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Courses\Chapter 1. Models and Analysis\1. Corporate Models Templates and Exercises\Corpoate Model Exercises\"/>
    </mc:Choice>
  </mc:AlternateContent>
  <bookViews>
    <workbookView xWindow="0" yWindow="0" windowWidth="20490" windowHeight="9045" activeTab="2"/>
  </bookViews>
  <sheets>
    <sheet name="Given Historic Growth" sheetId="1" r:id="rId1"/>
    <sheet name="Depreciation" sheetId="2" r:id="rId2"/>
    <sheet name="Straight Line Depreciation" sheetId="3" r:id="rId3"/>
  </sheets>
  <externalReferences>
    <externalReference r:id="rId4"/>
    <externalReference r:id="rId5"/>
  </externalReferences>
  <definedNames>
    <definedName name="sheetname">#REF!</definedName>
    <definedName name="solver_adj" localSheetId="2" hidden="1">'Straight Line Depreciation'!$D$4,'Straight Line Depreciation'!$D$5</definedName>
    <definedName name="solver_cvg" localSheetId="2" hidden="1">0.0001</definedName>
    <definedName name="solver_drv" localSheetId="2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'Straight Line Depreciation'!$D$10</definedName>
    <definedName name="solver_lhs2" localSheetId="2" hidden="1">'Straight Line Depreciation'!$D$11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od" localSheetId="2" hidden="1">2147483647</definedName>
    <definedName name="solver_num" localSheetId="1" hidden="1">0</definedName>
    <definedName name="solver_num" localSheetId="0" hidden="1">0</definedName>
    <definedName name="solver_num" localSheetId="2" hidden="1">2</definedName>
    <definedName name="solver_nwt" localSheetId="2" hidden="1">1</definedName>
    <definedName name="solver_opt" localSheetId="1" hidden="1">Depreciation!$C$1</definedName>
    <definedName name="solver_opt" localSheetId="0" hidden="1">'Given Historic Growth'!$E$3</definedName>
    <definedName name="solver_opt" localSheetId="2" hidden="1">'Straight Line Depreciation'!$G$5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el2" localSheetId="2" hidden="1">2</definedName>
    <definedName name="solver_rhs1" localSheetId="2" hidden="1">0</definedName>
    <definedName name="solver_rhs2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1" hidden="1">1</definedName>
    <definedName name="solver_typ" localSheetId="0" hidden="1">1</definedName>
    <definedName name="solver_typ" localSheetId="2" hidden="1">3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2" hidden="1">3</definedName>
    <definedName name="Total">#REF!</definedName>
    <definedName name="url">#REF!</definedName>
  </definedNames>
  <calcPr calcId="152511" calcMode="autoNoTable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18" i="3"/>
  <c r="E25" i="3"/>
  <c r="E21" i="3"/>
  <c r="D19" i="3"/>
  <c r="E17" i="3"/>
  <c r="E22" i="3"/>
  <c r="E26" i="3"/>
  <c r="E14" i="3"/>
  <c r="E18" i="3"/>
  <c r="E27" i="3"/>
  <c r="E28" i="3"/>
  <c r="F25" i="3"/>
  <c r="F21" i="3"/>
  <c r="E19" i="3"/>
  <c r="F17" i="3"/>
  <c r="F22" i="3"/>
  <c r="F26" i="3"/>
  <c r="F14" i="3"/>
  <c r="F18" i="3"/>
  <c r="F27" i="3"/>
  <c r="F28" i="3"/>
  <c r="G25" i="3"/>
  <c r="G21" i="3"/>
  <c r="F19" i="3"/>
  <c r="G17" i="3"/>
  <c r="G22" i="3"/>
  <c r="G26" i="3"/>
  <c r="G14" i="3"/>
  <c r="G18" i="3"/>
  <c r="G27" i="3"/>
  <c r="G28" i="3"/>
  <c r="H25" i="3"/>
  <c r="H21" i="3"/>
  <c r="G19" i="3"/>
  <c r="H17" i="3"/>
  <c r="H22" i="3"/>
  <c r="H26" i="3"/>
  <c r="H14" i="3"/>
  <c r="H18" i="3"/>
  <c r="H27" i="3"/>
  <c r="H28" i="3"/>
  <c r="I25" i="3"/>
  <c r="I21" i="3"/>
  <c r="H19" i="3"/>
  <c r="I17" i="3"/>
  <c r="I22" i="3"/>
  <c r="I26" i="3"/>
  <c r="I14" i="3"/>
  <c r="I18" i="3"/>
  <c r="I27" i="3"/>
  <c r="I28" i="3"/>
  <c r="J25" i="3"/>
  <c r="J21" i="3"/>
  <c r="I19" i="3"/>
  <c r="J17" i="3"/>
  <c r="J22" i="3"/>
  <c r="J26" i="3"/>
  <c r="J14" i="3"/>
  <c r="J18" i="3"/>
  <c r="J27" i="3"/>
  <c r="J28" i="3"/>
  <c r="K25" i="3"/>
  <c r="K21" i="3"/>
  <c r="J19" i="3"/>
  <c r="K17" i="3"/>
  <c r="K22" i="3"/>
  <c r="K26" i="3"/>
  <c r="K14" i="3"/>
  <c r="K18" i="3"/>
  <c r="K27" i="3"/>
  <c r="K28" i="3"/>
  <c r="L25" i="3"/>
  <c r="L21" i="3"/>
  <c r="K19" i="3"/>
  <c r="L17" i="3"/>
  <c r="L22" i="3"/>
  <c r="L26" i="3"/>
  <c r="L14" i="3"/>
  <c r="L18" i="3"/>
  <c r="L27" i="3"/>
  <c r="L28" i="3"/>
  <c r="M25" i="3"/>
  <c r="M21" i="3"/>
  <c r="L19" i="3"/>
  <c r="M17" i="3"/>
  <c r="M22" i="3"/>
  <c r="M26" i="3"/>
  <c r="M14" i="3"/>
  <c r="M18" i="3"/>
  <c r="M27" i="3"/>
  <c r="M28" i="3"/>
  <c r="N25" i="3"/>
  <c r="N21" i="3"/>
  <c r="M19" i="3"/>
  <c r="N17" i="3"/>
  <c r="N22" i="3"/>
  <c r="N26" i="3"/>
  <c r="N14" i="3"/>
  <c r="N18" i="3"/>
  <c r="N27" i="3"/>
  <c r="N28" i="3"/>
  <c r="O25" i="3"/>
  <c r="O21" i="3"/>
  <c r="N19" i="3"/>
  <c r="O17" i="3"/>
  <c r="O22" i="3"/>
  <c r="O26" i="3"/>
  <c r="O14" i="3"/>
  <c r="O18" i="3"/>
  <c r="O27" i="3"/>
  <c r="O28" i="3"/>
  <c r="P25" i="3"/>
  <c r="P21" i="3"/>
  <c r="O19" i="3"/>
  <c r="P17" i="3"/>
  <c r="P22" i="3"/>
  <c r="P26" i="3"/>
  <c r="P14" i="3"/>
  <c r="P18" i="3"/>
  <c r="P27" i="3"/>
  <c r="P28" i="3"/>
  <c r="Q25" i="3"/>
  <c r="Q21" i="3"/>
  <c r="P19" i="3"/>
  <c r="Q17" i="3"/>
  <c r="Q22" i="3"/>
  <c r="Q26" i="3"/>
  <c r="Q14" i="3"/>
  <c r="Q18" i="3"/>
  <c r="Q27" i="3"/>
  <c r="Q28" i="3"/>
  <c r="R25" i="3"/>
  <c r="R21" i="3"/>
  <c r="Q19" i="3"/>
  <c r="R17" i="3"/>
  <c r="R22" i="3"/>
  <c r="R26" i="3"/>
  <c r="R14" i="3"/>
  <c r="R18" i="3"/>
  <c r="R27" i="3"/>
  <c r="R28" i="3"/>
  <c r="S25" i="3"/>
  <c r="S21" i="3"/>
  <c r="R19" i="3"/>
  <c r="S17" i="3"/>
  <c r="S22" i="3"/>
  <c r="S26" i="3"/>
  <c r="S14" i="3"/>
  <c r="S18" i="3"/>
  <c r="S27" i="3"/>
  <c r="S28" i="3"/>
  <c r="D21" i="3"/>
  <c r="S19" i="3"/>
  <c r="D11" i="3"/>
  <c r="D10" i="3"/>
  <c r="E18" i="2"/>
  <c r="F16" i="2"/>
  <c r="F17" i="2"/>
  <c r="F18" i="2"/>
  <c r="G16" i="2"/>
  <c r="G13" i="2"/>
  <c r="G17" i="2"/>
  <c r="G18" i="2"/>
  <c r="H16" i="2"/>
  <c r="H13" i="2"/>
  <c r="H17" i="2"/>
  <c r="H18" i="2"/>
  <c r="I16" i="2"/>
  <c r="I13" i="2"/>
  <c r="I17" i="2"/>
  <c r="I18" i="2"/>
  <c r="J16" i="2"/>
  <c r="J13" i="2"/>
  <c r="J17" i="2"/>
  <c r="J18" i="2"/>
  <c r="K16" i="2"/>
  <c r="K13" i="2"/>
  <c r="K17" i="2"/>
  <c r="K18" i="2"/>
  <c r="L16" i="2"/>
  <c r="L13" i="2"/>
  <c r="L17" i="2"/>
  <c r="L18" i="2"/>
  <c r="M16" i="2"/>
  <c r="M13" i="2"/>
  <c r="M17" i="2"/>
  <c r="M18" i="2"/>
  <c r="N16" i="2"/>
  <c r="N13" i="2"/>
  <c r="N17" i="2"/>
  <c r="N18" i="2"/>
  <c r="O16" i="2"/>
  <c r="O13" i="2"/>
  <c r="O17" i="2"/>
  <c r="O18" i="2"/>
  <c r="P16" i="2"/>
  <c r="P13" i="2"/>
  <c r="P17" i="2"/>
  <c r="P18" i="2"/>
  <c r="Q16" i="2"/>
  <c r="Q13" i="2"/>
  <c r="Q17" i="2"/>
  <c r="Q18" i="2"/>
  <c r="R16" i="2"/>
  <c r="R13" i="2"/>
  <c r="R17" i="2"/>
  <c r="R18" i="2"/>
  <c r="E25" i="2"/>
  <c r="F22" i="2"/>
  <c r="E19" i="2"/>
  <c r="F19" i="2"/>
  <c r="F23" i="2"/>
  <c r="F24" i="2"/>
  <c r="F25" i="2"/>
  <c r="G22" i="2"/>
  <c r="G19" i="2"/>
  <c r="G23" i="2"/>
  <c r="G24" i="2"/>
  <c r="G25" i="2"/>
  <c r="H22" i="2"/>
  <c r="H19" i="2"/>
  <c r="H23" i="2"/>
  <c r="H24" i="2"/>
  <c r="H25" i="2"/>
  <c r="I22" i="2"/>
  <c r="I19" i="2"/>
  <c r="I23" i="2"/>
  <c r="I24" i="2"/>
  <c r="I25" i="2"/>
  <c r="J22" i="2"/>
  <c r="J19" i="2"/>
  <c r="J23" i="2"/>
  <c r="J24" i="2"/>
  <c r="J25" i="2"/>
  <c r="K22" i="2"/>
  <c r="K19" i="2"/>
  <c r="K23" i="2"/>
  <c r="K24" i="2"/>
  <c r="K25" i="2"/>
  <c r="L22" i="2"/>
  <c r="L19" i="2"/>
  <c r="L23" i="2"/>
  <c r="L24" i="2"/>
  <c r="L25" i="2"/>
  <c r="M22" i="2"/>
  <c r="M19" i="2"/>
  <c r="M23" i="2"/>
  <c r="M24" i="2"/>
  <c r="M25" i="2"/>
  <c r="N22" i="2"/>
  <c r="N19" i="2"/>
  <c r="N23" i="2"/>
  <c r="N24" i="2"/>
  <c r="N25" i="2"/>
  <c r="O22" i="2"/>
  <c r="O19" i="2"/>
  <c r="O23" i="2"/>
  <c r="O24" i="2"/>
  <c r="O25" i="2"/>
  <c r="P22" i="2"/>
  <c r="P19" i="2"/>
  <c r="P23" i="2"/>
  <c r="P24" i="2"/>
  <c r="P25" i="2"/>
  <c r="Q22" i="2"/>
  <c r="Q19" i="2"/>
  <c r="Q23" i="2"/>
  <c r="Q24" i="2"/>
  <c r="Q25" i="2"/>
  <c r="R22" i="2"/>
  <c r="R19" i="2"/>
  <c r="R23" i="2"/>
  <c r="R24" i="2"/>
  <c r="R25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F10" i="2"/>
  <c r="F2" i="2"/>
  <c r="G2" i="2"/>
  <c r="H2" i="2"/>
  <c r="I2" i="2"/>
  <c r="J2" i="2"/>
  <c r="K2" i="2"/>
  <c r="L2" i="2"/>
  <c r="M2" i="2"/>
  <c r="N2" i="2"/>
  <c r="O2" i="2"/>
  <c r="P2" i="2"/>
  <c r="Q2" i="2"/>
  <c r="R2" i="2"/>
  <c r="C21" i="1"/>
  <c r="C6" i="1"/>
  <c r="C19" i="1"/>
  <c r="D17" i="1"/>
  <c r="D15" i="1"/>
  <c r="D18" i="1"/>
  <c r="D19" i="1"/>
  <c r="E17" i="1"/>
  <c r="E11" i="1"/>
  <c r="C12" i="1"/>
  <c r="E12" i="1"/>
  <c r="E15" i="1"/>
  <c r="E18" i="1"/>
  <c r="E19" i="1"/>
  <c r="F17" i="1"/>
  <c r="F11" i="1"/>
  <c r="F12" i="1"/>
  <c r="F15" i="1"/>
  <c r="F18" i="1"/>
  <c r="F19" i="1"/>
  <c r="G17" i="1"/>
  <c r="G11" i="1"/>
  <c r="G12" i="1"/>
  <c r="G15" i="1"/>
  <c r="G18" i="1"/>
  <c r="G19" i="1"/>
  <c r="H17" i="1"/>
  <c r="H11" i="1"/>
  <c r="H12" i="1"/>
  <c r="H15" i="1"/>
  <c r="H18" i="1"/>
  <c r="H19" i="1"/>
  <c r="I17" i="1"/>
  <c r="I11" i="1"/>
  <c r="I12" i="1"/>
  <c r="I15" i="1"/>
  <c r="I18" i="1"/>
  <c r="I19" i="1"/>
  <c r="J17" i="1"/>
  <c r="J11" i="1"/>
  <c r="J12" i="1"/>
  <c r="J15" i="1"/>
  <c r="J18" i="1"/>
  <c r="J19" i="1"/>
  <c r="K17" i="1"/>
  <c r="K11" i="1"/>
  <c r="K12" i="1"/>
  <c r="K15" i="1"/>
  <c r="K18" i="1"/>
  <c r="K19" i="1"/>
  <c r="L17" i="1"/>
  <c r="L11" i="1"/>
  <c r="L12" i="1"/>
  <c r="L15" i="1"/>
  <c r="L18" i="1"/>
  <c r="L19" i="1"/>
  <c r="M17" i="1"/>
  <c r="M11" i="1"/>
  <c r="M12" i="1"/>
  <c r="M15" i="1"/>
  <c r="M18" i="1"/>
  <c r="M19" i="1"/>
  <c r="N17" i="1"/>
  <c r="N11" i="1"/>
  <c r="N12" i="1"/>
  <c r="N15" i="1"/>
  <c r="N18" i="1"/>
  <c r="N19" i="1"/>
  <c r="O17" i="1"/>
  <c r="O11" i="1"/>
  <c r="O12" i="1"/>
  <c r="O15" i="1"/>
  <c r="O18" i="1"/>
  <c r="O19" i="1"/>
  <c r="P17" i="1"/>
  <c r="P11" i="1"/>
  <c r="P12" i="1"/>
  <c r="P15" i="1"/>
  <c r="P18" i="1"/>
  <c r="P19" i="1"/>
  <c r="Q17" i="1"/>
  <c r="Q11" i="1"/>
  <c r="Q12" i="1"/>
  <c r="Q15" i="1"/>
  <c r="Q18" i="1"/>
  <c r="Q19" i="1"/>
  <c r="R17" i="1"/>
  <c r="R11" i="1"/>
  <c r="R12" i="1"/>
  <c r="R15" i="1"/>
  <c r="R18" i="1"/>
  <c r="R19" i="1"/>
  <c r="S17" i="1"/>
  <c r="S11" i="1"/>
  <c r="S12" i="1"/>
  <c r="S15" i="1"/>
  <c r="S18" i="1"/>
  <c r="S19" i="1"/>
  <c r="T17" i="1"/>
  <c r="T11" i="1"/>
  <c r="T12" i="1"/>
  <c r="T21" i="1"/>
  <c r="C7" i="1"/>
  <c r="C27" i="1"/>
  <c r="D24" i="1"/>
  <c r="D12" i="1"/>
  <c r="D21" i="1"/>
  <c r="D25" i="1"/>
  <c r="D26" i="1"/>
  <c r="D27" i="1"/>
  <c r="E24" i="1"/>
  <c r="E21" i="1"/>
  <c r="E25" i="1"/>
  <c r="E26" i="1"/>
  <c r="E27" i="1"/>
  <c r="F24" i="1"/>
  <c r="F21" i="1"/>
  <c r="F25" i="1"/>
  <c r="F26" i="1"/>
  <c r="F27" i="1"/>
  <c r="G24" i="1"/>
  <c r="G21" i="1"/>
  <c r="G25" i="1"/>
  <c r="G26" i="1"/>
  <c r="G27" i="1"/>
  <c r="H24" i="1"/>
  <c r="H21" i="1"/>
  <c r="H25" i="1"/>
  <c r="H26" i="1"/>
  <c r="H27" i="1"/>
  <c r="I24" i="1"/>
  <c r="I21" i="1"/>
  <c r="I25" i="1"/>
  <c r="I26" i="1"/>
  <c r="I27" i="1"/>
  <c r="J24" i="1"/>
  <c r="J21" i="1"/>
  <c r="J25" i="1"/>
  <c r="J26" i="1"/>
  <c r="J27" i="1"/>
  <c r="K24" i="1"/>
  <c r="K21" i="1"/>
  <c r="K25" i="1"/>
  <c r="K26" i="1"/>
  <c r="K27" i="1"/>
  <c r="L24" i="1"/>
  <c r="L21" i="1"/>
  <c r="L25" i="1"/>
  <c r="L26" i="1"/>
  <c r="L27" i="1"/>
  <c r="M24" i="1"/>
  <c r="M21" i="1"/>
  <c r="M25" i="1"/>
  <c r="M26" i="1"/>
  <c r="M27" i="1"/>
  <c r="N24" i="1"/>
  <c r="N21" i="1"/>
  <c r="N25" i="1"/>
  <c r="N26" i="1"/>
  <c r="N27" i="1"/>
  <c r="O24" i="1"/>
  <c r="O21" i="1"/>
  <c r="O25" i="1"/>
  <c r="O26" i="1"/>
  <c r="O27" i="1"/>
  <c r="P24" i="1"/>
  <c r="P21" i="1"/>
  <c r="P25" i="1"/>
  <c r="P26" i="1"/>
  <c r="P27" i="1"/>
  <c r="Q24" i="1"/>
  <c r="Q21" i="1"/>
  <c r="Q25" i="1"/>
  <c r="Q26" i="1"/>
  <c r="Q27" i="1"/>
  <c r="R24" i="1"/>
  <c r="R21" i="1"/>
  <c r="R25" i="1"/>
  <c r="R26" i="1"/>
  <c r="R27" i="1"/>
  <c r="S24" i="1"/>
  <c r="S21" i="1"/>
  <c r="S25" i="1"/>
  <c r="S26" i="1"/>
  <c r="S27" i="1"/>
  <c r="T24" i="1"/>
  <c r="T32" i="1"/>
  <c r="T33" i="1"/>
  <c r="S32" i="1"/>
  <c r="S33" i="1"/>
  <c r="R32" i="1"/>
  <c r="R33" i="1"/>
  <c r="Q32" i="1"/>
  <c r="Q33" i="1"/>
  <c r="P32" i="1"/>
  <c r="P33" i="1"/>
  <c r="O32" i="1"/>
  <c r="O33" i="1"/>
  <c r="N32" i="1"/>
  <c r="N33" i="1"/>
  <c r="M32" i="1"/>
  <c r="M33" i="1"/>
  <c r="L32" i="1"/>
  <c r="L33" i="1"/>
  <c r="K32" i="1"/>
  <c r="K33" i="1"/>
  <c r="J32" i="1"/>
  <c r="J33" i="1"/>
  <c r="I32" i="1"/>
  <c r="I33" i="1"/>
  <c r="H32" i="1"/>
  <c r="H33" i="1"/>
  <c r="G32" i="1"/>
  <c r="G33" i="1"/>
  <c r="F32" i="1"/>
  <c r="F33" i="1"/>
  <c r="E32" i="1"/>
  <c r="E33" i="1"/>
  <c r="D32" i="1"/>
  <c r="D33" i="1"/>
  <c r="T25" i="1"/>
  <c r="T15" i="1"/>
  <c r="T18" i="1"/>
  <c r="T26" i="1"/>
  <c r="T27" i="1"/>
  <c r="T13" i="1"/>
  <c r="T29" i="1"/>
  <c r="S13" i="1"/>
  <c r="S29" i="1"/>
  <c r="R13" i="1"/>
  <c r="R29" i="1"/>
  <c r="Q13" i="1"/>
  <c r="Q29" i="1"/>
  <c r="P13" i="1"/>
  <c r="P29" i="1"/>
  <c r="O13" i="1"/>
  <c r="O29" i="1"/>
  <c r="N13" i="1"/>
  <c r="N29" i="1"/>
  <c r="M13" i="1"/>
  <c r="M29" i="1"/>
  <c r="L13" i="1"/>
  <c r="L29" i="1"/>
  <c r="K13" i="1"/>
  <c r="K29" i="1"/>
  <c r="J13" i="1"/>
  <c r="J29" i="1"/>
  <c r="I13" i="1"/>
  <c r="I29" i="1"/>
  <c r="H13" i="1"/>
  <c r="H29" i="1"/>
  <c r="G13" i="1"/>
  <c r="G29" i="1"/>
  <c r="F13" i="1"/>
  <c r="F29" i="1"/>
  <c r="E13" i="1"/>
  <c r="E29" i="1"/>
  <c r="D13" i="1"/>
  <c r="D29" i="1"/>
  <c r="C29" i="1"/>
  <c r="T19" i="1"/>
  <c r="F2" i="1"/>
</calcChain>
</file>

<file path=xl/sharedStrings.xml><?xml version="1.0" encoding="utf-8"?>
<sst xmlns="http://schemas.openxmlformats.org/spreadsheetml/2006/main" count="69" uniqueCount="42">
  <si>
    <t>Life</t>
  </si>
  <si>
    <t>Final</t>
  </si>
  <si>
    <t>Base Value</t>
  </si>
  <si>
    <t>Historic Growth</t>
  </si>
  <si>
    <t>Plant in Service</t>
  </si>
  <si>
    <t>Accum Depreciation</t>
  </si>
  <si>
    <t>Find Initial</t>
  </si>
  <si>
    <t>Switch</t>
  </si>
  <si>
    <t>Final Year</t>
  </si>
  <si>
    <t>Retirement Rate</t>
  </si>
  <si>
    <t>Opening Balance</t>
  </si>
  <si>
    <t>Less: Retirement</t>
  </si>
  <si>
    <t>Closing Balance</t>
  </si>
  <si>
    <t>Depreciation</t>
  </si>
  <si>
    <t>Accumulated Depreciation</t>
  </si>
  <si>
    <t>Add: Depreciation</t>
  </si>
  <si>
    <t>End Value</t>
  </si>
  <si>
    <t>Net Plant</t>
  </si>
  <si>
    <t>Net Plant Depreciation Rate</t>
  </si>
  <si>
    <t>Sub goalseek()</t>
  </si>
  <si>
    <t>'</t>
  </si>
  <si>
    <t>End Sub</t>
  </si>
  <si>
    <t>Probelm: Neet to find the growth rate and the base retirmement</t>
  </si>
  <si>
    <t xml:space="preserve">    Range("final_net_plant").goalseek Goal:=0, ChangingCell:=Range("base_value")</t>
  </si>
  <si>
    <t>Plane Life</t>
  </si>
  <si>
    <t>Units</t>
  </si>
  <si>
    <t>Net</t>
  </si>
  <si>
    <t>Retirement</t>
  </si>
  <si>
    <t>Plant In Service</t>
  </si>
  <si>
    <t>Less: Retirements</t>
  </si>
  <si>
    <t>Historic Data</t>
  </si>
  <si>
    <t>Base Retirements</t>
  </si>
  <si>
    <t>Closing Plant</t>
  </si>
  <si>
    <t>Closing Acc Depreciation</t>
  </si>
  <si>
    <t>Gross Plant and Depreciation</t>
  </si>
  <si>
    <t>Straight Line Rate</t>
  </si>
  <si>
    <t>Straight Line Depreciation</t>
  </si>
  <si>
    <t>Add: Depreciation Expense</t>
  </si>
  <si>
    <t>set these two variables</t>
  </si>
  <si>
    <t>target these tow variables to be zero</t>
  </si>
  <si>
    <t>given from financial report</t>
  </si>
  <si>
    <t>Find from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</si>
</sst>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33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/>
    <xf numFmtId="41" fontId="0" fillId="0" borderId="0" xfId="0" applyNumberFormat="1" applyFont="1" applyFill="1"/>
    <xf numFmtId="4" fontId="0" fillId="0" borderId="0" xfId="0" applyNumberFormat="1" applyFont="1" applyFill="1"/>
    <xf numFmtId="164" fontId="0" fillId="0" borderId="0" xfId="0" applyNumberFormat="1" applyFont="1" applyFill="1"/>
    <xf numFmtId="10" fontId="0" fillId="0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/>
    <xf numFmtId="9" fontId="2" fillId="2" borderId="0" xfId="0" applyNumberFormat="1" applyFont="1" applyFill="1"/>
    <xf numFmtId="0" fontId="4" fillId="0" borderId="0" xfId="1" applyFont="1"/>
    <xf numFmtId="3" fontId="4" fillId="0" borderId="0" xfId="1" applyNumberFormat="1" applyFont="1"/>
    <xf numFmtId="4" fontId="4" fillId="0" borderId="0" xfId="1" applyNumberFormat="1" applyFont="1"/>
    <xf numFmtId="10" fontId="4" fillId="0" borderId="0" xfId="1" applyNumberFormat="1" applyFont="1"/>
    <xf numFmtId="3" fontId="4" fillId="0" borderId="1" xfId="1" applyNumberFormat="1" applyFont="1" applyBorder="1"/>
    <xf numFmtId="0" fontId="3" fillId="0" borderId="0" xfId="1"/>
    <xf numFmtId="0" fontId="3" fillId="0" borderId="0" xfId="1" applyFont="1"/>
    <xf numFmtId="0" fontId="5" fillId="0" borderId="0" xfId="1" applyFont="1"/>
    <xf numFmtId="10" fontId="5" fillId="0" borderId="0" xfId="1" applyNumberFormat="1" applyFont="1"/>
    <xf numFmtId="41" fontId="3" fillId="0" borderId="0" xfId="1" applyNumberFormat="1" applyFont="1"/>
    <xf numFmtId="41" fontId="3" fillId="0" borderId="0" xfId="1" applyNumberFormat="1"/>
    <xf numFmtId="164" fontId="0" fillId="0" borderId="0" xfId="2" applyNumberFormat="1" applyFont="1"/>
    <xf numFmtId="10" fontId="3" fillId="0" borderId="0" xfId="1" applyNumberFormat="1"/>
    <xf numFmtId="164" fontId="3" fillId="0" borderId="0" xfId="1" applyNumberForma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3</xdr:row>
          <xdr:rowOff>152400</xdr:rowOff>
        </xdr:from>
        <xdr:to>
          <xdr:col>6</xdr:col>
          <xdr:colOff>47625</xdr:colOff>
          <xdr:row>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335406</xdr:colOff>
      <xdr:row>0</xdr:row>
      <xdr:rowOff>47625</xdr:rowOff>
    </xdr:from>
    <xdr:to>
      <xdr:col>14</xdr:col>
      <xdr:colOff>504132</xdr:colOff>
      <xdr:row>20</xdr:row>
      <xdr:rowOff>123121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0331" y="47625"/>
          <a:ext cx="3826326" cy="38854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Courses/Chapter%201.%20Models%20and%20Analysis/1.%20Corporate%20Models%20Templates%20and%20Exercises/Featured%20Corporate%20Finance%20Models/Kitty%20Hawk%20Corporate%20Finance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Courses/Chapter%201.%20Models%20and%20Analysis/1.%20Corporate%20Models%20Templates%20and%20Exercises/Featured%20Corporate%20Finance%20Models/Kalitta%20Corporate%20Finance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ints"/>
      <sheetName val="Scenario Analysis"/>
      <sheetName val="Assumptions"/>
      <sheetName val="Financial Model"/>
      <sheetName val="Chart1"/>
      <sheetName val="Project Analysis"/>
      <sheetName val="Chart2"/>
      <sheetName val="Depreciation and Retirement"/>
      <sheetName val="Chart3"/>
      <sheetName val="Marginal Price Func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M25">
            <v>112364.323</v>
          </cell>
        </row>
        <row r="26">
          <cell r="M26">
            <v>-23007.382000000001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 in Analysis"/>
      <sheetName val="Summary"/>
      <sheetName val="Scenario Analysis"/>
      <sheetName val="Assumptions"/>
      <sheetName val="Sensitivity Diagram"/>
      <sheetName val="Assumptions Graph"/>
      <sheetName val="Output Graph"/>
      <sheetName val="Financial Model"/>
      <sheetName val="Depreciation"/>
      <sheetName val="Airline Fl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T33"/>
  <sheetViews>
    <sheetView zoomScale="90" zoomScaleNormal="90" workbookViewId="0">
      <selection activeCell="E20" sqref="E20"/>
    </sheetView>
  </sheetViews>
  <sheetFormatPr defaultRowHeight="12.75" x14ac:dyDescent="0.2"/>
  <cols>
    <col min="1" max="1" width="2.28515625" style="1" customWidth="1"/>
    <col min="2" max="2" width="21.42578125" style="1" customWidth="1"/>
    <col min="3" max="3" width="9.140625" style="1"/>
    <col min="4" max="4" width="11.42578125" style="1" bestFit="1" customWidth="1"/>
    <col min="5" max="12" width="9.140625" style="1"/>
    <col min="13" max="13" width="11.140625" style="1" bestFit="1" customWidth="1"/>
    <col min="14" max="16384" width="9.140625" style="1"/>
  </cols>
  <sheetData>
    <row r="1" spans="2:20" x14ac:dyDescent="0.2">
      <c r="H1" s="1" t="s">
        <v>22</v>
      </c>
    </row>
    <row r="2" spans="2:20" x14ac:dyDescent="0.2">
      <c r="B2" s="1" t="s">
        <v>0</v>
      </c>
      <c r="C2" s="6">
        <v>12</v>
      </c>
      <c r="E2" s="1" t="s">
        <v>1</v>
      </c>
      <c r="F2" s="2">
        <f>C29</f>
        <v>-5.2750692702829838E-11</v>
      </c>
    </row>
    <row r="3" spans="2:20" x14ac:dyDescent="0.2">
      <c r="B3" s="1" t="s">
        <v>2</v>
      </c>
      <c r="C3" s="7">
        <v>3.13354958243557E-2</v>
      </c>
    </row>
    <row r="4" spans="2:20" x14ac:dyDescent="0.2">
      <c r="B4" s="1" t="s">
        <v>3</v>
      </c>
      <c r="C4" s="8">
        <v>0.15</v>
      </c>
      <c r="J4" s="1" t="s">
        <v>20</v>
      </c>
    </row>
    <row r="5" spans="2:20" x14ac:dyDescent="0.2">
      <c r="J5" s="1" t="s">
        <v>19</v>
      </c>
    </row>
    <row r="6" spans="2:20" x14ac:dyDescent="0.2">
      <c r="B6" s="1" t="s">
        <v>4</v>
      </c>
      <c r="C6" s="2">
        <f>'[1]Financial Model'!M25</f>
        <v>112364.323</v>
      </c>
      <c r="J6" s="1" t="s">
        <v>23</v>
      </c>
    </row>
    <row r="7" spans="2:20" x14ac:dyDescent="0.2">
      <c r="B7" s="1" t="s">
        <v>5</v>
      </c>
      <c r="C7" s="2">
        <f>-'[1]Financial Model'!M26</f>
        <v>23007.382000000001</v>
      </c>
      <c r="J7" s="1" t="s">
        <v>21</v>
      </c>
    </row>
    <row r="8" spans="2:20" x14ac:dyDescent="0.2">
      <c r="C8" s="2"/>
    </row>
    <row r="9" spans="2:20" x14ac:dyDescent="0.2">
      <c r="B9" s="1" t="s">
        <v>6</v>
      </c>
      <c r="C9" s="2"/>
    </row>
    <row r="11" spans="2:20" x14ac:dyDescent="0.2">
      <c r="D11" s="6">
        <v>1</v>
      </c>
      <c r="E11" s="1">
        <f>D11+1</f>
        <v>2</v>
      </c>
      <c r="F11" s="1">
        <f t="shared" ref="F11:T11" si="0">E11+1</f>
        <v>3</v>
      </c>
      <c r="G11" s="1">
        <f t="shared" si="0"/>
        <v>4</v>
      </c>
      <c r="H11" s="1">
        <f t="shared" si="0"/>
        <v>5</v>
      </c>
      <c r="I11" s="1">
        <f t="shared" si="0"/>
        <v>6</v>
      </c>
      <c r="J11" s="1">
        <f t="shared" si="0"/>
        <v>7</v>
      </c>
      <c r="K11" s="1">
        <f t="shared" si="0"/>
        <v>8</v>
      </c>
      <c r="L11" s="1">
        <f t="shared" si="0"/>
        <v>9</v>
      </c>
      <c r="M11" s="1">
        <f t="shared" si="0"/>
        <v>10</v>
      </c>
      <c r="N11" s="1">
        <f t="shared" si="0"/>
        <v>11</v>
      </c>
      <c r="O11" s="1">
        <f t="shared" si="0"/>
        <v>12</v>
      </c>
      <c r="P11" s="1">
        <f t="shared" si="0"/>
        <v>13</v>
      </c>
      <c r="Q11" s="1">
        <f t="shared" si="0"/>
        <v>14</v>
      </c>
      <c r="R11" s="1">
        <f t="shared" si="0"/>
        <v>15</v>
      </c>
      <c r="S11" s="1">
        <f t="shared" si="0"/>
        <v>16</v>
      </c>
      <c r="T11" s="1">
        <f t="shared" si="0"/>
        <v>17</v>
      </c>
    </row>
    <row r="12" spans="2:20" x14ac:dyDescent="0.2">
      <c r="B12" s="1" t="s">
        <v>7</v>
      </c>
      <c r="C12" s="1">
        <f>C2</f>
        <v>12</v>
      </c>
      <c r="D12" s="1" t="b">
        <f>D11&lt;=$C$12</f>
        <v>1</v>
      </c>
      <c r="E12" s="1" t="b">
        <f t="shared" ref="E12:T12" si="1">E11&lt;=$C$12</f>
        <v>1</v>
      </c>
      <c r="F12" s="1" t="b">
        <f t="shared" si="1"/>
        <v>1</v>
      </c>
      <c r="G12" s="1" t="b">
        <f t="shared" si="1"/>
        <v>1</v>
      </c>
      <c r="H12" s="1" t="b">
        <f t="shared" si="1"/>
        <v>1</v>
      </c>
      <c r="I12" s="1" t="b">
        <f t="shared" si="1"/>
        <v>1</v>
      </c>
      <c r="J12" s="1" t="b">
        <f t="shared" si="1"/>
        <v>1</v>
      </c>
      <c r="K12" s="1" t="b">
        <f t="shared" si="1"/>
        <v>1</v>
      </c>
      <c r="L12" s="1" t="b">
        <f t="shared" si="1"/>
        <v>1</v>
      </c>
      <c r="M12" s="1" t="b">
        <f t="shared" si="1"/>
        <v>1</v>
      </c>
      <c r="N12" s="1" t="b">
        <f t="shared" si="1"/>
        <v>1</v>
      </c>
      <c r="O12" s="1" t="b">
        <f t="shared" si="1"/>
        <v>1</v>
      </c>
      <c r="P12" s="1" t="b">
        <f t="shared" si="1"/>
        <v>0</v>
      </c>
      <c r="Q12" s="1" t="b">
        <f t="shared" si="1"/>
        <v>0</v>
      </c>
      <c r="R12" s="1" t="b">
        <f t="shared" si="1"/>
        <v>0</v>
      </c>
      <c r="S12" s="1" t="b">
        <f t="shared" si="1"/>
        <v>0</v>
      </c>
      <c r="T12" s="1" t="b">
        <f t="shared" si="1"/>
        <v>0</v>
      </c>
    </row>
    <row r="13" spans="2:20" x14ac:dyDescent="0.2">
      <c r="B13" s="1" t="s">
        <v>8</v>
      </c>
      <c r="D13" s="1" t="b">
        <f>D11=$C$2</f>
        <v>0</v>
      </c>
      <c r="E13" s="1" t="b">
        <f t="shared" ref="E13:T13" si="2">E11=$C$2</f>
        <v>0</v>
      </c>
      <c r="F13" s="1" t="b">
        <f t="shared" si="2"/>
        <v>0</v>
      </c>
      <c r="G13" s="1" t="b">
        <f t="shared" si="2"/>
        <v>0</v>
      </c>
      <c r="H13" s="1" t="b">
        <f t="shared" si="2"/>
        <v>0</v>
      </c>
      <c r="I13" s="1" t="b">
        <f t="shared" si="2"/>
        <v>0</v>
      </c>
      <c r="J13" s="1" t="b">
        <f t="shared" si="2"/>
        <v>0</v>
      </c>
      <c r="K13" s="1" t="b">
        <f t="shared" si="2"/>
        <v>0</v>
      </c>
      <c r="L13" s="1" t="b">
        <f t="shared" si="2"/>
        <v>0</v>
      </c>
      <c r="M13" s="1" t="b">
        <f t="shared" si="2"/>
        <v>0</v>
      </c>
      <c r="N13" s="1" t="b">
        <f t="shared" si="2"/>
        <v>0</v>
      </c>
      <c r="O13" s="1" t="b">
        <f t="shared" si="2"/>
        <v>1</v>
      </c>
      <c r="P13" s="1" t="b">
        <f t="shared" si="2"/>
        <v>0</v>
      </c>
      <c r="Q13" s="1" t="b">
        <f t="shared" si="2"/>
        <v>0</v>
      </c>
      <c r="R13" s="1" t="b">
        <f t="shared" si="2"/>
        <v>0</v>
      </c>
      <c r="S13" s="1" t="b">
        <f t="shared" si="2"/>
        <v>0</v>
      </c>
      <c r="T13" s="1" t="b">
        <f t="shared" si="2"/>
        <v>0</v>
      </c>
    </row>
    <row r="15" spans="2:20" x14ac:dyDescent="0.2">
      <c r="B15" s="1" t="s">
        <v>9</v>
      </c>
      <c r="D15" s="3">
        <f>C3</f>
        <v>3.13354958243557E-2</v>
      </c>
      <c r="E15" s="3">
        <f>D15*(1+$C$4)*E12</f>
        <v>3.603582019800905E-2</v>
      </c>
      <c r="F15" s="3">
        <f t="shared" ref="F15:T15" si="3">E15*(1+$C$4)*F12</f>
        <v>4.1441193227710407E-2</v>
      </c>
      <c r="G15" s="3">
        <f t="shared" si="3"/>
        <v>4.7657372211866965E-2</v>
      </c>
      <c r="H15" s="3">
        <f t="shared" si="3"/>
        <v>5.4805978043647008E-2</v>
      </c>
      <c r="I15" s="3">
        <f t="shared" si="3"/>
        <v>6.3026874750194056E-2</v>
      </c>
      <c r="J15" s="3">
        <f t="shared" si="3"/>
        <v>7.2480905962723163E-2</v>
      </c>
      <c r="K15" s="3">
        <f t="shared" si="3"/>
        <v>8.3353041857131632E-2</v>
      </c>
      <c r="L15" s="3">
        <f t="shared" si="3"/>
        <v>9.5855998135701365E-2</v>
      </c>
      <c r="M15" s="3">
        <f t="shared" si="3"/>
        <v>0.11023439785605656</v>
      </c>
      <c r="N15" s="3">
        <f t="shared" si="3"/>
        <v>0.12676955753446503</v>
      </c>
      <c r="O15" s="3">
        <f t="shared" si="3"/>
        <v>0.14578499116463478</v>
      </c>
      <c r="P15" s="3">
        <f t="shared" si="3"/>
        <v>0</v>
      </c>
      <c r="Q15" s="3">
        <f t="shared" si="3"/>
        <v>0</v>
      </c>
      <c r="R15" s="3">
        <f t="shared" si="3"/>
        <v>0</v>
      </c>
      <c r="S15" s="3">
        <f t="shared" si="3"/>
        <v>0</v>
      </c>
      <c r="T15" s="3">
        <f t="shared" si="3"/>
        <v>0</v>
      </c>
    </row>
    <row r="17" spans="2:20" x14ac:dyDescent="0.2">
      <c r="B17" s="1" t="s">
        <v>10</v>
      </c>
      <c r="D17" s="2">
        <f>C19</f>
        <v>112364.323</v>
      </c>
      <c r="E17" s="2">
        <f t="shared" ref="E17:T17" si="4">D19</f>
        <v>108843.33122582694</v>
      </c>
      <c r="F17" s="2">
        <f t="shared" si="4"/>
        <v>104794.19068552792</v>
      </c>
      <c r="G17" s="2">
        <f t="shared" si="4"/>
        <v>100137.67906418406</v>
      </c>
      <c r="H17" s="2">
        <f t="shared" si="4"/>
        <v>94782.690699638624</v>
      </c>
      <c r="I17" s="2">
        <f t="shared" si="4"/>
        <v>88624.454080411364</v>
      </c>
      <c r="J17" s="2">
        <f t="shared" si="4"/>
        <v>81542.48196830001</v>
      </c>
      <c r="K17" s="2">
        <f t="shared" si="4"/>
        <v>73398.21403937196</v>
      </c>
      <c r="L17" s="2">
        <f t="shared" si="4"/>
        <v>64032.3059211047</v>
      </c>
      <c r="M17" s="2">
        <f t="shared" si="4"/>
        <v>53261.511585097353</v>
      </c>
      <c r="N17" s="2">
        <f t="shared" si="4"/>
        <v>40875.098098688904</v>
      </c>
      <c r="O17" s="2">
        <f t="shared" si="4"/>
        <v>26630.722589319194</v>
      </c>
      <c r="P17" s="2">
        <f t="shared" si="4"/>
        <v>10249.690753544024</v>
      </c>
      <c r="Q17" s="2">
        <f t="shared" si="4"/>
        <v>10249.690753544024</v>
      </c>
      <c r="R17" s="2">
        <f t="shared" si="4"/>
        <v>10249.690753544024</v>
      </c>
      <c r="S17" s="2">
        <f t="shared" si="4"/>
        <v>10249.690753544024</v>
      </c>
      <c r="T17" s="2">
        <f t="shared" si="4"/>
        <v>10249.690753544024</v>
      </c>
    </row>
    <row r="18" spans="2:20" x14ac:dyDescent="0.2">
      <c r="B18" s="1" t="s">
        <v>11</v>
      </c>
      <c r="D18" s="4">
        <f>D15*$C$6</f>
        <v>3520.9917741730551</v>
      </c>
      <c r="E18" s="4">
        <f t="shared" ref="E18:T18" si="5">E15*$C$6</f>
        <v>4049.1405402990131</v>
      </c>
      <c r="F18" s="4">
        <f t="shared" si="5"/>
        <v>4656.511621343865</v>
      </c>
      <c r="G18" s="4">
        <f t="shared" si="5"/>
        <v>5354.9883645454447</v>
      </c>
      <c r="H18" s="4">
        <f t="shared" si="5"/>
        <v>6158.2366192272611</v>
      </c>
      <c r="I18" s="4">
        <f t="shared" si="5"/>
        <v>7081.9721121113498</v>
      </c>
      <c r="J18" s="4">
        <f t="shared" si="5"/>
        <v>8144.2679289280513</v>
      </c>
      <c r="K18" s="4">
        <f t="shared" si="5"/>
        <v>9365.908118267258</v>
      </c>
      <c r="L18" s="4">
        <f t="shared" si="5"/>
        <v>10770.794336007346</v>
      </c>
      <c r="M18" s="4">
        <f t="shared" si="5"/>
        <v>12386.413486408446</v>
      </c>
      <c r="N18" s="4">
        <f t="shared" si="5"/>
        <v>14244.375509369713</v>
      </c>
      <c r="O18" s="4">
        <f t="shared" si="5"/>
        <v>16381.031835775169</v>
      </c>
      <c r="P18" s="4">
        <f t="shared" si="5"/>
        <v>0</v>
      </c>
      <c r="Q18" s="4">
        <f t="shared" si="5"/>
        <v>0</v>
      </c>
      <c r="R18" s="4">
        <f t="shared" si="5"/>
        <v>0</v>
      </c>
      <c r="S18" s="4">
        <f t="shared" si="5"/>
        <v>0</v>
      </c>
      <c r="T18" s="4">
        <f t="shared" si="5"/>
        <v>0</v>
      </c>
    </row>
    <row r="19" spans="2:20" x14ac:dyDescent="0.2">
      <c r="B19" s="1" t="s">
        <v>12</v>
      </c>
      <c r="C19" s="2">
        <f>C6</f>
        <v>112364.323</v>
      </c>
      <c r="D19" s="2">
        <f>D17-D18</f>
        <v>108843.33122582694</v>
      </c>
      <c r="E19" s="2">
        <f t="shared" ref="E19:T19" si="6">E17-E18</f>
        <v>104794.19068552792</v>
      </c>
      <c r="F19" s="2">
        <f t="shared" si="6"/>
        <v>100137.67906418406</v>
      </c>
      <c r="G19" s="2">
        <f t="shared" si="6"/>
        <v>94782.690699638624</v>
      </c>
      <c r="H19" s="2">
        <f t="shared" si="6"/>
        <v>88624.454080411364</v>
      </c>
      <c r="I19" s="2">
        <f t="shared" si="6"/>
        <v>81542.48196830001</v>
      </c>
      <c r="J19" s="2">
        <f t="shared" si="6"/>
        <v>73398.21403937196</v>
      </c>
      <c r="K19" s="2">
        <f t="shared" si="6"/>
        <v>64032.3059211047</v>
      </c>
      <c r="L19" s="2">
        <f t="shared" si="6"/>
        <v>53261.511585097353</v>
      </c>
      <c r="M19" s="2">
        <f t="shared" si="6"/>
        <v>40875.098098688904</v>
      </c>
      <c r="N19" s="2">
        <f t="shared" si="6"/>
        <v>26630.722589319194</v>
      </c>
      <c r="O19" s="2">
        <f t="shared" si="6"/>
        <v>10249.690753544024</v>
      </c>
      <c r="P19" s="2">
        <f t="shared" si="6"/>
        <v>10249.690753544024</v>
      </c>
      <c r="Q19" s="2">
        <f t="shared" si="6"/>
        <v>10249.690753544024</v>
      </c>
      <c r="R19" s="2">
        <f t="shared" si="6"/>
        <v>10249.690753544024</v>
      </c>
      <c r="S19" s="2">
        <f t="shared" si="6"/>
        <v>10249.690753544024</v>
      </c>
      <c r="T19" s="2">
        <f t="shared" si="6"/>
        <v>10249.690753544024</v>
      </c>
    </row>
    <row r="21" spans="2:20" x14ac:dyDescent="0.2">
      <c r="B21" s="1" t="s">
        <v>13</v>
      </c>
      <c r="C21" s="5">
        <f>1/C2</f>
        <v>8.3333333333333329E-2</v>
      </c>
      <c r="D21" s="4">
        <f>$C$21*D17*D12</f>
        <v>9363.6935833333337</v>
      </c>
      <c r="E21" s="4">
        <f t="shared" ref="E21:T21" si="7">$C$21*E17*E12</f>
        <v>9070.2776021522441</v>
      </c>
      <c r="F21" s="4">
        <f t="shared" si="7"/>
        <v>8732.8492237939936</v>
      </c>
      <c r="G21" s="4">
        <f t="shared" si="7"/>
        <v>8344.8065886820041</v>
      </c>
      <c r="H21" s="4">
        <f t="shared" si="7"/>
        <v>7898.5575583032187</v>
      </c>
      <c r="I21" s="4">
        <f t="shared" si="7"/>
        <v>7385.3711733676137</v>
      </c>
      <c r="J21" s="4">
        <f t="shared" si="7"/>
        <v>6795.2068306916672</v>
      </c>
      <c r="K21" s="4">
        <f t="shared" si="7"/>
        <v>6116.51783661433</v>
      </c>
      <c r="L21" s="4">
        <f t="shared" si="7"/>
        <v>5336.0254934253917</v>
      </c>
      <c r="M21" s="4">
        <f t="shared" si="7"/>
        <v>4438.4592987581127</v>
      </c>
      <c r="N21" s="4">
        <f t="shared" si="7"/>
        <v>3406.2581748907419</v>
      </c>
      <c r="O21" s="4">
        <f t="shared" si="7"/>
        <v>2219.2268824432658</v>
      </c>
      <c r="P21" s="4">
        <f t="shared" si="7"/>
        <v>0</v>
      </c>
      <c r="Q21" s="4">
        <f t="shared" si="7"/>
        <v>0</v>
      </c>
      <c r="R21" s="4">
        <f t="shared" si="7"/>
        <v>0</v>
      </c>
      <c r="S21" s="4">
        <f t="shared" si="7"/>
        <v>0</v>
      </c>
      <c r="T21" s="4">
        <f t="shared" si="7"/>
        <v>0</v>
      </c>
    </row>
    <row r="23" spans="2:20" x14ac:dyDescent="0.2">
      <c r="B23" s="1" t="s">
        <v>14</v>
      </c>
    </row>
    <row r="24" spans="2:20" x14ac:dyDescent="0.2">
      <c r="B24" s="1" t="s">
        <v>10</v>
      </c>
      <c r="D24" s="2">
        <f>C27</f>
        <v>23007.382000000001</v>
      </c>
      <c r="E24" s="2">
        <f t="shared" ref="E24:T24" si="8">D27</f>
        <v>28850.083809160278</v>
      </c>
      <c r="F24" s="2">
        <f t="shared" si="8"/>
        <v>33871.220871013509</v>
      </c>
      <c r="G24" s="2">
        <f t="shared" si="8"/>
        <v>37947.558473463636</v>
      </c>
      <c r="H24" s="2">
        <f t="shared" si="8"/>
        <v>40937.376697600193</v>
      </c>
      <c r="I24" s="2">
        <f t="shared" si="8"/>
        <v>42677.697636676152</v>
      </c>
      <c r="J24" s="2">
        <f t="shared" si="8"/>
        <v>42981.096697932422</v>
      </c>
      <c r="K24" s="2">
        <f t="shared" si="8"/>
        <v>41632.035599696042</v>
      </c>
      <c r="L24" s="2">
        <f t="shared" si="8"/>
        <v>38382.645318043113</v>
      </c>
      <c r="M24" s="2">
        <f t="shared" si="8"/>
        <v>32947.876475461155</v>
      </c>
      <c r="N24" s="2">
        <f t="shared" si="8"/>
        <v>24999.922287810819</v>
      </c>
      <c r="O24" s="2">
        <f t="shared" si="8"/>
        <v>14161.80495333185</v>
      </c>
      <c r="P24" s="2">
        <f t="shared" si="8"/>
        <v>-5.2750692702829838E-11</v>
      </c>
      <c r="Q24" s="2">
        <f t="shared" si="8"/>
        <v>-5.2750692702829838E-11</v>
      </c>
      <c r="R24" s="2">
        <f t="shared" si="8"/>
        <v>-5.2750692702829838E-11</v>
      </c>
      <c r="S24" s="2">
        <f t="shared" si="8"/>
        <v>-5.2750692702829838E-11</v>
      </c>
      <c r="T24" s="2">
        <f t="shared" si="8"/>
        <v>-5.2750692702829838E-11</v>
      </c>
    </row>
    <row r="25" spans="2:20" x14ac:dyDescent="0.2">
      <c r="B25" s="1" t="s">
        <v>15</v>
      </c>
      <c r="D25" s="4">
        <f>D21</f>
        <v>9363.6935833333337</v>
      </c>
      <c r="E25" s="4">
        <f t="shared" ref="E25:T25" si="9">E21</f>
        <v>9070.2776021522441</v>
      </c>
      <c r="F25" s="4">
        <f t="shared" si="9"/>
        <v>8732.8492237939936</v>
      </c>
      <c r="G25" s="4">
        <f t="shared" si="9"/>
        <v>8344.8065886820041</v>
      </c>
      <c r="H25" s="4">
        <f t="shared" si="9"/>
        <v>7898.5575583032187</v>
      </c>
      <c r="I25" s="4">
        <f t="shared" si="9"/>
        <v>7385.3711733676137</v>
      </c>
      <c r="J25" s="4">
        <f t="shared" si="9"/>
        <v>6795.2068306916672</v>
      </c>
      <c r="K25" s="4">
        <f t="shared" si="9"/>
        <v>6116.51783661433</v>
      </c>
      <c r="L25" s="4">
        <f t="shared" si="9"/>
        <v>5336.0254934253917</v>
      </c>
      <c r="M25" s="4">
        <f t="shared" si="9"/>
        <v>4438.4592987581127</v>
      </c>
      <c r="N25" s="4">
        <f t="shared" si="9"/>
        <v>3406.2581748907419</v>
      </c>
      <c r="O25" s="4">
        <f t="shared" si="9"/>
        <v>2219.2268824432658</v>
      </c>
      <c r="P25" s="4">
        <f t="shared" si="9"/>
        <v>0</v>
      </c>
      <c r="Q25" s="4">
        <f t="shared" si="9"/>
        <v>0</v>
      </c>
      <c r="R25" s="4">
        <f t="shared" si="9"/>
        <v>0</v>
      </c>
      <c r="S25" s="4">
        <f t="shared" si="9"/>
        <v>0</v>
      </c>
      <c r="T25" s="4">
        <f t="shared" si="9"/>
        <v>0</v>
      </c>
    </row>
    <row r="26" spans="2:20" x14ac:dyDescent="0.2">
      <c r="B26" s="1" t="s">
        <v>11</v>
      </c>
      <c r="D26" s="4">
        <f>D18</f>
        <v>3520.9917741730551</v>
      </c>
      <c r="E26" s="4">
        <f t="shared" ref="E26:T26" si="10">E18</f>
        <v>4049.1405402990131</v>
      </c>
      <c r="F26" s="4">
        <f t="shared" si="10"/>
        <v>4656.511621343865</v>
      </c>
      <c r="G26" s="4">
        <f t="shared" si="10"/>
        <v>5354.9883645454447</v>
      </c>
      <c r="H26" s="4">
        <f t="shared" si="10"/>
        <v>6158.2366192272611</v>
      </c>
      <c r="I26" s="4">
        <f t="shared" si="10"/>
        <v>7081.9721121113498</v>
      </c>
      <c r="J26" s="4">
        <f t="shared" si="10"/>
        <v>8144.2679289280513</v>
      </c>
      <c r="K26" s="4">
        <f t="shared" si="10"/>
        <v>9365.908118267258</v>
      </c>
      <c r="L26" s="4">
        <f t="shared" si="10"/>
        <v>10770.794336007346</v>
      </c>
      <c r="M26" s="4">
        <f t="shared" si="10"/>
        <v>12386.413486408446</v>
      </c>
      <c r="N26" s="4">
        <f t="shared" si="10"/>
        <v>14244.375509369713</v>
      </c>
      <c r="O26" s="4">
        <f t="shared" si="10"/>
        <v>16381.031835775169</v>
      </c>
      <c r="P26" s="4">
        <f t="shared" si="10"/>
        <v>0</v>
      </c>
      <c r="Q26" s="4">
        <f t="shared" si="10"/>
        <v>0</v>
      </c>
      <c r="R26" s="4">
        <f t="shared" si="10"/>
        <v>0</v>
      </c>
      <c r="S26" s="4">
        <f t="shared" si="10"/>
        <v>0</v>
      </c>
      <c r="T26" s="4">
        <f t="shared" si="10"/>
        <v>0</v>
      </c>
    </row>
    <row r="27" spans="2:20" x14ac:dyDescent="0.2">
      <c r="B27" s="1" t="s">
        <v>12</v>
      </c>
      <c r="C27" s="2">
        <f>C7</f>
        <v>23007.382000000001</v>
      </c>
      <c r="D27" s="2">
        <f>D24+D25-D26</f>
        <v>28850.083809160278</v>
      </c>
      <c r="E27" s="2">
        <f t="shared" ref="E27:T27" si="11">E24+E25-E26</f>
        <v>33871.220871013509</v>
      </c>
      <c r="F27" s="2">
        <f t="shared" si="11"/>
        <v>37947.558473463636</v>
      </c>
      <c r="G27" s="2">
        <f t="shared" si="11"/>
        <v>40937.376697600193</v>
      </c>
      <c r="H27" s="2">
        <f t="shared" si="11"/>
        <v>42677.697636676152</v>
      </c>
      <c r="I27" s="2">
        <f t="shared" si="11"/>
        <v>42981.096697932422</v>
      </c>
      <c r="J27" s="2">
        <f t="shared" si="11"/>
        <v>41632.035599696042</v>
      </c>
      <c r="K27" s="2">
        <f t="shared" si="11"/>
        <v>38382.645318043113</v>
      </c>
      <c r="L27" s="2">
        <f t="shared" si="11"/>
        <v>32947.876475461155</v>
      </c>
      <c r="M27" s="2">
        <f t="shared" si="11"/>
        <v>24999.922287810819</v>
      </c>
      <c r="N27" s="2">
        <f t="shared" si="11"/>
        <v>14161.80495333185</v>
      </c>
      <c r="O27" s="2">
        <f t="shared" si="11"/>
        <v>-5.2750692702829838E-11</v>
      </c>
      <c r="P27" s="2">
        <f t="shared" si="11"/>
        <v>-5.2750692702829838E-11</v>
      </c>
      <c r="Q27" s="2">
        <f t="shared" si="11"/>
        <v>-5.2750692702829838E-11</v>
      </c>
      <c r="R27" s="2">
        <f t="shared" si="11"/>
        <v>-5.2750692702829838E-11</v>
      </c>
      <c r="S27" s="2">
        <f t="shared" si="11"/>
        <v>-5.2750692702829838E-11</v>
      </c>
      <c r="T27" s="2">
        <f t="shared" si="11"/>
        <v>-5.2750692702829838E-11</v>
      </c>
    </row>
    <row r="29" spans="2:20" x14ac:dyDescent="0.2">
      <c r="B29" s="1" t="s">
        <v>16</v>
      </c>
      <c r="C29" s="2">
        <f>SUM(D29:T29)</f>
        <v>-5.2750692702829838E-11</v>
      </c>
      <c r="D29" s="2">
        <f>D27*D13</f>
        <v>0</v>
      </c>
      <c r="E29" s="2">
        <f t="shared" ref="E29:T29" si="12">E27*E13</f>
        <v>0</v>
      </c>
      <c r="F29" s="2">
        <f t="shared" si="12"/>
        <v>0</v>
      </c>
      <c r="G29" s="2">
        <f t="shared" si="12"/>
        <v>0</v>
      </c>
      <c r="H29" s="2">
        <f t="shared" si="12"/>
        <v>0</v>
      </c>
      <c r="I29" s="2">
        <f t="shared" si="12"/>
        <v>0</v>
      </c>
      <c r="J29" s="2">
        <f t="shared" si="12"/>
        <v>0</v>
      </c>
      <c r="K29" s="2">
        <f t="shared" si="12"/>
        <v>0</v>
      </c>
      <c r="L29" s="2">
        <f t="shared" si="12"/>
        <v>0</v>
      </c>
      <c r="M29" s="2">
        <f t="shared" si="12"/>
        <v>0</v>
      </c>
      <c r="N29" s="2">
        <f t="shared" si="12"/>
        <v>0</v>
      </c>
      <c r="O29" s="2">
        <f t="shared" si="12"/>
        <v>-5.2750692702829838E-11</v>
      </c>
      <c r="P29" s="2">
        <f t="shared" si="12"/>
        <v>0</v>
      </c>
      <c r="Q29" s="2">
        <f t="shared" si="12"/>
        <v>0</v>
      </c>
      <c r="R29" s="2">
        <f t="shared" si="12"/>
        <v>0</v>
      </c>
      <c r="S29" s="2">
        <f t="shared" si="12"/>
        <v>0</v>
      </c>
      <c r="T29" s="2">
        <f t="shared" si="12"/>
        <v>0</v>
      </c>
    </row>
    <row r="32" spans="2:20" x14ac:dyDescent="0.2">
      <c r="B32" s="1" t="s">
        <v>17</v>
      </c>
      <c r="D32" s="2">
        <f>D17-D24</f>
        <v>89356.941000000006</v>
      </c>
      <c r="E32" s="2">
        <f t="shared" ref="E32:T32" si="13">E17-E24</f>
        <v>79993.247416666665</v>
      </c>
      <c r="F32" s="2">
        <f t="shared" si="13"/>
        <v>70922.969814514421</v>
      </c>
      <c r="G32" s="2">
        <f t="shared" si="13"/>
        <v>62190.120590720428</v>
      </c>
      <c r="H32" s="2">
        <f t="shared" si="13"/>
        <v>53845.314002038431</v>
      </c>
      <c r="I32" s="2">
        <f t="shared" si="13"/>
        <v>45946.756443735212</v>
      </c>
      <c r="J32" s="2">
        <f t="shared" si="13"/>
        <v>38561.385270367588</v>
      </c>
      <c r="K32" s="2">
        <f t="shared" si="13"/>
        <v>31766.178439675918</v>
      </c>
      <c r="L32" s="2">
        <f t="shared" si="13"/>
        <v>25649.660603061588</v>
      </c>
      <c r="M32" s="2">
        <f t="shared" si="13"/>
        <v>20313.635109636198</v>
      </c>
      <c r="N32" s="2">
        <f t="shared" si="13"/>
        <v>15875.175810878085</v>
      </c>
      <c r="O32" s="2">
        <f t="shared" si="13"/>
        <v>12468.917635987344</v>
      </c>
      <c r="P32" s="2">
        <f t="shared" si="13"/>
        <v>10249.690753544077</v>
      </c>
      <c r="Q32" s="2">
        <f t="shared" si="13"/>
        <v>10249.690753544077</v>
      </c>
      <c r="R32" s="2">
        <f t="shared" si="13"/>
        <v>10249.690753544077</v>
      </c>
      <c r="S32" s="2">
        <f t="shared" si="13"/>
        <v>10249.690753544077</v>
      </c>
      <c r="T32" s="2">
        <f t="shared" si="13"/>
        <v>10249.690753544077</v>
      </c>
    </row>
    <row r="33" spans="2:20" x14ac:dyDescent="0.2">
      <c r="B33" s="1" t="s">
        <v>18</v>
      </c>
      <c r="D33" s="5">
        <f>D21/D32</f>
        <v>0.10478977322347385</v>
      </c>
      <c r="E33" s="5">
        <f t="shared" ref="E33:T33" si="14">E21/E32</f>
        <v>0.11338804080433473</v>
      </c>
      <c r="F33" s="5">
        <f t="shared" si="14"/>
        <v>0.1231314656821775</v>
      </c>
      <c r="G33" s="5">
        <f t="shared" si="14"/>
        <v>0.13418219018419394</v>
      </c>
      <c r="H33" s="5">
        <f t="shared" si="14"/>
        <v>0.14668978544733163</v>
      </c>
      <c r="I33" s="5">
        <f t="shared" si="14"/>
        <v>0.16073759596961931</v>
      </c>
      <c r="J33" s="5">
        <f t="shared" si="14"/>
        <v>0.17621791289519437</v>
      </c>
      <c r="K33" s="5">
        <f t="shared" si="14"/>
        <v>0.1925481168038396</v>
      </c>
      <c r="L33" s="5">
        <f t="shared" si="14"/>
        <v>0.20803493566649667</v>
      </c>
      <c r="M33" s="5">
        <f t="shared" si="14"/>
        <v>0.21849655538277521</v>
      </c>
      <c r="N33" s="5">
        <f t="shared" si="14"/>
        <v>0.2145650678436383</v>
      </c>
      <c r="O33" s="5">
        <f t="shared" si="14"/>
        <v>0.17798071550638947</v>
      </c>
      <c r="P33" s="5">
        <f t="shared" si="14"/>
        <v>0</v>
      </c>
      <c r="Q33" s="5">
        <f t="shared" si="14"/>
        <v>0</v>
      </c>
      <c r="R33" s="5">
        <f t="shared" si="14"/>
        <v>0</v>
      </c>
      <c r="S33" s="5">
        <f t="shared" si="14"/>
        <v>0</v>
      </c>
      <c r="T33" s="5">
        <f t="shared" si="14"/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goalseek">
                <anchor moveWithCells="1" sizeWithCells="1">
                  <from>
                    <xdr:col>4</xdr:col>
                    <xdr:colOff>190500</xdr:colOff>
                    <xdr:row>3</xdr:row>
                    <xdr:rowOff>152400</xdr:rowOff>
                  </from>
                  <to>
                    <xdr:col>6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D2:R2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5" sqref="E15"/>
    </sheetView>
  </sheetViews>
  <sheetFormatPr defaultColWidth="8.85546875" defaultRowHeight="12" x14ac:dyDescent="0.2"/>
  <cols>
    <col min="1" max="3" width="1.42578125" style="9" customWidth="1"/>
    <col min="4" max="4" width="24.42578125" style="9" customWidth="1"/>
    <col min="5" max="16384" width="8.85546875" style="9"/>
  </cols>
  <sheetData>
    <row r="2" spans="4:18" x14ac:dyDescent="0.2">
      <c r="E2" s="9">
        <v>1997</v>
      </c>
      <c r="F2" s="9">
        <f>E2+1</f>
        <v>1998</v>
      </c>
      <c r="G2" s="9">
        <f>F2+1</f>
        <v>1999</v>
      </c>
      <c r="H2" s="9">
        <f t="shared" ref="H2:R2" si="0">G2+1</f>
        <v>2000</v>
      </c>
      <c r="I2" s="9">
        <f t="shared" si="0"/>
        <v>2001</v>
      </c>
      <c r="J2" s="9">
        <f t="shared" si="0"/>
        <v>2002</v>
      </c>
      <c r="K2" s="9">
        <f t="shared" si="0"/>
        <v>2003</v>
      </c>
      <c r="L2" s="9">
        <f t="shared" si="0"/>
        <v>2004</v>
      </c>
      <c r="M2" s="9">
        <f t="shared" si="0"/>
        <v>2005</v>
      </c>
      <c r="N2" s="9">
        <f t="shared" si="0"/>
        <v>2006</v>
      </c>
      <c r="O2" s="9">
        <f t="shared" si="0"/>
        <v>2007</v>
      </c>
      <c r="P2" s="9">
        <f t="shared" si="0"/>
        <v>2008</v>
      </c>
      <c r="Q2" s="9">
        <f t="shared" si="0"/>
        <v>2009</v>
      </c>
      <c r="R2" s="9">
        <f t="shared" si="0"/>
        <v>2010</v>
      </c>
    </row>
    <row r="4" spans="4:18" x14ac:dyDescent="0.2">
      <c r="D4" s="9" t="s">
        <v>24</v>
      </c>
      <c r="E4" s="9">
        <v>13</v>
      </c>
    </row>
    <row r="5" spans="4:18" x14ac:dyDescent="0.2">
      <c r="D5" s="9" t="s">
        <v>3</v>
      </c>
      <c r="E5" s="12">
        <v>0.1</v>
      </c>
    </row>
    <row r="6" spans="4:18" x14ac:dyDescent="0.2">
      <c r="D6" s="9" t="s">
        <v>25</v>
      </c>
      <c r="E6" s="9">
        <v>1</v>
      </c>
    </row>
    <row r="8" spans="4:18" x14ac:dyDescent="0.2">
      <c r="D8" s="9" t="s">
        <v>4</v>
      </c>
      <c r="E8" s="10">
        <v>385702.75199999998</v>
      </c>
    </row>
    <row r="9" spans="4:18" x14ac:dyDescent="0.2">
      <c r="D9" s="9" t="s">
        <v>5</v>
      </c>
      <c r="E9" s="10">
        <v>113883.56</v>
      </c>
    </row>
    <row r="10" spans="4:18" x14ac:dyDescent="0.2">
      <c r="D10" s="9" t="s">
        <v>26</v>
      </c>
      <c r="E10" s="10">
        <v>271819.19199999998</v>
      </c>
      <c r="F10" s="9">
        <f>E10/E8</f>
        <v>0.70473749692094501</v>
      </c>
    </row>
    <row r="12" spans="4:18" x14ac:dyDescent="0.2">
      <c r="D12" s="9" t="s">
        <v>27</v>
      </c>
      <c r="E12" s="9">
        <v>1</v>
      </c>
    </row>
    <row r="13" spans="4:18" x14ac:dyDescent="0.2">
      <c r="D13" s="9" t="s">
        <v>9</v>
      </c>
      <c r="F13" s="11">
        <v>3.3311710750748923E-2</v>
      </c>
      <c r="G13" s="11">
        <f>F13*(1+$E$5)</f>
        <v>3.6642881825823821E-2</v>
      </c>
      <c r="H13" s="11">
        <f t="shared" ref="H13:R13" si="1">G13*(1+$E$5)</f>
        <v>4.030717000840621E-2</v>
      </c>
      <c r="I13" s="11">
        <f t="shared" si="1"/>
        <v>4.4337887009246832E-2</v>
      </c>
      <c r="J13" s="11">
        <f t="shared" si="1"/>
        <v>4.8771675710171519E-2</v>
      </c>
      <c r="K13" s="11">
        <f t="shared" si="1"/>
        <v>5.3648843281188678E-2</v>
      </c>
      <c r="L13" s="11">
        <f t="shared" si="1"/>
        <v>5.9013727609307551E-2</v>
      </c>
      <c r="M13" s="11">
        <f t="shared" si="1"/>
        <v>6.4915100370238316E-2</v>
      </c>
      <c r="N13" s="11">
        <f t="shared" si="1"/>
        <v>7.140661040726215E-2</v>
      </c>
      <c r="O13" s="11">
        <f t="shared" si="1"/>
        <v>7.854727144798837E-2</v>
      </c>
      <c r="P13" s="11">
        <f t="shared" si="1"/>
        <v>8.6401998592787216E-2</v>
      </c>
      <c r="Q13" s="11">
        <f t="shared" si="1"/>
        <v>9.5042198452065949E-2</v>
      </c>
      <c r="R13" s="11">
        <f t="shared" si="1"/>
        <v>0.10454641829727256</v>
      </c>
    </row>
    <row r="15" spans="4:18" x14ac:dyDescent="0.2">
      <c r="D15" s="9" t="s">
        <v>28</v>
      </c>
    </row>
    <row r="16" spans="4:18" x14ac:dyDescent="0.2">
      <c r="D16" s="9" t="s">
        <v>10</v>
      </c>
      <c r="F16" s="10">
        <f>E18</f>
        <v>385702.75199999998</v>
      </c>
      <c r="G16" s="10">
        <f t="shared" ref="G16:R16" si="2">F18</f>
        <v>372854.33348960814</v>
      </c>
      <c r="H16" s="10">
        <f t="shared" si="2"/>
        <v>358721.07312817709</v>
      </c>
      <c r="I16" s="10">
        <f t="shared" si="2"/>
        <v>343174.48673060292</v>
      </c>
      <c r="J16" s="10">
        <f t="shared" si="2"/>
        <v>326073.24169327138</v>
      </c>
      <c r="K16" s="10">
        <f t="shared" si="2"/>
        <v>307261.87215220666</v>
      </c>
      <c r="L16" s="10">
        <f t="shared" si="2"/>
        <v>286569.36565703549</v>
      </c>
      <c r="M16" s="10">
        <f t="shared" si="2"/>
        <v>263807.60851234721</v>
      </c>
      <c r="N16" s="10">
        <f t="shared" si="2"/>
        <v>238769.67565319009</v>
      </c>
      <c r="O16" s="10">
        <f t="shared" si="2"/>
        <v>211227.94950811725</v>
      </c>
      <c r="P16" s="10">
        <f t="shared" si="2"/>
        <v>180932.05074853712</v>
      </c>
      <c r="Q16" s="10">
        <f t="shared" si="2"/>
        <v>147606.56211299897</v>
      </c>
      <c r="R16" s="10">
        <f t="shared" si="2"/>
        <v>110948.52461390701</v>
      </c>
    </row>
    <row r="17" spans="4:18" x14ac:dyDescent="0.2">
      <c r="D17" s="9" t="s">
        <v>29</v>
      </c>
      <c r="F17" s="10">
        <f>$E$8*F13</f>
        <v>12848.418510391844</v>
      </c>
      <c r="G17" s="10">
        <f t="shared" ref="G17:R17" si="3">$E$8*G13</f>
        <v>14133.260361431032</v>
      </c>
      <c r="H17" s="10">
        <f t="shared" si="3"/>
        <v>15546.586397574138</v>
      </c>
      <c r="I17" s="10">
        <f t="shared" si="3"/>
        <v>17101.245037331551</v>
      </c>
      <c r="J17" s="10">
        <f t="shared" si="3"/>
        <v>18811.369541064709</v>
      </c>
      <c r="K17" s="10">
        <f t="shared" si="3"/>
        <v>20692.506495171183</v>
      </c>
      <c r="L17" s="10">
        <f t="shared" si="3"/>
        <v>22761.757144688301</v>
      </c>
      <c r="M17" s="10">
        <f t="shared" si="3"/>
        <v>25037.932859157136</v>
      </c>
      <c r="N17" s="10">
        <f t="shared" si="3"/>
        <v>27541.726145072851</v>
      </c>
      <c r="O17" s="10">
        <f t="shared" si="3"/>
        <v>30295.898759580137</v>
      </c>
      <c r="P17" s="10">
        <f t="shared" si="3"/>
        <v>33325.488635538153</v>
      </c>
      <c r="Q17" s="10">
        <f t="shared" si="3"/>
        <v>36658.037499091974</v>
      </c>
      <c r="R17" s="10">
        <f t="shared" si="3"/>
        <v>40323.841249001176</v>
      </c>
    </row>
    <row r="18" spans="4:18" x14ac:dyDescent="0.2">
      <c r="D18" s="9" t="s">
        <v>12</v>
      </c>
      <c r="E18" s="10">
        <f>E8</f>
        <v>385702.75199999998</v>
      </c>
      <c r="F18" s="10">
        <f>F16-F17</f>
        <v>372854.33348960814</v>
      </c>
      <c r="G18" s="10">
        <f t="shared" ref="G18:R18" si="4">G16-G17</f>
        <v>358721.07312817709</v>
      </c>
      <c r="H18" s="10">
        <f t="shared" si="4"/>
        <v>343174.48673060292</v>
      </c>
      <c r="I18" s="10">
        <f t="shared" si="4"/>
        <v>326073.24169327138</v>
      </c>
      <c r="J18" s="10">
        <f t="shared" si="4"/>
        <v>307261.87215220666</v>
      </c>
      <c r="K18" s="10">
        <f t="shared" si="4"/>
        <v>286569.36565703549</v>
      </c>
      <c r="L18" s="10">
        <f t="shared" si="4"/>
        <v>263807.60851234721</v>
      </c>
      <c r="M18" s="10">
        <f t="shared" si="4"/>
        <v>238769.67565319009</v>
      </c>
      <c r="N18" s="10">
        <f t="shared" si="4"/>
        <v>211227.94950811725</v>
      </c>
      <c r="O18" s="10">
        <f t="shared" si="4"/>
        <v>180932.05074853712</v>
      </c>
      <c r="P18" s="10">
        <f t="shared" si="4"/>
        <v>147606.56211299897</v>
      </c>
      <c r="Q18" s="10">
        <f t="shared" si="4"/>
        <v>110948.52461390701</v>
      </c>
      <c r="R18" s="10">
        <f t="shared" si="4"/>
        <v>70624.683364905824</v>
      </c>
    </row>
    <row r="19" spans="4:18" x14ac:dyDescent="0.2">
      <c r="D19" s="9" t="s">
        <v>13</v>
      </c>
      <c r="E19" s="12">
        <f>1/$E$4</f>
        <v>7.6923076923076927E-2</v>
      </c>
      <c r="F19" s="10">
        <f>$E$19*F16</f>
        <v>29669.442461538463</v>
      </c>
      <c r="G19" s="10">
        <f t="shared" ref="G19:R19" si="5">$E$19*G16</f>
        <v>28681.102576123703</v>
      </c>
      <c r="H19" s="10">
        <f t="shared" si="5"/>
        <v>27593.928702167468</v>
      </c>
      <c r="I19" s="10">
        <f t="shared" si="5"/>
        <v>26398.037440815609</v>
      </c>
      <c r="J19" s="10">
        <f t="shared" si="5"/>
        <v>25082.557053328568</v>
      </c>
      <c r="K19" s="10">
        <f t="shared" si="5"/>
        <v>23635.528627092823</v>
      </c>
      <c r="L19" s="10">
        <f t="shared" si="5"/>
        <v>22043.7973582335</v>
      </c>
      <c r="M19" s="10">
        <f t="shared" si="5"/>
        <v>20292.892962488248</v>
      </c>
      <c r="N19" s="10">
        <f t="shared" si="5"/>
        <v>18366.898127168468</v>
      </c>
      <c r="O19" s="10">
        <f t="shared" si="5"/>
        <v>16248.303808316712</v>
      </c>
      <c r="P19" s="10">
        <f t="shared" si="5"/>
        <v>13917.850057579779</v>
      </c>
      <c r="Q19" s="10">
        <f t="shared" si="5"/>
        <v>11354.350931769153</v>
      </c>
      <c r="R19" s="10">
        <f t="shared" si="5"/>
        <v>8534.5018933774627</v>
      </c>
    </row>
    <row r="21" spans="4:18" x14ac:dyDescent="0.2">
      <c r="D21" s="9" t="s">
        <v>14</v>
      </c>
    </row>
    <row r="22" spans="4:18" x14ac:dyDescent="0.2">
      <c r="D22" s="9" t="s">
        <v>10</v>
      </c>
      <c r="F22" s="10">
        <f>E25</f>
        <v>113883.56</v>
      </c>
      <c r="G22" s="10">
        <f t="shared" ref="G22:R22" si="6">F25</f>
        <v>130704.58395114663</v>
      </c>
      <c r="H22" s="10">
        <f t="shared" si="6"/>
        <v>145252.42616583931</v>
      </c>
      <c r="I22" s="10">
        <f t="shared" si="6"/>
        <v>157299.76847043264</v>
      </c>
      <c r="J22" s="10">
        <f t="shared" si="6"/>
        <v>166596.56087391672</v>
      </c>
      <c r="K22" s="10">
        <f t="shared" si="6"/>
        <v>172867.74838618058</v>
      </c>
      <c r="L22" s="10">
        <f t="shared" si="6"/>
        <v>175810.77051810222</v>
      </c>
      <c r="M22" s="10">
        <f t="shared" si="6"/>
        <v>175092.81073164742</v>
      </c>
      <c r="N22" s="10">
        <f t="shared" si="6"/>
        <v>170347.77083497855</v>
      </c>
      <c r="O22" s="10">
        <f t="shared" si="6"/>
        <v>161172.94281707419</v>
      </c>
      <c r="P22" s="10">
        <f t="shared" si="6"/>
        <v>147125.34786581076</v>
      </c>
      <c r="Q22" s="10">
        <f t="shared" si="6"/>
        <v>127717.7092878524</v>
      </c>
      <c r="R22" s="10">
        <f t="shared" si="6"/>
        <v>102414.02272052958</v>
      </c>
    </row>
    <row r="23" spans="4:18" x14ac:dyDescent="0.2">
      <c r="D23" s="9" t="s">
        <v>15</v>
      </c>
      <c r="F23" s="10">
        <f>F19</f>
        <v>29669.442461538463</v>
      </c>
      <c r="G23" s="10">
        <f t="shared" ref="G23:R23" si="7">G19</f>
        <v>28681.102576123703</v>
      </c>
      <c r="H23" s="10">
        <f t="shared" si="7"/>
        <v>27593.928702167468</v>
      </c>
      <c r="I23" s="10">
        <f t="shared" si="7"/>
        <v>26398.037440815609</v>
      </c>
      <c r="J23" s="10">
        <f t="shared" si="7"/>
        <v>25082.557053328568</v>
      </c>
      <c r="K23" s="10">
        <f t="shared" si="7"/>
        <v>23635.528627092823</v>
      </c>
      <c r="L23" s="10">
        <f t="shared" si="7"/>
        <v>22043.7973582335</v>
      </c>
      <c r="M23" s="10">
        <f t="shared" si="7"/>
        <v>20292.892962488248</v>
      </c>
      <c r="N23" s="10">
        <f t="shared" si="7"/>
        <v>18366.898127168468</v>
      </c>
      <c r="O23" s="10">
        <f t="shared" si="7"/>
        <v>16248.303808316712</v>
      </c>
      <c r="P23" s="10">
        <f t="shared" si="7"/>
        <v>13917.850057579779</v>
      </c>
      <c r="Q23" s="10">
        <f t="shared" si="7"/>
        <v>11354.350931769153</v>
      </c>
      <c r="R23" s="10">
        <f t="shared" si="7"/>
        <v>8534.5018933774627</v>
      </c>
    </row>
    <row r="24" spans="4:18" x14ac:dyDescent="0.2">
      <c r="D24" s="9" t="s">
        <v>29</v>
      </c>
      <c r="F24" s="10">
        <f>F17</f>
        <v>12848.418510391844</v>
      </c>
      <c r="G24" s="10">
        <f t="shared" ref="G24:R24" si="8">G17</f>
        <v>14133.260361431032</v>
      </c>
      <c r="H24" s="10">
        <f t="shared" si="8"/>
        <v>15546.586397574138</v>
      </c>
      <c r="I24" s="10">
        <f t="shared" si="8"/>
        <v>17101.245037331551</v>
      </c>
      <c r="J24" s="10">
        <f t="shared" si="8"/>
        <v>18811.369541064709</v>
      </c>
      <c r="K24" s="10">
        <f t="shared" si="8"/>
        <v>20692.506495171183</v>
      </c>
      <c r="L24" s="10">
        <f t="shared" si="8"/>
        <v>22761.757144688301</v>
      </c>
      <c r="M24" s="10">
        <f t="shared" si="8"/>
        <v>25037.932859157136</v>
      </c>
      <c r="N24" s="10">
        <f t="shared" si="8"/>
        <v>27541.726145072851</v>
      </c>
      <c r="O24" s="10">
        <f t="shared" si="8"/>
        <v>30295.898759580137</v>
      </c>
      <c r="P24" s="10">
        <f t="shared" si="8"/>
        <v>33325.488635538153</v>
      </c>
      <c r="Q24" s="10">
        <f t="shared" si="8"/>
        <v>36658.037499091974</v>
      </c>
      <c r="R24" s="10">
        <f t="shared" si="8"/>
        <v>40323.841249001176</v>
      </c>
    </row>
    <row r="25" spans="4:18" x14ac:dyDescent="0.2">
      <c r="D25" s="9" t="s">
        <v>12</v>
      </c>
      <c r="E25" s="10">
        <f>E9</f>
        <v>113883.56</v>
      </c>
      <c r="F25" s="10">
        <f>F22+F23-F24</f>
        <v>130704.58395114663</v>
      </c>
      <c r="G25" s="10">
        <f t="shared" ref="G25:R25" si="9">G22+G23-G24</f>
        <v>145252.42616583931</v>
      </c>
      <c r="H25" s="10">
        <f t="shared" si="9"/>
        <v>157299.76847043264</v>
      </c>
      <c r="I25" s="10">
        <f t="shared" si="9"/>
        <v>166596.56087391672</v>
      </c>
      <c r="J25" s="10">
        <f t="shared" si="9"/>
        <v>172867.74838618058</v>
      </c>
      <c r="K25" s="10">
        <f t="shared" si="9"/>
        <v>175810.77051810222</v>
      </c>
      <c r="L25" s="10">
        <f t="shared" si="9"/>
        <v>175092.81073164742</v>
      </c>
      <c r="M25" s="10">
        <f t="shared" si="9"/>
        <v>170347.77083497855</v>
      </c>
      <c r="N25" s="10">
        <f t="shared" si="9"/>
        <v>161172.94281707419</v>
      </c>
      <c r="O25" s="10">
        <f t="shared" si="9"/>
        <v>147125.34786581076</v>
      </c>
      <c r="P25" s="10">
        <f t="shared" si="9"/>
        <v>127717.7092878524</v>
      </c>
      <c r="Q25" s="10">
        <f t="shared" si="9"/>
        <v>102414.02272052958</v>
      </c>
      <c r="R25" s="10">
        <f t="shared" si="9"/>
        <v>70624.683364905854</v>
      </c>
    </row>
    <row r="26" spans="4:18" ht="12.75" thickBot="1" x14ac:dyDescent="0.25"/>
    <row r="27" spans="4:18" ht="12.75" thickBot="1" x14ac:dyDescent="0.25">
      <c r="D27" s="9" t="s">
        <v>17</v>
      </c>
      <c r="F27" s="10">
        <f>F18-F25</f>
        <v>242149.7495384615</v>
      </c>
      <c r="G27" s="10">
        <f t="shared" ref="G27:R27" si="10">G18-G25</f>
        <v>213468.64696233778</v>
      </c>
      <c r="H27" s="10">
        <f t="shared" si="10"/>
        <v>185874.71826017028</v>
      </c>
      <c r="I27" s="10">
        <f t="shared" si="10"/>
        <v>159476.68081935466</v>
      </c>
      <c r="J27" s="10">
        <f t="shared" si="10"/>
        <v>134394.12376602608</v>
      </c>
      <c r="K27" s="10">
        <f t="shared" si="10"/>
        <v>110758.59513893328</v>
      </c>
      <c r="L27" s="10">
        <f t="shared" si="10"/>
        <v>88714.797780699795</v>
      </c>
      <c r="M27" s="10">
        <f t="shared" si="10"/>
        <v>68421.904818211537</v>
      </c>
      <c r="N27" s="10">
        <f t="shared" si="10"/>
        <v>50055.006691043061</v>
      </c>
      <c r="O27" s="10">
        <f t="shared" si="10"/>
        <v>33806.702882726357</v>
      </c>
      <c r="P27" s="10">
        <f t="shared" si="10"/>
        <v>19888.852825146576</v>
      </c>
      <c r="Q27" s="10">
        <f t="shared" si="10"/>
        <v>8534.5018933774263</v>
      </c>
      <c r="R27" s="13">
        <f t="shared" si="1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28"/>
  <sheetViews>
    <sheetView tabSelected="1" workbookViewId="0">
      <selection activeCell="G4" sqref="G4"/>
    </sheetView>
  </sheetViews>
  <sheetFormatPr defaultRowHeight="15" x14ac:dyDescent="0.25"/>
  <cols>
    <col min="1" max="2" width="1.85546875" style="14" customWidth="1"/>
    <col min="3" max="3" width="26" style="14" customWidth="1"/>
    <col min="4" max="4" width="9.42578125" style="14" bestFit="1" customWidth="1"/>
    <col min="5" max="5" width="10.140625" style="14" bestFit="1" customWidth="1"/>
    <col min="6" max="16384" width="9.140625" style="14"/>
  </cols>
  <sheetData>
    <row r="2" spans="1:19" x14ac:dyDescent="0.25">
      <c r="A2" s="14" t="s">
        <v>30</v>
      </c>
    </row>
    <row r="3" spans="1:19" x14ac:dyDescent="0.25">
      <c r="C3" s="15" t="s">
        <v>0</v>
      </c>
      <c r="D3" s="16">
        <v>10</v>
      </c>
      <c r="E3" s="14" t="s">
        <v>41</v>
      </c>
    </row>
    <row r="4" spans="1:19" x14ac:dyDescent="0.25">
      <c r="C4" s="15" t="s">
        <v>31</v>
      </c>
      <c r="D4" s="17">
        <v>8.7921412659990334E-3</v>
      </c>
      <c r="E4" s="14" t="s">
        <v>38</v>
      </c>
    </row>
    <row r="5" spans="1:19" x14ac:dyDescent="0.25">
      <c r="C5" s="15" t="s">
        <v>3</v>
      </c>
      <c r="D5" s="17">
        <v>0.42710477337597963</v>
      </c>
    </row>
    <row r="6" spans="1:19" x14ac:dyDescent="0.25">
      <c r="C6" s="15"/>
      <c r="D6" s="15"/>
    </row>
    <row r="7" spans="1:19" x14ac:dyDescent="0.25">
      <c r="C7" s="15" t="s">
        <v>4</v>
      </c>
      <c r="D7" s="18">
        <v>112364.323</v>
      </c>
      <c r="E7" s="14" t="s">
        <v>40</v>
      </c>
    </row>
    <row r="8" spans="1:19" x14ac:dyDescent="0.25">
      <c r="C8" s="15" t="s">
        <v>5</v>
      </c>
      <c r="D8" s="18">
        <v>23007.382000000001</v>
      </c>
    </row>
    <row r="9" spans="1:19" x14ac:dyDescent="0.25">
      <c r="C9" s="15"/>
      <c r="D9" s="18"/>
    </row>
    <row r="10" spans="1:19" x14ac:dyDescent="0.25">
      <c r="C10" s="15" t="s">
        <v>32</v>
      </c>
      <c r="D10" s="18">
        <f>LOOKUP(D3,13:13,19:19)</f>
        <v>7.5702230242313817E-3</v>
      </c>
      <c r="E10" s="14" t="s">
        <v>39</v>
      </c>
    </row>
    <row r="11" spans="1:19" x14ac:dyDescent="0.25">
      <c r="C11" s="15" t="s">
        <v>33</v>
      </c>
      <c r="D11" s="18">
        <f>LOOKUP(D3,13:13,28:28)</f>
        <v>9.3558926309924573E-3</v>
      </c>
    </row>
    <row r="13" spans="1:19" x14ac:dyDescent="0.25">
      <c r="D13" s="14">
        <v>0</v>
      </c>
      <c r="E13" s="14">
        <v>1</v>
      </c>
      <c r="F13" s="14">
        <v>2</v>
      </c>
      <c r="G13" s="14">
        <v>3</v>
      </c>
      <c r="H13" s="14">
        <v>4</v>
      </c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4">
        <v>12</v>
      </c>
      <c r="Q13" s="14">
        <v>13</v>
      </c>
      <c r="R13" s="14">
        <v>14</v>
      </c>
      <c r="S13" s="14">
        <v>15</v>
      </c>
    </row>
    <row r="14" spans="1:19" x14ac:dyDescent="0.25">
      <c r="E14" s="14" t="b">
        <f>E13&lt;=$D$3</f>
        <v>1</v>
      </c>
      <c r="F14" s="14" t="b">
        <f t="shared" ref="F14:S14" si="0">F13&lt;=$D$3</f>
        <v>1</v>
      </c>
      <c r="G14" s="14" t="b">
        <f t="shared" si="0"/>
        <v>1</v>
      </c>
      <c r="H14" s="14" t="b">
        <f t="shared" si="0"/>
        <v>1</v>
      </c>
      <c r="I14" s="14" t="b">
        <f t="shared" si="0"/>
        <v>1</v>
      </c>
      <c r="J14" s="14" t="b">
        <f t="shared" si="0"/>
        <v>1</v>
      </c>
      <c r="K14" s="14" t="b">
        <f t="shared" si="0"/>
        <v>1</v>
      </c>
      <c r="L14" s="14" t="b">
        <f t="shared" si="0"/>
        <v>1</v>
      </c>
      <c r="M14" s="14" t="b">
        <f t="shared" si="0"/>
        <v>1</v>
      </c>
      <c r="N14" s="14" t="b">
        <f t="shared" si="0"/>
        <v>1</v>
      </c>
      <c r="O14" s="14" t="b">
        <f t="shared" si="0"/>
        <v>0</v>
      </c>
      <c r="P14" s="14" t="b">
        <f t="shared" si="0"/>
        <v>0</v>
      </c>
      <c r="Q14" s="14" t="b">
        <f t="shared" si="0"/>
        <v>0</v>
      </c>
      <c r="R14" s="14" t="b">
        <f t="shared" si="0"/>
        <v>0</v>
      </c>
      <c r="S14" s="14" t="b">
        <f t="shared" si="0"/>
        <v>0</v>
      </c>
    </row>
    <row r="16" spans="1:19" x14ac:dyDescent="0.25">
      <c r="A16" s="14" t="s">
        <v>34</v>
      </c>
    </row>
    <row r="17" spans="1:19" x14ac:dyDescent="0.25">
      <c r="B17" s="14" t="s">
        <v>10</v>
      </c>
      <c r="E17" s="19">
        <f t="shared" ref="E17:S17" si="1">D19</f>
        <v>112364.323</v>
      </c>
      <c r="F17" s="19">
        <f t="shared" si="1"/>
        <v>110954.45336943888</v>
      </c>
      <c r="G17" s="19">
        <f t="shared" si="1"/>
        <v>108942.42168982727</v>
      </c>
      <c r="H17" s="19">
        <f t="shared" si="1"/>
        <v>106071.04167566987</v>
      </c>
      <c r="I17" s="19">
        <f t="shared" si="1"/>
        <v>101973.28155128944</v>
      </c>
      <c r="J17" s="19">
        <f t="shared" si="1"/>
        <v>96125.34851763639</v>
      </c>
      <c r="K17" s="19">
        <f t="shared" si="1"/>
        <v>87779.735370927039</v>
      </c>
      <c r="L17" s="19">
        <f t="shared" si="1"/>
        <v>75869.671012508799</v>
      </c>
      <c r="M17" s="19">
        <f t="shared" si="1"/>
        <v>58872.761315395008</v>
      </c>
      <c r="N17" s="19">
        <f t="shared" si="1"/>
        <v>34616.390354003437</v>
      </c>
      <c r="O17" s="19">
        <f t="shared" si="1"/>
        <v>7.5702230242313817E-3</v>
      </c>
      <c r="P17" s="19">
        <f t="shared" si="1"/>
        <v>7.5702230242313817E-3</v>
      </c>
      <c r="Q17" s="19">
        <f t="shared" si="1"/>
        <v>7.5702230242313817E-3</v>
      </c>
      <c r="R17" s="19">
        <f t="shared" si="1"/>
        <v>7.5702230242313817E-3</v>
      </c>
      <c r="S17" s="19">
        <f t="shared" si="1"/>
        <v>7.5702230242313817E-3</v>
      </c>
    </row>
    <row r="18" spans="1:19" x14ac:dyDescent="0.25">
      <c r="B18" s="14" t="s">
        <v>29</v>
      </c>
      <c r="D18" s="20">
        <f>D7*D4</f>
        <v>987.92300107434437</v>
      </c>
      <c r="E18" s="20">
        <f>D18*(1+$D$5)*E14</f>
        <v>1409.8696305611199</v>
      </c>
      <c r="F18" s="20">
        <f t="shared" ref="F18:S18" si="2">E18*(1+$D$5)*F14</f>
        <v>2012.0316796116033</v>
      </c>
      <c r="G18" s="20">
        <f t="shared" si="2"/>
        <v>2871.3800141574088</v>
      </c>
      <c r="H18" s="20">
        <f t="shared" si="2"/>
        <v>4097.7601243804265</v>
      </c>
      <c r="I18" s="20">
        <f t="shared" si="2"/>
        <v>5847.9330336530547</v>
      </c>
      <c r="J18" s="20">
        <f t="shared" si="2"/>
        <v>8345.6131467093473</v>
      </c>
      <c r="K18" s="20">
        <f t="shared" si="2"/>
        <v>11910.06435841824</v>
      </c>
      <c r="L18" s="20">
        <f t="shared" si="2"/>
        <v>16996.909697113795</v>
      </c>
      <c r="M18" s="20">
        <f t="shared" si="2"/>
        <v>24256.370961391574</v>
      </c>
      <c r="N18" s="20">
        <f t="shared" si="2"/>
        <v>34616.382783780413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</row>
    <row r="19" spans="1:19" x14ac:dyDescent="0.25">
      <c r="B19" s="14" t="s">
        <v>12</v>
      </c>
      <c r="D19" s="19">
        <f>D7</f>
        <v>112364.323</v>
      </c>
      <c r="E19" s="19">
        <f t="shared" ref="E19:S19" si="3">E17-E18</f>
        <v>110954.45336943888</v>
      </c>
      <c r="F19" s="19">
        <f t="shared" si="3"/>
        <v>108942.42168982727</v>
      </c>
      <c r="G19" s="19">
        <f t="shared" si="3"/>
        <v>106071.04167566987</v>
      </c>
      <c r="H19" s="19">
        <f t="shared" si="3"/>
        <v>101973.28155128944</v>
      </c>
      <c r="I19" s="19">
        <f t="shared" si="3"/>
        <v>96125.34851763639</v>
      </c>
      <c r="J19" s="19">
        <f t="shared" si="3"/>
        <v>87779.735370927039</v>
      </c>
      <c r="K19" s="19">
        <f t="shared" si="3"/>
        <v>75869.671012508799</v>
      </c>
      <c r="L19" s="19">
        <f t="shared" si="3"/>
        <v>58872.761315395008</v>
      </c>
      <c r="M19" s="19">
        <f t="shared" si="3"/>
        <v>34616.390354003437</v>
      </c>
      <c r="N19" s="19">
        <f t="shared" si="3"/>
        <v>7.5702230242313817E-3</v>
      </c>
      <c r="O19" s="19">
        <f t="shared" si="3"/>
        <v>7.5702230242313817E-3</v>
      </c>
      <c r="P19" s="19">
        <f t="shared" si="3"/>
        <v>7.5702230242313817E-3</v>
      </c>
      <c r="Q19" s="19">
        <f t="shared" si="3"/>
        <v>7.5702230242313817E-3</v>
      </c>
      <c r="R19" s="19">
        <f t="shared" si="3"/>
        <v>7.5702230242313817E-3</v>
      </c>
      <c r="S19" s="19">
        <f t="shared" si="3"/>
        <v>7.5702230242313817E-3</v>
      </c>
    </row>
    <row r="21" spans="1:19" x14ac:dyDescent="0.25">
      <c r="B21" s="14" t="s">
        <v>35</v>
      </c>
      <c r="D21" s="21">
        <f t="shared" ref="D21:S21" si="4">1/$D$3</f>
        <v>0.1</v>
      </c>
      <c r="E21" s="21">
        <f t="shared" si="4"/>
        <v>0.1</v>
      </c>
      <c r="F21" s="21">
        <f t="shared" si="4"/>
        <v>0.1</v>
      </c>
      <c r="G21" s="21">
        <f t="shared" si="4"/>
        <v>0.1</v>
      </c>
      <c r="H21" s="21">
        <f t="shared" si="4"/>
        <v>0.1</v>
      </c>
      <c r="I21" s="21">
        <f t="shared" si="4"/>
        <v>0.1</v>
      </c>
      <c r="J21" s="21">
        <f t="shared" si="4"/>
        <v>0.1</v>
      </c>
      <c r="K21" s="21">
        <f t="shared" si="4"/>
        <v>0.1</v>
      </c>
      <c r="L21" s="21">
        <f t="shared" si="4"/>
        <v>0.1</v>
      </c>
      <c r="M21" s="21">
        <f t="shared" si="4"/>
        <v>0.1</v>
      </c>
      <c r="N21" s="21">
        <f t="shared" si="4"/>
        <v>0.1</v>
      </c>
      <c r="O21" s="21">
        <f t="shared" si="4"/>
        <v>0.1</v>
      </c>
      <c r="P21" s="21">
        <f t="shared" si="4"/>
        <v>0.1</v>
      </c>
      <c r="Q21" s="21">
        <f t="shared" si="4"/>
        <v>0.1</v>
      </c>
      <c r="R21" s="21">
        <f t="shared" si="4"/>
        <v>0.1</v>
      </c>
      <c r="S21" s="21">
        <f t="shared" si="4"/>
        <v>0.1</v>
      </c>
    </row>
    <row r="22" spans="1:19" x14ac:dyDescent="0.25">
      <c r="B22" s="14" t="s">
        <v>36</v>
      </c>
      <c r="E22" s="22">
        <f t="shared" ref="E22:S22" si="5">E21*E17</f>
        <v>11236.4323</v>
      </c>
      <c r="F22" s="22">
        <f t="shared" si="5"/>
        <v>11095.445336943889</v>
      </c>
      <c r="G22" s="22">
        <f t="shared" si="5"/>
        <v>10894.242168982728</v>
      </c>
      <c r="H22" s="22">
        <f t="shared" si="5"/>
        <v>10607.104167566988</v>
      </c>
      <c r="I22" s="22">
        <f t="shared" si="5"/>
        <v>10197.328155128946</v>
      </c>
      <c r="J22" s="22">
        <f t="shared" si="5"/>
        <v>9612.5348517636394</v>
      </c>
      <c r="K22" s="22">
        <f t="shared" si="5"/>
        <v>8777.9735370927046</v>
      </c>
      <c r="L22" s="22">
        <f t="shared" si="5"/>
        <v>7586.9671012508807</v>
      </c>
      <c r="M22" s="22">
        <f t="shared" si="5"/>
        <v>5887.276131539501</v>
      </c>
      <c r="N22" s="22">
        <f t="shared" si="5"/>
        <v>3461.6390354003438</v>
      </c>
      <c r="O22" s="22">
        <f t="shared" si="5"/>
        <v>7.5702230242313817E-4</v>
      </c>
      <c r="P22" s="22">
        <f t="shared" si="5"/>
        <v>7.5702230242313817E-4</v>
      </c>
      <c r="Q22" s="22">
        <f t="shared" si="5"/>
        <v>7.5702230242313817E-4</v>
      </c>
      <c r="R22" s="22">
        <f t="shared" si="5"/>
        <v>7.5702230242313817E-4</v>
      </c>
      <c r="S22" s="22">
        <f t="shared" si="5"/>
        <v>7.5702230242313817E-4</v>
      </c>
    </row>
    <row r="24" spans="1:19" x14ac:dyDescent="0.25">
      <c r="A24" s="14" t="s">
        <v>14</v>
      </c>
    </row>
    <row r="25" spans="1:19" x14ac:dyDescent="0.25">
      <c r="B25" s="14" t="s">
        <v>10</v>
      </c>
      <c r="E25" s="19">
        <f>D28</f>
        <v>23007.382000000001</v>
      </c>
      <c r="F25" s="19">
        <f t="shared" ref="F25:S25" si="6">E28</f>
        <v>32833.944669438875</v>
      </c>
      <c r="G25" s="19">
        <f t="shared" si="6"/>
        <v>41917.358326771158</v>
      </c>
      <c r="H25" s="19">
        <f t="shared" si="6"/>
        <v>49940.220481596472</v>
      </c>
      <c r="I25" s="19">
        <f t="shared" si="6"/>
        <v>56449.56452478304</v>
      </c>
      <c r="J25" s="19">
        <f t="shared" si="6"/>
        <v>60798.959646258925</v>
      </c>
      <c r="K25" s="19">
        <f t="shared" si="6"/>
        <v>62065.881351313219</v>
      </c>
      <c r="L25" s="19">
        <f t="shared" si="6"/>
        <v>58933.790529987687</v>
      </c>
      <c r="M25" s="19">
        <f t="shared" si="6"/>
        <v>49523.847934124773</v>
      </c>
      <c r="N25" s="19">
        <f t="shared" si="6"/>
        <v>31154.753104272702</v>
      </c>
      <c r="O25" s="19">
        <f t="shared" si="6"/>
        <v>9.3558926309924573E-3</v>
      </c>
      <c r="P25" s="19">
        <f t="shared" si="6"/>
        <v>1.0112914933415595E-2</v>
      </c>
      <c r="Q25" s="19">
        <f t="shared" si="6"/>
        <v>1.0869937235838734E-2</v>
      </c>
      <c r="R25" s="19">
        <f t="shared" si="6"/>
        <v>1.1626959538261872E-2</v>
      </c>
      <c r="S25" s="19">
        <f t="shared" si="6"/>
        <v>1.238398184068501E-2</v>
      </c>
    </row>
    <row r="26" spans="1:19" x14ac:dyDescent="0.25">
      <c r="B26" s="14" t="s">
        <v>37</v>
      </c>
      <c r="E26" s="22">
        <f>E22</f>
        <v>11236.4323</v>
      </c>
      <c r="F26" s="22">
        <f t="shared" ref="F26:S26" si="7">F22</f>
        <v>11095.445336943889</v>
      </c>
      <c r="G26" s="22">
        <f t="shared" si="7"/>
        <v>10894.242168982728</v>
      </c>
      <c r="H26" s="22">
        <f t="shared" si="7"/>
        <v>10607.104167566988</v>
      </c>
      <c r="I26" s="22">
        <f t="shared" si="7"/>
        <v>10197.328155128946</v>
      </c>
      <c r="J26" s="22">
        <f t="shared" si="7"/>
        <v>9612.5348517636394</v>
      </c>
      <c r="K26" s="22">
        <f t="shared" si="7"/>
        <v>8777.9735370927046</v>
      </c>
      <c r="L26" s="22">
        <f t="shared" si="7"/>
        <v>7586.9671012508807</v>
      </c>
      <c r="M26" s="22">
        <f t="shared" si="7"/>
        <v>5887.276131539501</v>
      </c>
      <c r="N26" s="22">
        <f t="shared" si="7"/>
        <v>3461.6390354003438</v>
      </c>
      <c r="O26" s="22">
        <f t="shared" si="7"/>
        <v>7.5702230242313817E-4</v>
      </c>
      <c r="P26" s="22">
        <f t="shared" si="7"/>
        <v>7.5702230242313817E-4</v>
      </c>
      <c r="Q26" s="22">
        <f t="shared" si="7"/>
        <v>7.5702230242313817E-4</v>
      </c>
      <c r="R26" s="22">
        <f t="shared" si="7"/>
        <v>7.5702230242313817E-4</v>
      </c>
      <c r="S26" s="22">
        <f t="shared" si="7"/>
        <v>7.5702230242313817E-4</v>
      </c>
    </row>
    <row r="27" spans="1:19" x14ac:dyDescent="0.25">
      <c r="B27" s="14" t="s">
        <v>29</v>
      </c>
      <c r="E27" s="22">
        <f>E18</f>
        <v>1409.8696305611199</v>
      </c>
      <c r="F27" s="22">
        <f t="shared" ref="F27:S27" si="8">F18</f>
        <v>2012.0316796116033</v>
      </c>
      <c r="G27" s="22">
        <f t="shared" si="8"/>
        <v>2871.3800141574088</v>
      </c>
      <c r="H27" s="22">
        <f t="shared" si="8"/>
        <v>4097.7601243804265</v>
      </c>
      <c r="I27" s="22">
        <f t="shared" si="8"/>
        <v>5847.9330336530547</v>
      </c>
      <c r="J27" s="22">
        <f t="shared" si="8"/>
        <v>8345.6131467093473</v>
      </c>
      <c r="K27" s="22">
        <f t="shared" si="8"/>
        <v>11910.06435841824</v>
      </c>
      <c r="L27" s="22">
        <f t="shared" si="8"/>
        <v>16996.909697113795</v>
      </c>
      <c r="M27" s="22">
        <f t="shared" si="8"/>
        <v>24256.370961391574</v>
      </c>
      <c r="N27" s="22">
        <f t="shared" si="8"/>
        <v>34616.382783780413</v>
      </c>
      <c r="O27" s="22">
        <f t="shared" si="8"/>
        <v>0</v>
      </c>
      <c r="P27" s="22">
        <f t="shared" si="8"/>
        <v>0</v>
      </c>
      <c r="Q27" s="22">
        <f t="shared" si="8"/>
        <v>0</v>
      </c>
      <c r="R27" s="22">
        <f t="shared" si="8"/>
        <v>0</v>
      </c>
      <c r="S27" s="22">
        <f t="shared" si="8"/>
        <v>0</v>
      </c>
    </row>
    <row r="28" spans="1:19" x14ac:dyDescent="0.25">
      <c r="B28" s="14" t="s">
        <v>12</v>
      </c>
      <c r="D28" s="19">
        <f>D8</f>
        <v>23007.382000000001</v>
      </c>
      <c r="E28" s="19">
        <f>E25+E26-E27</f>
        <v>32833.944669438875</v>
      </c>
      <c r="F28" s="19">
        <f t="shared" ref="F28:S28" si="9">F25+F26-F27</f>
        <v>41917.358326771158</v>
      </c>
      <c r="G28" s="19">
        <f t="shared" si="9"/>
        <v>49940.220481596472</v>
      </c>
      <c r="H28" s="19">
        <f t="shared" si="9"/>
        <v>56449.56452478304</v>
      </c>
      <c r="I28" s="19">
        <f t="shared" si="9"/>
        <v>60798.959646258925</v>
      </c>
      <c r="J28" s="19">
        <f t="shared" si="9"/>
        <v>62065.881351313219</v>
      </c>
      <c r="K28" s="19">
        <f t="shared" si="9"/>
        <v>58933.790529987687</v>
      </c>
      <c r="L28" s="19">
        <f t="shared" si="9"/>
        <v>49523.847934124773</v>
      </c>
      <c r="M28" s="19">
        <f t="shared" si="9"/>
        <v>31154.753104272702</v>
      </c>
      <c r="N28" s="19">
        <f t="shared" si="9"/>
        <v>9.3558926309924573E-3</v>
      </c>
      <c r="O28" s="19">
        <f t="shared" si="9"/>
        <v>1.0112914933415595E-2</v>
      </c>
      <c r="P28" s="19">
        <f t="shared" si="9"/>
        <v>1.0869937235838734E-2</v>
      </c>
      <c r="Q28" s="19">
        <f t="shared" si="9"/>
        <v>1.1626959538261872E-2</v>
      </c>
      <c r="R28" s="19">
        <f t="shared" si="9"/>
        <v>1.238398184068501E-2</v>
      </c>
      <c r="S28" s="19">
        <f t="shared" si="9"/>
        <v>1.3141004143108148E-2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Given Historic Growth</vt:lpstr>
      <vt:lpstr>Depreciation</vt:lpstr>
      <vt:lpstr>Straight Line Depreciation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Lewenski</dc:creator>
  <cp:lastModifiedBy>Monika Lewenski</cp:lastModifiedBy>
  <dcterms:created xsi:type="dcterms:W3CDTF">2016-09-24T05:15:09Z</dcterms:created>
  <dcterms:modified xsi:type="dcterms:W3CDTF">2016-09-25T06:52:24Z</dcterms:modified>
</cp:coreProperties>
</file>