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codeName="{3D1A710C-6663-3D7B-7F91-EC182F24A4BC}"/>
  <workbookPr codeName="ThisWorkbook" defaultThemeVersion="124226"/>
  <mc:AlternateContent xmlns:mc="http://schemas.openxmlformats.org/markup-compatibility/2006">
    <mc:Choice Requires="x15">
      <x15ac:absPath xmlns:x15ac="http://schemas.microsoft.com/office/spreadsheetml/2010/11/ac" url="C:\Users\Monika Lewenski\Courses\Chapter 1. Models and Analysis\A. Corporate Models Templates and Exercises\B. Corporate Model Exercises\Other Exercise\"/>
    </mc:Choice>
  </mc:AlternateContent>
  <xr:revisionPtr revIDLastSave="0" documentId="13_ncr:1_{B19BB60F-A9E0-48F4-B22C-656DF64B712E}" xr6:coauthVersionLast="36" xr6:coauthVersionMax="36" xr10:uidLastSave="{00000000-0000-0000-0000-000000000000}"/>
  <bookViews>
    <workbookView xWindow="0" yWindow="120" windowWidth="15200" windowHeight="6150" firstSheet="1" activeTab="4" xr2:uid="{00000000-000D-0000-FFFF-FFFF00000000}"/>
  </bookViews>
  <sheets>
    <sheet name="Table of Contents" sheetId="4" r:id="rId1"/>
    <sheet name="Basic Exercise" sheetId="6" r:id="rId2"/>
    <sheet name="Instructions" sheetId="5" r:id="rId3"/>
    <sheet name="Exercise without Titles" sheetId="3" r:id="rId4"/>
    <sheet name="Exercise with Minimum" sheetId="2" r:id="rId5"/>
  </sheets>
  <definedNames>
    <definedName name="comment">'Basic Exercise'!$E$4</definedName>
    <definedName name="comments">#REF!</definedName>
    <definedName name="scenario">#REF!</definedName>
    <definedName name="titles">#REF!</definedName>
  </definedNames>
  <calcPr calcId="179021" calcMode="autoNoTable" calcOnSave="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41" i="2" l="1"/>
  <c r="H93" i="2"/>
  <c r="I41" i="2"/>
  <c r="J41" i="2"/>
  <c r="J93" i="2" s="1"/>
  <c r="K41" i="2"/>
  <c r="L41" i="2"/>
  <c r="L93" i="2"/>
  <c r="M41" i="2"/>
  <c r="H44" i="2"/>
  <c r="I44" i="2"/>
  <c r="J44" i="2"/>
  <c r="K44" i="2"/>
  <c r="L44" i="2"/>
  <c r="M44" i="2"/>
  <c r="H55" i="2"/>
  <c r="H95" i="2" s="1"/>
  <c r="I55" i="2"/>
  <c r="J55" i="2"/>
  <c r="K55" i="2"/>
  <c r="L55" i="2"/>
  <c r="L95" i="2" s="1"/>
  <c r="M55" i="2"/>
  <c r="H58" i="2"/>
  <c r="I58" i="2"/>
  <c r="J58" i="2"/>
  <c r="K58" i="2"/>
  <c r="L58" i="2"/>
  <c r="M58" i="2"/>
  <c r="H68" i="2"/>
  <c r="I68" i="2"/>
  <c r="J68" i="2"/>
  <c r="K68" i="2"/>
  <c r="L68" i="2"/>
  <c r="M68" i="2"/>
  <c r="H72" i="2"/>
  <c r="I72" i="2"/>
  <c r="J72" i="2"/>
  <c r="K72" i="2"/>
  <c r="L72" i="2"/>
  <c r="M72" i="2"/>
  <c r="H76" i="2"/>
  <c r="I76" i="2"/>
  <c r="J76" i="2"/>
  <c r="K76" i="2"/>
  <c r="L76" i="2"/>
  <c r="M76" i="2"/>
  <c r="I93" i="2"/>
  <c r="K93" i="2"/>
  <c r="M93" i="2"/>
  <c r="I95" i="2"/>
  <c r="J95" i="2"/>
  <c r="K95" i="2"/>
  <c r="M95" i="2"/>
  <c r="F105" i="2"/>
  <c r="F116" i="2"/>
  <c r="G76" i="2"/>
  <c r="F75" i="2"/>
  <c r="F115" i="2" s="1"/>
  <c r="G72" i="2"/>
  <c r="G73" i="2" s="1"/>
  <c r="G86" i="2" s="1"/>
  <c r="F71" i="2"/>
  <c r="F108" i="2"/>
  <c r="G68" i="2"/>
  <c r="F64" i="2"/>
  <c r="G62" i="2" s="1"/>
  <c r="G58" i="2"/>
  <c r="G55" i="2"/>
  <c r="G95" i="2"/>
  <c r="F56" i="2"/>
  <c r="G54" i="2"/>
  <c r="G56" i="2" s="1"/>
  <c r="H54" i="2" s="1"/>
  <c r="F50" i="2"/>
  <c r="F110" i="2" s="1"/>
  <c r="G44" i="2"/>
  <c r="G45" i="2" s="1"/>
  <c r="G41" i="2"/>
  <c r="G93" i="2" s="1"/>
  <c r="F42" i="2"/>
  <c r="F109" i="2"/>
  <c r="H40" i="6"/>
  <c r="I40" i="6"/>
  <c r="J40" i="6"/>
  <c r="K40" i="6"/>
  <c r="L40" i="6"/>
  <c r="M40" i="6"/>
  <c r="H43" i="6"/>
  <c r="I43" i="6"/>
  <c r="J43" i="6"/>
  <c r="K43" i="6"/>
  <c r="L43" i="6"/>
  <c r="M43" i="6"/>
  <c r="H54" i="6"/>
  <c r="I54" i="6"/>
  <c r="J54" i="6"/>
  <c r="K54" i="6"/>
  <c r="K89" i="6" s="1"/>
  <c r="L54" i="6"/>
  <c r="M54" i="6"/>
  <c r="H57" i="6"/>
  <c r="I57" i="6"/>
  <c r="J57" i="6"/>
  <c r="K57" i="6"/>
  <c r="L57" i="6"/>
  <c r="M57" i="6"/>
  <c r="H66" i="6"/>
  <c r="I66" i="6"/>
  <c r="J66" i="6"/>
  <c r="K66" i="6"/>
  <c r="L66" i="6"/>
  <c r="M66" i="6"/>
  <c r="H70" i="6"/>
  <c r="I70" i="6"/>
  <c r="J70" i="6"/>
  <c r="K70" i="6"/>
  <c r="L70" i="6"/>
  <c r="M70" i="6"/>
  <c r="H87" i="6"/>
  <c r="I87" i="6"/>
  <c r="J87" i="6"/>
  <c r="K87" i="6"/>
  <c r="L87" i="6"/>
  <c r="M87" i="6"/>
  <c r="H89" i="6"/>
  <c r="I89" i="6"/>
  <c r="J89" i="6"/>
  <c r="L89" i="6"/>
  <c r="M89" i="6"/>
  <c r="F99" i="6"/>
  <c r="F69" i="6"/>
  <c r="F109" i="6"/>
  <c r="G70" i="6"/>
  <c r="G71" i="6"/>
  <c r="G78" i="6" s="1"/>
  <c r="G66" i="6"/>
  <c r="G67" i="6" s="1"/>
  <c r="G80" i="6" s="1"/>
  <c r="F65" i="6"/>
  <c r="F102" i="6" s="1"/>
  <c r="G61" i="6"/>
  <c r="F63" i="6"/>
  <c r="G57" i="6"/>
  <c r="G54" i="6"/>
  <c r="G89" i="6"/>
  <c r="F55" i="6"/>
  <c r="F108" i="6" s="1"/>
  <c r="G47" i="6"/>
  <c r="F49" i="6"/>
  <c r="F104" i="6" s="1"/>
  <c r="G43" i="6"/>
  <c r="G40" i="6"/>
  <c r="G87" i="6" s="1"/>
  <c r="G39" i="6"/>
  <c r="G41" i="6" s="1"/>
  <c r="F41" i="6"/>
  <c r="F103" i="6" s="1"/>
  <c r="F36" i="2"/>
  <c r="F31" i="2"/>
  <c r="M10" i="2"/>
  <c r="M67" i="2" s="1"/>
  <c r="L10" i="2"/>
  <c r="L67" i="2" s="1"/>
  <c r="K10" i="2"/>
  <c r="K67" i="2" s="1"/>
  <c r="J10" i="2"/>
  <c r="J67" i="2" s="1"/>
  <c r="J81" i="2" s="1"/>
  <c r="I10" i="2"/>
  <c r="I67" i="2" s="1"/>
  <c r="I81" i="2" s="1"/>
  <c r="H10" i="2"/>
  <c r="H67" i="2" s="1"/>
  <c r="G10" i="2"/>
  <c r="G67" i="2" s="1"/>
  <c r="G81" i="2" s="1"/>
  <c r="M10" i="6"/>
  <c r="M75" i="6" s="1"/>
  <c r="F35" i="6"/>
  <c r="F30" i="6"/>
  <c r="L10" i="6"/>
  <c r="L75" i="6" s="1"/>
  <c r="K10" i="6"/>
  <c r="K75" i="6" s="1"/>
  <c r="J10" i="6"/>
  <c r="J75" i="6" s="1"/>
  <c r="I10" i="6"/>
  <c r="I75" i="6" s="1"/>
  <c r="H10" i="6"/>
  <c r="H75" i="6" s="1"/>
  <c r="G10" i="6"/>
  <c r="G75" i="6" s="1"/>
  <c r="G6" i="3"/>
  <c r="H6" i="3"/>
  <c r="I6" i="3"/>
  <c r="J6" i="3"/>
  <c r="K6" i="3"/>
  <c r="L6" i="3"/>
  <c r="F32" i="3"/>
  <c r="F27" i="3"/>
  <c r="J69" i="2"/>
  <c r="G69" i="2"/>
  <c r="G114" i="2"/>
  <c r="G77" i="2"/>
  <c r="G84" i="2"/>
  <c r="G40" i="2"/>
  <c r="G42" i="2"/>
  <c r="H40" i="2" s="1"/>
  <c r="H45" i="2" s="1"/>
  <c r="G102" i="2"/>
  <c r="F114" i="2"/>
  <c r="G48" i="2"/>
  <c r="G109" i="2"/>
  <c r="H42" i="2"/>
  <c r="L69" i="2" l="1"/>
  <c r="L81" i="2"/>
  <c r="F105" i="6"/>
  <c r="H81" i="2"/>
  <c r="H69" i="2"/>
  <c r="M69" i="2"/>
  <c r="M81" i="2"/>
  <c r="G103" i="6"/>
  <c r="H39" i="6"/>
  <c r="G49" i="2"/>
  <c r="G82" i="2"/>
  <c r="G91" i="2" s="1"/>
  <c r="I40" i="2"/>
  <c r="H109" i="2"/>
  <c r="F117" i="2"/>
  <c r="I69" i="2"/>
  <c r="H82" i="2"/>
  <c r="H91" i="2" s="1"/>
  <c r="H49" i="2"/>
  <c r="G96" i="6"/>
  <c r="F110" i="6"/>
  <c r="F111" i="6" s="1"/>
  <c r="F111" i="2"/>
  <c r="G50" i="2"/>
  <c r="G83" i="2"/>
  <c r="G87" i="2" s="1"/>
  <c r="K69" i="2"/>
  <c r="K81" i="2"/>
  <c r="G44" i="6"/>
  <c r="H56" i="2"/>
  <c r="H59" i="2"/>
  <c r="H85" i="2" s="1"/>
  <c r="G59" i="2"/>
  <c r="G85" i="2" s="1"/>
  <c r="G53" i="6"/>
  <c r="G55" i="6" l="1"/>
  <c r="G58" i="6"/>
  <c r="G79" i="6" s="1"/>
  <c r="G48" i="6"/>
  <c r="G49" i="6" s="1"/>
  <c r="G76" i="6"/>
  <c r="G110" i="2"/>
  <c r="H48" i="2"/>
  <c r="H50" i="2" s="1"/>
  <c r="I45" i="2"/>
  <c r="I42" i="2"/>
  <c r="F113" i="6"/>
  <c r="F114" i="6" s="1"/>
  <c r="G103" i="2"/>
  <c r="G90" i="2"/>
  <c r="G92" i="2" s="1"/>
  <c r="G94" i="2" s="1"/>
  <c r="G96" i="2"/>
  <c r="G104" i="2" s="1"/>
  <c r="H83" i="2"/>
  <c r="H114" i="2"/>
  <c r="I54" i="2"/>
  <c r="F119" i="2"/>
  <c r="F120" i="2" s="1"/>
  <c r="H41" i="6"/>
  <c r="H44" i="6"/>
  <c r="G97" i="2" l="1"/>
  <c r="G63" i="2" s="1"/>
  <c r="G64" i="2" s="1"/>
  <c r="I109" i="2"/>
  <c r="J40" i="2"/>
  <c r="G85" i="6"/>
  <c r="G77" i="6"/>
  <c r="G81" i="6" s="1"/>
  <c r="I56" i="2"/>
  <c r="I59" i="2"/>
  <c r="I85" i="2" s="1"/>
  <c r="G105" i="2"/>
  <c r="I49" i="2"/>
  <c r="I82" i="2"/>
  <c r="H47" i="6"/>
  <c r="H49" i="6" s="1"/>
  <c r="G104" i="6"/>
  <c r="I48" i="2"/>
  <c r="I50" i="2" s="1"/>
  <c r="H110" i="2"/>
  <c r="H48" i="6"/>
  <c r="H76" i="6"/>
  <c r="H103" i="6"/>
  <c r="I39" i="6"/>
  <c r="G108" i="6"/>
  <c r="H53" i="6"/>
  <c r="I114" i="2" l="1"/>
  <c r="J54" i="2"/>
  <c r="G90" i="6"/>
  <c r="G98" i="6" s="1"/>
  <c r="G97" i="6"/>
  <c r="G99" i="6" s="1"/>
  <c r="G84" i="6"/>
  <c r="G86" i="6" s="1"/>
  <c r="G88" i="6" s="1"/>
  <c r="G75" i="2"/>
  <c r="G71" i="2"/>
  <c r="H62" i="2"/>
  <c r="H55" i="6"/>
  <c r="H58" i="6"/>
  <c r="H79" i="6" s="1"/>
  <c r="I91" i="2"/>
  <c r="I83" i="2"/>
  <c r="H85" i="6"/>
  <c r="H77" i="6"/>
  <c r="I41" i="6"/>
  <c r="I44" i="6"/>
  <c r="G116" i="2"/>
  <c r="H102" i="2"/>
  <c r="I110" i="2"/>
  <c r="J48" i="2"/>
  <c r="H104" i="6"/>
  <c r="I47" i="6"/>
  <c r="J42" i="2"/>
  <c r="J45" i="2"/>
  <c r="J109" i="2" l="1"/>
  <c r="K40" i="2"/>
  <c r="J39" i="6"/>
  <c r="I103" i="6"/>
  <c r="H96" i="6"/>
  <c r="G110" i="6"/>
  <c r="G115" i="2"/>
  <c r="G117" i="2" s="1"/>
  <c r="G119" i="2" s="1"/>
  <c r="G120" i="2" s="1"/>
  <c r="H77" i="2"/>
  <c r="H84" i="2" s="1"/>
  <c r="J56" i="2"/>
  <c r="J59" i="2"/>
  <c r="J85" i="2" s="1"/>
  <c r="G108" i="2"/>
  <c r="G111" i="2" s="1"/>
  <c r="H73" i="2"/>
  <c r="H86" i="2" s="1"/>
  <c r="J82" i="2"/>
  <c r="J49" i="2"/>
  <c r="J50" i="2"/>
  <c r="I76" i="6"/>
  <c r="I48" i="6"/>
  <c r="I49" i="6" s="1"/>
  <c r="I53" i="6"/>
  <c r="H108" i="6"/>
  <c r="G91" i="6"/>
  <c r="G62" i="6" s="1"/>
  <c r="G63" i="6" s="1"/>
  <c r="I104" i="6" l="1"/>
  <c r="J47" i="6"/>
  <c r="I55" i="6"/>
  <c r="I58" i="6"/>
  <c r="I79" i="6" s="1"/>
  <c r="J41" i="6"/>
  <c r="J44" i="6"/>
  <c r="J91" i="2"/>
  <c r="J83" i="2"/>
  <c r="K54" i="2"/>
  <c r="J114" i="2"/>
  <c r="K45" i="2"/>
  <c r="K42" i="2"/>
  <c r="K48" i="2"/>
  <c r="J110" i="2"/>
  <c r="G65" i="6"/>
  <c r="G69" i="6"/>
  <c r="H61" i="6"/>
  <c r="I85" i="6"/>
  <c r="I77" i="6"/>
  <c r="H87" i="2"/>
  <c r="J48" i="6" l="1"/>
  <c r="J76" i="6"/>
  <c r="I108" i="6"/>
  <c r="J53" i="6"/>
  <c r="J49" i="6"/>
  <c r="H103" i="2"/>
  <c r="H105" i="2" s="1"/>
  <c r="H90" i="2"/>
  <c r="H92" i="2" s="1"/>
  <c r="H94" i="2" s="1"/>
  <c r="H97" i="2" s="1"/>
  <c r="H63" i="2" s="1"/>
  <c r="H64" i="2" s="1"/>
  <c r="H96" i="2"/>
  <c r="H104" i="2" s="1"/>
  <c r="H71" i="6"/>
  <c r="H78" i="6" s="1"/>
  <c r="G109" i="6"/>
  <c r="G111" i="6" s="1"/>
  <c r="K59" i="2"/>
  <c r="K85" i="2" s="1"/>
  <c r="K56" i="2"/>
  <c r="K39" i="6"/>
  <c r="J103" i="6"/>
  <c r="G102" i="6"/>
  <c r="G105" i="6" s="1"/>
  <c r="G113" i="6" s="1"/>
  <c r="G114" i="6" s="1"/>
  <c r="H67" i="6"/>
  <c r="H80" i="6" s="1"/>
  <c r="K109" i="2"/>
  <c r="L40" i="2"/>
  <c r="K82" i="2"/>
  <c r="K49" i="2"/>
  <c r="K50" i="2" s="1"/>
  <c r="K110" i="2" l="1"/>
  <c r="L48" i="2"/>
  <c r="K91" i="2"/>
  <c r="K83" i="2"/>
  <c r="I62" i="2"/>
  <c r="H75" i="2"/>
  <c r="H71" i="2"/>
  <c r="J104" i="6"/>
  <c r="K47" i="6"/>
  <c r="L45" i="2"/>
  <c r="L42" i="2"/>
  <c r="J85" i="6"/>
  <c r="J77" i="6"/>
  <c r="K44" i="6"/>
  <c r="K41" i="6"/>
  <c r="H81" i="6"/>
  <c r="I102" i="2"/>
  <c r="H116" i="2"/>
  <c r="K114" i="2"/>
  <c r="L54" i="2"/>
  <c r="J55" i="6"/>
  <c r="J58" i="6"/>
  <c r="J79" i="6" s="1"/>
  <c r="J108" i="6" l="1"/>
  <c r="K53" i="6"/>
  <c r="L39" i="6"/>
  <c r="K103" i="6"/>
  <c r="M40" i="2"/>
  <c r="L109" i="2"/>
  <c r="K76" i="6"/>
  <c r="K48" i="6"/>
  <c r="L82" i="2"/>
  <c r="L49" i="2"/>
  <c r="L50" i="2" s="1"/>
  <c r="H115" i="2"/>
  <c r="H117" i="2" s="1"/>
  <c r="H119" i="2" s="1"/>
  <c r="H120" i="2" s="1"/>
  <c r="I77" i="2"/>
  <c r="I84" i="2" s="1"/>
  <c r="H97" i="6"/>
  <c r="H99" i="6" s="1"/>
  <c r="H84" i="6"/>
  <c r="H86" i="6" s="1"/>
  <c r="H88" i="6" s="1"/>
  <c r="H91" i="6" s="1"/>
  <c r="H62" i="6" s="1"/>
  <c r="H63" i="6" s="1"/>
  <c r="H90" i="6"/>
  <c r="H98" i="6" s="1"/>
  <c r="H108" i="2"/>
  <c r="H111" i="2" s="1"/>
  <c r="I73" i="2"/>
  <c r="I86" i="2" s="1"/>
  <c r="L56" i="2"/>
  <c r="L59" i="2"/>
  <c r="L85" i="2" s="1"/>
  <c r="K49" i="6"/>
  <c r="L110" i="2" l="1"/>
  <c r="M48" i="2"/>
  <c r="H69" i="6"/>
  <c r="H65" i="6"/>
  <c r="I61" i="6"/>
  <c r="K77" i="6"/>
  <c r="K85" i="6"/>
  <c r="K55" i="6"/>
  <c r="K58" i="6"/>
  <c r="K79" i="6" s="1"/>
  <c r="L91" i="2"/>
  <c r="L83" i="2"/>
  <c r="M45" i="2"/>
  <c r="M42" i="2"/>
  <c r="M109" i="2" s="1"/>
  <c r="L44" i="6"/>
  <c r="L41" i="6"/>
  <c r="H110" i="6"/>
  <c r="I96" i="6"/>
  <c r="L47" i="6"/>
  <c r="K104" i="6"/>
  <c r="M54" i="2"/>
  <c r="L114" i="2"/>
  <c r="I87" i="2"/>
  <c r="H109" i="6" l="1"/>
  <c r="H111" i="6" s="1"/>
  <c r="I71" i="6"/>
  <c r="I78" i="6" s="1"/>
  <c r="I96" i="2"/>
  <c r="I104" i="2" s="1"/>
  <c r="I103" i="2"/>
  <c r="I105" i="2" s="1"/>
  <c r="I90" i="2"/>
  <c r="I92" i="2" s="1"/>
  <c r="I94" i="2" s="1"/>
  <c r="I97" i="2" s="1"/>
  <c r="I63" i="2" s="1"/>
  <c r="I64" i="2" s="1"/>
  <c r="L49" i="6"/>
  <c r="L48" i="6"/>
  <c r="L76" i="6"/>
  <c r="M82" i="2"/>
  <c r="M49" i="2"/>
  <c r="M50" i="2" s="1"/>
  <c r="M110" i="2" s="1"/>
  <c r="K108" i="6"/>
  <c r="L53" i="6"/>
  <c r="H102" i="6"/>
  <c r="H105" i="6" s="1"/>
  <c r="H113" i="6" s="1"/>
  <c r="H114" i="6" s="1"/>
  <c r="I67" i="6"/>
  <c r="I80" i="6" s="1"/>
  <c r="M59" i="2"/>
  <c r="M85" i="2" s="1"/>
  <c r="M56" i="2"/>
  <c r="M114" i="2" s="1"/>
  <c r="L103" i="6"/>
  <c r="M39" i="6"/>
  <c r="M47" i="6" l="1"/>
  <c r="L104" i="6"/>
  <c r="M44" i="6"/>
  <c r="M41" i="6"/>
  <c r="M103" i="6" s="1"/>
  <c r="J62" i="2"/>
  <c r="I71" i="2"/>
  <c r="I75" i="2"/>
  <c r="L55" i="6"/>
  <c r="L58" i="6"/>
  <c r="L79" i="6" s="1"/>
  <c r="L77" i="6"/>
  <c r="L85" i="6"/>
  <c r="J102" i="2"/>
  <c r="I116" i="2"/>
  <c r="I81" i="6"/>
  <c r="M91" i="2"/>
  <c r="M83" i="2"/>
  <c r="M53" i="6" l="1"/>
  <c r="L108" i="6"/>
  <c r="I115" i="2"/>
  <c r="I117" i="2" s="1"/>
  <c r="I119" i="2" s="1"/>
  <c r="I120" i="2" s="1"/>
  <c r="J77" i="2"/>
  <c r="J84" i="2" s="1"/>
  <c r="I108" i="2"/>
  <c r="I111" i="2" s="1"/>
  <c r="J73" i="2"/>
  <c r="J86" i="2" s="1"/>
  <c r="M76" i="6"/>
  <c r="M48" i="6"/>
  <c r="I84" i="6"/>
  <c r="I86" i="6" s="1"/>
  <c r="I88" i="6" s="1"/>
  <c r="I90" i="6"/>
  <c r="I98" i="6" s="1"/>
  <c r="I97" i="6"/>
  <c r="I99" i="6" s="1"/>
  <c r="M49" i="6"/>
  <c r="M104" i="6" s="1"/>
  <c r="I110" i="6" l="1"/>
  <c r="J96" i="6"/>
  <c r="M77" i="6"/>
  <c r="M85" i="6"/>
  <c r="I91" i="6"/>
  <c r="I62" i="6" s="1"/>
  <c r="I63" i="6" s="1"/>
  <c r="M58" i="6"/>
  <c r="M79" i="6" s="1"/>
  <c r="M55" i="6"/>
  <c r="M108" i="6" s="1"/>
  <c r="J87" i="2"/>
  <c r="J61" i="6" l="1"/>
  <c r="I69" i="6"/>
  <c r="I65" i="6"/>
  <c r="J103" i="2"/>
  <c r="J96" i="2"/>
  <c r="J104" i="2" s="1"/>
  <c r="J90" i="2"/>
  <c r="J92" i="2" s="1"/>
  <c r="J94" i="2" s="1"/>
  <c r="J97" i="2" l="1"/>
  <c r="J63" i="2" s="1"/>
  <c r="J64" i="2" s="1"/>
  <c r="J105" i="2"/>
  <c r="I102" i="6"/>
  <c r="I105" i="6" s="1"/>
  <c r="I113" i="6" s="1"/>
  <c r="I114" i="6" s="1"/>
  <c r="J67" i="6"/>
  <c r="J80" i="6" s="1"/>
  <c r="I109" i="6"/>
  <c r="I111" i="6" s="1"/>
  <c r="J71" i="6"/>
  <c r="J78" i="6" s="1"/>
  <c r="J81" i="6" s="1"/>
  <c r="J84" i="6" l="1"/>
  <c r="J86" i="6" s="1"/>
  <c r="J88" i="6" s="1"/>
  <c r="J90" i="6"/>
  <c r="J98" i="6" s="1"/>
  <c r="J97" i="6"/>
  <c r="J99" i="6" s="1"/>
  <c r="J116" i="2"/>
  <c r="K102" i="2"/>
  <c r="J75" i="2"/>
  <c r="K62" i="2"/>
  <c r="J71" i="2"/>
  <c r="J110" i="6" l="1"/>
  <c r="K96" i="6"/>
  <c r="K73" i="2"/>
  <c r="K86" i="2" s="1"/>
  <c r="J108" i="2"/>
  <c r="J111" i="2" s="1"/>
  <c r="K77" i="2"/>
  <c r="K84" i="2" s="1"/>
  <c r="J115" i="2"/>
  <c r="J117" i="2" s="1"/>
  <c r="J119" i="2" s="1"/>
  <c r="J120" i="2" s="1"/>
  <c r="J91" i="6"/>
  <c r="J62" i="6" s="1"/>
  <c r="J63" i="6" s="1"/>
  <c r="K87" i="2" l="1"/>
  <c r="J65" i="6"/>
  <c r="J69" i="6"/>
  <c r="K61" i="6"/>
  <c r="J102" i="6" l="1"/>
  <c r="J105" i="6" s="1"/>
  <c r="K67" i="6"/>
  <c r="K80" i="6" s="1"/>
  <c r="K71" i="6"/>
  <c r="K78" i="6" s="1"/>
  <c r="K81" i="6" s="1"/>
  <c r="J109" i="6"/>
  <c r="J111" i="6" s="1"/>
  <c r="K103" i="2"/>
  <c r="K96" i="2"/>
  <c r="K104" i="2" s="1"/>
  <c r="K90" i="2"/>
  <c r="K92" i="2" s="1"/>
  <c r="K94" i="2" s="1"/>
  <c r="K97" i="2" s="1"/>
  <c r="K63" i="2" s="1"/>
  <c r="K64" i="2" s="1"/>
  <c r="K90" i="6" l="1"/>
  <c r="K98" i="6" s="1"/>
  <c r="K97" i="6"/>
  <c r="K84" i="6"/>
  <c r="K86" i="6" s="1"/>
  <c r="K88" i="6" s="1"/>
  <c r="K91" i="6" s="1"/>
  <c r="K62" i="6" s="1"/>
  <c r="K63" i="6" s="1"/>
  <c r="L62" i="2"/>
  <c r="K75" i="2"/>
  <c r="K71" i="2"/>
  <c r="K105" i="2"/>
  <c r="J113" i="6"/>
  <c r="J114" i="6" s="1"/>
  <c r="L61" i="6" l="1"/>
  <c r="K69" i="6"/>
  <c r="K65" i="6"/>
  <c r="K116" i="2"/>
  <c r="L102" i="2"/>
  <c r="K108" i="2"/>
  <c r="K111" i="2" s="1"/>
  <c r="L73" i="2"/>
  <c r="L86" i="2" s="1"/>
  <c r="K99" i="6"/>
  <c r="L77" i="2"/>
  <c r="L84" i="2" s="1"/>
  <c r="K115" i="2"/>
  <c r="K117" i="2" s="1"/>
  <c r="K119" i="2" s="1"/>
  <c r="K120" i="2" s="1"/>
  <c r="L67" i="6" l="1"/>
  <c r="L80" i="6" s="1"/>
  <c r="K102" i="6"/>
  <c r="K105" i="6" s="1"/>
  <c r="L87" i="2"/>
  <c r="K109" i="6"/>
  <c r="L71" i="6"/>
  <c r="L78" i="6" s="1"/>
  <c r="L81" i="6" s="1"/>
  <c r="L96" i="6"/>
  <c r="K110" i="6"/>
  <c r="L96" i="2" l="1"/>
  <c r="L104" i="2" s="1"/>
  <c r="L103" i="2"/>
  <c r="L90" i="2"/>
  <c r="L92" i="2" s="1"/>
  <c r="L94" i="2" s="1"/>
  <c r="L97" i="2" s="1"/>
  <c r="L63" i="2" s="1"/>
  <c r="L64" i="2" s="1"/>
  <c r="L99" i="6"/>
  <c r="L97" i="6"/>
  <c r="L90" i="6"/>
  <c r="L98" i="6" s="1"/>
  <c r="L84" i="6"/>
  <c r="L86" i="6" s="1"/>
  <c r="L88" i="6" s="1"/>
  <c r="L91" i="6" s="1"/>
  <c r="L62" i="6" s="1"/>
  <c r="L63" i="6" s="1"/>
  <c r="K113" i="6"/>
  <c r="K114" i="6" s="1"/>
  <c r="K111" i="6"/>
  <c r="L75" i="2" l="1"/>
  <c r="M62" i="2"/>
  <c r="L71" i="2"/>
  <c r="M61" i="6"/>
  <c r="L69" i="6"/>
  <c r="L65" i="6"/>
  <c r="L105" i="2"/>
  <c r="L110" i="6"/>
  <c r="M96" i="6"/>
  <c r="L116" i="2" l="1"/>
  <c r="M102" i="2"/>
  <c r="L108" i="2"/>
  <c r="L111" i="2" s="1"/>
  <c r="M73" i="2"/>
  <c r="M86" i="2" s="1"/>
  <c r="M67" i="6"/>
  <c r="M80" i="6" s="1"/>
  <c r="L102" i="6"/>
  <c r="L105" i="6" s="1"/>
  <c r="L113" i="6" s="1"/>
  <c r="L114" i="6" s="1"/>
  <c r="L109" i="6"/>
  <c r="L111" i="6" s="1"/>
  <c r="M71" i="6"/>
  <c r="M78" i="6" s="1"/>
  <c r="M81" i="6" s="1"/>
  <c r="L115" i="2"/>
  <c r="L117" i="2" s="1"/>
  <c r="L119" i="2" s="1"/>
  <c r="L120" i="2" s="1"/>
  <c r="M77" i="2"/>
  <c r="M84" i="2" s="1"/>
  <c r="M87" i="2" s="1"/>
  <c r="M97" i="6" l="1"/>
  <c r="M84" i="6"/>
  <c r="M86" i="6" s="1"/>
  <c r="M88" i="6" s="1"/>
  <c r="M90" i="6"/>
  <c r="M98" i="6" s="1"/>
  <c r="M90" i="2"/>
  <c r="M92" i="2" s="1"/>
  <c r="M94" i="2" s="1"/>
  <c r="M96" i="2"/>
  <c r="M104" i="2" s="1"/>
  <c r="M105" i="2" s="1"/>
  <c r="M116" i="2" s="1"/>
  <c r="M103" i="2"/>
  <c r="M91" i="6" l="1"/>
  <c r="M62" i="6" s="1"/>
  <c r="M63" i="6" s="1"/>
  <c r="M97" i="2"/>
  <c r="M63" i="2" s="1"/>
  <c r="M64" i="2" s="1"/>
  <c r="M99" i="6"/>
  <c r="M110" i="6" s="1"/>
  <c r="M71" i="2" l="1"/>
  <c r="M108" i="2" s="1"/>
  <c r="M111" i="2" s="1"/>
  <c r="M75" i="2"/>
  <c r="M115" i="2" s="1"/>
  <c r="M117" i="2" s="1"/>
  <c r="M65" i="6"/>
  <c r="M102" i="6" s="1"/>
  <c r="M105" i="6" s="1"/>
  <c r="M113" i="6" s="1"/>
  <c r="M114" i="6" s="1"/>
  <c r="F115" i="6" s="1"/>
  <c r="M69" i="6"/>
  <c r="M109" i="6" s="1"/>
  <c r="M111" i="6" s="1"/>
  <c r="M119" i="2" l="1"/>
  <c r="M120" i="2" s="1"/>
  <c r="F12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Elvis Presley</author>
    <author>Roger Fedrer</author>
  </authors>
  <commentList>
    <comment ref="A4" authorId="0" shapeId="0" xr:uid="{00000000-0006-0000-0100-000001000000}">
      <text>
        <r>
          <rPr>
            <b/>
            <sz val="8"/>
            <color indexed="81"/>
            <rFont val="Tahoma"/>
            <family val="2"/>
          </rPr>
          <t>Elvis Presley:</t>
        </r>
        <r>
          <rPr>
            <sz val="8"/>
            <color indexed="81"/>
            <rFont val="Tahoma"/>
            <family val="2"/>
          </rPr>
          <t xml:space="preserve">
</t>
        </r>
        <r>
          <rPr>
            <b/>
            <sz val="12"/>
            <color indexed="81"/>
            <rFont val="Tahoma"/>
            <family val="2"/>
          </rPr>
          <t>OBJECTIVE</t>
        </r>
        <r>
          <rPr>
            <b/>
            <sz val="8"/>
            <color indexed="81"/>
            <rFont val="Tahoma"/>
            <family val="2"/>
          </rPr>
          <t xml:space="preserve">
</t>
        </r>
        <r>
          <rPr>
            <b/>
            <sz val="10"/>
            <color indexed="12"/>
            <rFont val="Tahoma"/>
            <family val="2"/>
          </rPr>
          <t xml:space="preserve">To make sure that you are comfortable in linking the various financial statements and to assure that you understand how the short-term debt and surplus cash work in a financial model.
</t>
        </r>
        <r>
          <rPr>
            <b/>
            <sz val="8"/>
            <color indexed="81"/>
            <rFont val="Tahoma"/>
            <family val="2"/>
          </rPr>
          <t xml:space="preserve">
</t>
        </r>
        <r>
          <rPr>
            <b/>
            <i/>
            <sz val="10"/>
            <color indexed="10"/>
            <rFont val="Tahoma"/>
            <family val="2"/>
          </rPr>
          <t>We also use the model to demonstrate circularity and managing the capital structure with the solver.</t>
        </r>
        <r>
          <rPr>
            <b/>
            <i/>
            <sz val="10"/>
            <color indexed="81"/>
            <rFont val="Tahoma"/>
            <family val="2"/>
          </rPr>
          <t xml:space="preserve">
</t>
        </r>
        <r>
          <rPr>
            <b/>
            <sz val="8"/>
            <color indexed="81"/>
            <rFont val="Tahoma"/>
            <family val="2"/>
          </rPr>
          <t xml:space="preserve">
Procedure:
</t>
        </r>
        <r>
          <rPr>
            <sz val="8"/>
            <color indexed="81"/>
            <rFont val="Tahoma"/>
            <family val="2"/>
          </rPr>
          <t xml:space="preserve">Work through all of the accounts.  The accounts in light green relate to the short-term debt and surplus cash and are reconciled at the end of the sheet.
</t>
        </r>
        <r>
          <rPr>
            <b/>
            <sz val="8"/>
            <color indexed="81"/>
            <rFont val="Tahoma"/>
            <family val="2"/>
          </rPr>
          <t xml:space="preserve">Selected Features:
     - </t>
        </r>
        <r>
          <rPr>
            <i/>
            <sz val="8"/>
            <color indexed="81"/>
            <rFont val="Tahoma"/>
            <family val="2"/>
          </rPr>
          <t>The limits are created by simply hiding the columns
     - The scenarios are developed with a combo box and the rows are hidden with the ALT-Right Arrow
     - The input colours are created with a macro from the fm.xls file,</t>
        </r>
        <r>
          <rPr>
            <b/>
            <sz val="8"/>
            <color indexed="81"/>
            <rFont val="Tahoma"/>
            <family val="2"/>
          </rPr>
          <t xml:space="preserve">
     - </t>
        </r>
        <r>
          <rPr>
            <i/>
            <sz val="8"/>
            <color indexed="81"/>
            <rFont val="Tahoma"/>
            <family val="2"/>
          </rPr>
          <t xml:space="preserve">The macros are created simply by turning on the macro record button and working through the example.
</t>
        </r>
        <r>
          <rPr>
            <b/>
            <i/>
            <sz val="8"/>
            <color indexed="81"/>
            <rFont val="Tahoma"/>
            <family val="2"/>
          </rPr>
          <t>Note: Do not insert rows if you want the macro to remain valid.</t>
        </r>
        <r>
          <rPr>
            <sz val="8"/>
            <color indexed="81"/>
            <rFont val="Tahoma"/>
            <family val="2"/>
          </rPr>
          <t xml:space="preserve">
 </t>
        </r>
      </text>
    </comment>
    <comment ref="C10" authorId="0" shapeId="0" xr:uid="{00000000-0006-0000-0100-000002000000}">
      <text>
        <r>
          <rPr>
            <b/>
            <sz val="8"/>
            <color indexed="81"/>
            <rFont val="Tahoma"/>
            <family val="2"/>
          </rPr>
          <t>Elvis Presley:</t>
        </r>
        <r>
          <rPr>
            <sz val="8"/>
            <color indexed="81"/>
            <rFont val="Tahoma"/>
            <family val="2"/>
          </rPr>
          <t xml:space="preserve">
There are multiple EBITDA scenarios.  Use the + key to see the scenarios.
Scenario selection is computed with:
1. Combo Box that links to the names of the scenarios
2. Index command that works with the number from the combo 
    box</t>
        </r>
      </text>
    </comment>
    <comment ref="B22" authorId="0" shapeId="0" xr:uid="{00000000-0006-0000-0100-000003000000}">
      <text>
        <r>
          <rPr>
            <b/>
            <sz val="8"/>
            <color indexed="81"/>
            <rFont val="Tahoma"/>
            <family val="2"/>
          </rPr>
          <t>Elvis Presley:  This represents a debt schedule; in actual models, each debt issue would have a separate input</t>
        </r>
        <r>
          <rPr>
            <sz val="8"/>
            <color indexed="81"/>
            <rFont val="Tahoma"/>
            <family val="2"/>
          </rPr>
          <t xml:space="preserve">
</t>
        </r>
      </text>
    </comment>
    <comment ref="A37" authorId="1" shapeId="0" xr:uid="{00000000-0006-0000-0100-000004000000}">
      <text>
        <r>
          <rPr>
            <b/>
            <sz val="8"/>
            <color indexed="81"/>
            <rFont val="Tahoma"/>
            <family val="2"/>
          </rPr>
          <t xml:space="preserve">Roger Fedrer: </t>
        </r>
        <r>
          <rPr>
            <sz val="8"/>
            <color indexed="81"/>
            <rFont val="Tahoma"/>
            <family val="2"/>
          </rPr>
          <t>This is a very simple working analysis; a real model would include detailed revenue and expense projections</t>
        </r>
      </text>
    </comment>
    <comment ref="F41" authorId="1" shapeId="0" xr:uid="{00000000-0006-0000-0100-000005000000}">
      <text>
        <r>
          <rPr>
            <b/>
            <sz val="8"/>
            <color indexed="81"/>
            <rFont val="Tahoma"/>
            <family val="2"/>
          </rPr>
          <t xml:space="preserve">Roger Fedrer: </t>
        </r>
        <r>
          <rPr>
            <sz val="8"/>
            <color indexed="81"/>
            <rFont val="Tahoma"/>
            <family val="2"/>
          </rPr>
          <t>Begin from the balance sheet</t>
        </r>
        <r>
          <rPr>
            <sz val="8"/>
            <color indexed="81"/>
            <rFont val="Tahoma"/>
            <family val="2"/>
          </rPr>
          <t xml:space="preserve">
</t>
        </r>
      </text>
    </comment>
    <comment ref="F49" authorId="1" shapeId="0" xr:uid="{00000000-0006-0000-0100-000006000000}">
      <text>
        <r>
          <rPr>
            <b/>
            <sz val="8"/>
            <color indexed="81"/>
            <rFont val="Tahoma"/>
            <family val="2"/>
          </rPr>
          <t xml:space="preserve">Roger Fedrer: </t>
        </r>
        <r>
          <rPr>
            <sz val="8"/>
            <color indexed="81"/>
            <rFont val="Tahoma"/>
            <family val="2"/>
          </rPr>
          <t>Begin from the balance sheet</t>
        </r>
        <r>
          <rPr>
            <sz val="8"/>
            <color indexed="81"/>
            <rFont val="Tahoma"/>
            <family val="2"/>
          </rPr>
          <t xml:space="preserve">
</t>
        </r>
      </text>
    </comment>
    <comment ref="F55" authorId="1" shapeId="0" xr:uid="{00000000-0006-0000-0100-000007000000}">
      <text>
        <r>
          <rPr>
            <b/>
            <sz val="8"/>
            <color indexed="81"/>
            <rFont val="Tahoma"/>
            <family val="2"/>
          </rPr>
          <t xml:space="preserve">Roger Fedrer: </t>
        </r>
        <r>
          <rPr>
            <sz val="8"/>
            <color indexed="81"/>
            <rFont val="Tahoma"/>
            <family val="2"/>
          </rPr>
          <t>Begin from the balance sheet</t>
        </r>
        <r>
          <rPr>
            <sz val="8"/>
            <color indexed="81"/>
            <rFont val="Tahoma"/>
            <family val="2"/>
          </rPr>
          <t xml:space="preserve">
</t>
        </r>
      </text>
    </comment>
    <comment ref="A60" authorId="0" shapeId="0" xr:uid="{00000000-0006-0000-0100-000008000000}">
      <text>
        <r>
          <rPr>
            <b/>
            <sz val="8"/>
            <color indexed="81"/>
            <rFont val="Tahoma"/>
            <family val="2"/>
          </rPr>
          <t>Elvis Presley:</t>
        </r>
        <r>
          <rPr>
            <sz val="8"/>
            <color indexed="81"/>
            <rFont val="Tahoma"/>
            <family val="2"/>
          </rPr>
          <t xml:space="preserve">
This is the section where you compute the amounts related to short-term debt and surplus cash that were not entered above.
Every model has some kind of plug figure this section describes how you can enter the data.
Begin by constructing a cork-screw that groups the total amount of short-term debt plus the temporary securities.</t>
        </r>
      </text>
    </comment>
    <comment ref="A94" authorId="0" shapeId="0" xr:uid="{00000000-0006-0000-0100-000009000000}">
      <text>
        <r>
          <rPr>
            <b/>
            <sz val="8"/>
            <color indexed="81"/>
            <rFont val="Tahoma"/>
            <family val="2"/>
          </rPr>
          <t>Elvis Presley:  The initial balance sheet should from history</t>
        </r>
      </text>
    </comment>
    <comment ref="A101" authorId="0" shapeId="0" xr:uid="{00000000-0006-0000-0100-00000A000000}">
      <text>
        <r>
          <rPr>
            <b/>
            <sz val="8"/>
            <color indexed="81"/>
            <rFont val="Tahoma"/>
            <family val="2"/>
          </rPr>
          <t>Elvis Presley:  The initial balance sheet should from history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Elvis Presley</author>
    <author>Roger Fedrer</author>
  </authors>
  <commentList>
    <comment ref="A4" authorId="0" shapeId="0" xr:uid="{00000000-0006-0000-0400-000001000000}">
      <text>
        <r>
          <rPr>
            <b/>
            <sz val="8"/>
            <color indexed="81"/>
            <rFont val="Tahoma"/>
            <family val="2"/>
          </rPr>
          <t>Elvis Presley:</t>
        </r>
        <r>
          <rPr>
            <sz val="8"/>
            <color indexed="81"/>
            <rFont val="Tahoma"/>
            <family val="2"/>
          </rPr>
          <t xml:space="preserve">
</t>
        </r>
        <r>
          <rPr>
            <b/>
            <sz val="12"/>
            <color indexed="81"/>
            <rFont val="Tahoma"/>
            <family val="2"/>
          </rPr>
          <t>OBJECTIVE</t>
        </r>
        <r>
          <rPr>
            <b/>
            <sz val="8"/>
            <color indexed="81"/>
            <rFont val="Tahoma"/>
            <family val="2"/>
          </rPr>
          <t xml:space="preserve">
</t>
        </r>
        <r>
          <rPr>
            <b/>
            <sz val="10"/>
            <color indexed="12"/>
            <rFont val="Tahoma"/>
            <family val="2"/>
          </rPr>
          <t xml:space="preserve">To make sure that you are comfortable in linking the various financial statements and to assure that you understand how the short-term debt and surplus cash work in a financial model.
</t>
        </r>
        <r>
          <rPr>
            <b/>
            <sz val="8"/>
            <color indexed="81"/>
            <rFont val="Tahoma"/>
            <family val="2"/>
          </rPr>
          <t xml:space="preserve">
</t>
        </r>
        <r>
          <rPr>
            <b/>
            <i/>
            <sz val="10"/>
            <color indexed="10"/>
            <rFont val="Tahoma"/>
            <family val="2"/>
          </rPr>
          <t>We also use the model to demonstrate circularity and managing the capital structure with the solver.</t>
        </r>
        <r>
          <rPr>
            <b/>
            <i/>
            <sz val="10"/>
            <color indexed="81"/>
            <rFont val="Tahoma"/>
            <family val="2"/>
          </rPr>
          <t xml:space="preserve">
</t>
        </r>
        <r>
          <rPr>
            <b/>
            <sz val="8"/>
            <color indexed="81"/>
            <rFont val="Tahoma"/>
            <family val="2"/>
          </rPr>
          <t xml:space="preserve">
Procedure:
</t>
        </r>
        <r>
          <rPr>
            <sz val="8"/>
            <color indexed="81"/>
            <rFont val="Tahoma"/>
            <family val="2"/>
          </rPr>
          <t xml:space="preserve">Work through all of the accounts.  The accounts in light green relate to the short-term debt and surplus cash and are reconciled at the end of the sheet.
</t>
        </r>
        <r>
          <rPr>
            <b/>
            <sz val="8"/>
            <color indexed="81"/>
            <rFont val="Tahoma"/>
            <family val="2"/>
          </rPr>
          <t xml:space="preserve">Selected Features:
     - </t>
        </r>
        <r>
          <rPr>
            <i/>
            <sz val="8"/>
            <color indexed="81"/>
            <rFont val="Tahoma"/>
            <family val="2"/>
          </rPr>
          <t>The limits are created by simply hiding the columns
     - The scenarios are developed with a combo box and the rows are hidden with the ALT-Right Arrow
     - The input colours are created with a macro from the fm.xls file,</t>
        </r>
        <r>
          <rPr>
            <b/>
            <sz val="8"/>
            <color indexed="81"/>
            <rFont val="Tahoma"/>
            <family val="2"/>
          </rPr>
          <t xml:space="preserve">
     - </t>
        </r>
        <r>
          <rPr>
            <i/>
            <sz val="8"/>
            <color indexed="81"/>
            <rFont val="Tahoma"/>
            <family val="2"/>
          </rPr>
          <t xml:space="preserve">The macros are created simply by turning on the macro record button and working through the example.
</t>
        </r>
        <r>
          <rPr>
            <b/>
            <i/>
            <sz val="8"/>
            <color indexed="81"/>
            <rFont val="Tahoma"/>
            <family val="2"/>
          </rPr>
          <t>Note: Do not insert rows if you want the macro to remain valid.</t>
        </r>
        <r>
          <rPr>
            <sz val="8"/>
            <color indexed="81"/>
            <rFont val="Tahoma"/>
            <family val="2"/>
          </rPr>
          <t xml:space="preserve">
 </t>
        </r>
      </text>
    </comment>
    <comment ref="C10" authorId="0" shapeId="0" xr:uid="{00000000-0006-0000-0400-000002000000}">
      <text>
        <r>
          <rPr>
            <b/>
            <sz val="8"/>
            <color indexed="81"/>
            <rFont val="Tahoma"/>
            <family val="2"/>
          </rPr>
          <t>Elvis Presley:</t>
        </r>
        <r>
          <rPr>
            <sz val="8"/>
            <color indexed="81"/>
            <rFont val="Tahoma"/>
            <family val="2"/>
          </rPr>
          <t xml:space="preserve">
There are multiple EBITDA scenarios.  Use the + key to see the scenarios.
Scenario selection is computed with:
1. Combo Box that links to the names of the scenarios
2. Index command that works with the number from the combo 
    box</t>
        </r>
      </text>
    </comment>
    <comment ref="B23" authorId="0" shapeId="0" xr:uid="{00000000-0006-0000-0400-000003000000}">
      <text>
        <r>
          <rPr>
            <b/>
            <sz val="8"/>
            <color indexed="81"/>
            <rFont val="Tahoma"/>
            <family val="2"/>
          </rPr>
          <t>Elvis Presley:  This represents a debt schedule; in actual models, each debt issue would have a separate input</t>
        </r>
        <r>
          <rPr>
            <sz val="8"/>
            <color indexed="81"/>
            <rFont val="Tahoma"/>
            <family val="2"/>
          </rPr>
          <t xml:space="preserve">
</t>
        </r>
      </text>
    </comment>
    <comment ref="A38" authorId="1" shapeId="0" xr:uid="{00000000-0006-0000-0400-000004000000}">
      <text>
        <r>
          <rPr>
            <b/>
            <sz val="8"/>
            <color indexed="81"/>
            <rFont val="Tahoma"/>
            <family val="2"/>
          </rPr>
          <t xml:space="preserve">Roger Fedrer: </t>
        </r>
        <r>
          <rPr>
            <sz val="8"/>
            <color indexed="81"/>
            <rFont val="Tahoma"/>
            <family val="2"/>
          </rPr>
          <t>This is a very simple working analysis; a real model would include detailed revenue and expense projections</t>
        </r>
      </text>
    </comment>
    <comment ref="F42" authorId="1" shapeId="0" xr:uid="{00000000-0006-0000-0400-000005000000}">
      <text>
        <r>
          <rPr>
            <b/>
            <sz val="8"/>
            <color indexed="81"/>
            <rFont val="Tahoma"/>
            <family val="2"/>
          </rPr>
          <t xml:space="preserve">Roger Fedrer: </t>
        </r>
        <r>
          <rPr>
            <sz val="8"/>
            <color indexed="81"/>
            <rFont val="Tahoma"/>
            <family val="2"/>
          </rPr>
          <t>Begin from the balance sheet</t>
        </r>
        <r>
          <rPr>
            <sz val="8"/>
            <color indexed="81"/>
            <rFont val="Tahoma"/>
            <family val="2"/>
          </rPr>
          <t xml:space="preserve">
</t>
        </r>
      </text>
    </comment>
    <comment ref="F50" authorId="1" shapeId="0" xr:uid="{00000000-0006-0000-0400-000006000000}">
      <text>
        <r>
          <rPr>
            <b/>
            <sz val="8"/>
            <color indexed="81"/>
            <rFont val="Tahoma"/>
            <family val="2"/>
          </rPr>
          <t xml:space="preserve">Roger Fedrer: </t>
        </r>
        <r>
          <rPr>
            <sz val="8"/>
            <color indexed="81"/>
            <rFont val="Tahoma"/>
            <family val="2"/>
          </rPr>
          <t>Begin from the balance sheet</t>
        </r>
        <r>
          <rPr>
            <sz val="8"/>
            <color indexed="81"/>
            <rFont val="Tahoma"/>
            <family val="2"/>
          </rPr>
          <t xml:space="preserve">
</t>
        </r>
      </text>
    </comment>
    <comment ref="F56" authorId="1" shapeId="0" xr:uid="{00000000-0006-0000-0400-000007000000}">
      <text>
        <r>
          <rPr>
            <b/>
            <sz val="8"/>
            <color indexed="81"/>
            <rFont val="Tahoma"/>
            <family val="2"/>
          </rPr>
          <t xml:space="preserve">Roger Fedrer: </t>
        </r>
        <r>
          <rPr>
            <sz val="8"/>
            <color indexed="81"/>
            <rFont val="Tahoma"/>
            <family val="2"/>
          </rPr>
          <t>Begin from the balance sheet</t>
        </r>
        <r>
          <rPr>
            <sz val="8"/>
            <color indexed="81"/>
            <rFont val="Tahoma"/>
            <family val="2"/>
          </rPr>
          <t xml:space="preserve">
</t>
        </r>
      </text>
    </comment>
    <comment ref="A61" authorId="0" shapeId="0" xr:uid="{00000000-0006-0000-0400-000008000000}">
      <text>
        <r>
          <rPr>
            <b/>
            <sz val="8"/>
            <color indexed="81"/>
            <rFont val="Tahoma"/>
            <family val="2"/>
          </rPr>
          <t>Elvis Presley:</t>
        </r>
        <r>
          <rPr>
            <sz val="8"/>
            <color indexed="81"/>
            <rFont val="Tahoma"/>
            <family val="2"/>
          </rPr>
          <t xml:space="preserve">
This is the section where you compute the amounts related to short-term debt and surplus cash that were not entered above.
Every model has some kind of plug figure this section describes how you can enter the data.
Begin by constructing a cork-screw that groups the total amount of short-term debt plus the temporary securities.</t>
        </r>
      </text>
    </comment>
    <comment ref="A100" authorId="0" shapeId="0" xr:uid="{00000000-0006-0000-0400-000009000000}">
      <text>
        <r>
          <rPr>
            <b/>
            <sz val="8"/>
            <color indexed="81"/>
            <rFont val="Tahoma"/>
            <family val="2"/>
          </rPr>
          <t>Elvis Presley:  The initial balance sheet should from history</t>
        </r>
      </text>
    </comment>
    <comment ref="A107" authorId="0" shapeId="0" xr:uid="{00000000-0006-0000-0400-00000A000000}">
      <text>
        <r>
          <rPr>
            <b/>
            <sz val="8"/>
            <color indexed="81"/>
            <rFont val="Tahoma"/>
            <family val="2"/>
          </rPr>
          <t>Elvis Presley:  The initial balance sheet should from history</t>
        </r>
      </text>
    </comment>
  </commentList>
</comments>
</file>

<file path=xl/sharedStrings.xml><?xml version="1.0" encoding="utf-8"?>
<sst xmlns="http://schemas.openxmlformats.org/spreadsheetml/2006/main" count="339" uniqueCount="144">
  <si>
    <t>Year</t>
  </si>
  <si>
    <t>Assumptions</t>
  </si>
  <si>
    <t>EBITDA</t>
  </si>
  <si>
    <t>Capital Expenditures</t>
  </si>
  <si>
    <t>Initial Balance Sheet</t>
  </si>
  <si>
    <t>Plant Property and Equipment</t>
  </si>
  <si>
    <t>Accumulated Depreciation</t>
  </si>
  <si>
    <t>Cash</t>
  </si>
  <si>
    <t>Total Assets</t>
  </si>
  <si>
    <t>Equity</t>
  </si>
  <si>
    <t>Total Liabilities and Capital</t>
  </si>
  <si>
    <t>Operating</t>
  </si>
  <si>
    <t>Financing</t>
  </si>
  <si>
    <t>Interest Income Rate</t>
  </si>
  <si>
    <t>Interest Expense Rate</t>
  </si>
  <si>
    <t>Minimum Cash Balance</t>
  </si>
  <si>
    <t>Base Case</t>
  </si>
  <si>
    <t>Low Case</t>
  </si>
  <si>
    <t>High Case</t>
  </si>
  <si>
    <t>Depreciation Rate</t>
  </si>
  <si>
    <t>Long-Term Debt</t>
  </si>
  <si>
    <t>Short-Term Debt</t>
  </si>
  <si>
    <t>Opening Balance</t>
  </si>
  <si>
    <t>Repayment</t>
  </si>
  <si>
    <t>Closing Balance</t>
  </si>
  <si>
    <t>Plant Balance</t>
  </si>
  <si>
    <t>Add: Capital Expenditure</t>
  </si>
  <si>
    <t>Debt Analysis</t>
  </si>
  <si>
    <t>Debt Balance</t>
  </si>
  <si>
    <t>Less: Repayments</t>
  </si>
  <si>
    <t>Income Statement</t>
  </si>
  <si>
    <t xml:space="preserve">EBIT </t>
  </si>
  <si>
    <t>Less: Depreciation</t>
  </si>
  <si>
    <t>Cash Flow Statement</t>
  </si>
  <si>
    <t>Less: Short-term Interest</t>
  </si>
  <si>
    <t>Less: Long-term Interest</t>
  </si>
  <si>
    <t>Plus: Interest Income</t>
  </si>
  <si>
    <t>Net Income</t>
  </si>
  <si>
    <t>Add: Depreciation Expense</t>
  </si>
  <si>
    <t>Cash from Operations</t>
  </si>
  <si>
    <t>Less: Capital Expenditures</t>
  </si>
  <si>
    <t>Cash Before Financing</t>
  </si>
  <si>
    <t>Dividend Payout Ratio</t>
  </si>
  <si>
    <t>Less: Debt Repayment</t>
  </si>
  <si>
    <t>Net Cash Flow</t>
  </si>
  <si>
    <t>Interest Rate on Long-term Debt</t>
  </si>
  <si>
    <t>Less: Dividends</t>
  </si>
  <si>
    <t>Add: Net Cash Flow</t>
  </si>
  <si>
    <t>Cash Balance</t>
  </si>
  <si>
    <t>Interest Income</t>
  </si>
  <si>
    <t>Short-term Debt Balance</t>
  </si>
  <si>
    <t>Balance Sheet Test</t>
  </si>
  <si>
    <t>Depreciation Expense (Ending Balance)</t>
  </si>
  <si>
    <t>Less: Accumulated Depreciation</t>
  </si>
  <si>
    <t>Opening = Prior Closing</t>
  </si>
  <si>
    <t>From Input</t>
  </si>
  <si>
    <t>Initial from B/S; Later Sum</t>
  </si>
  <si>
    <t>Closing x Depreciation Rate</t>
  </si>
  <si>
    <t xml:space="preserve">From Input </t>
  </si>
  <si>
    <t>From Above, Sensitivity</t>
  </si>
  <si>
    <t>EBITDA - Depreciation</t>
  </si>
  <si>
    <t>From End of Model, Leave until Done</t>
  </si>
  <si>
    <t>EBIT - Interest + Interest Income</t>
  </si>
  <si>
    <t>From Income Statement</t>
  </si>
  <si>
    <t>Net Income + Depreciation</t>
  </si>
  <si>
    <t>From Above</t>
  </si>
  <si>
    <t>Operations - Capital Expenditures</t>
  </si>
  <si>
    <t>Dividend Payout x Net Income</t>
  </si>
  <si>
    <t>Cash Flow b/4 fin - Repayment - Div</t>
  </si>
  <si>
    <t>From Plant Balance</t>
  </si>
  <si>
    <t>From Debt Balance Above</t>
  </si>
  <si>
    <t>Sum of Above</t>
  </si>
  <si>
    <t>Prior Balance + Depreciation</t>
  </si>
  <si>
    <t>Cash + Plant - Acc Dep</t>
  </si>
  <si>
    <t>Assets = Capital</t>
  </si>
  <si>
    <t>Prior Balance</t>
  </si>
  <si>
    <t>From Cash Flow Statement</t>
  </si>
  <si>
    <t>Opeining + Cash Flow</t>
  </si>
  <si>
    <t>Max of Closing Balance or Zero</t>
  </si>
  <si>
    <t>Average of Cash x Rate</t>
  </si>
  <si>
    <t>Max of Neg Closing Balance or Zero</t>
  </si>
  <si>
    <t>Average of Debt x Rate</t>
  </si>
  <si>
    <r>
      <t xml:space="preserve">Cash </t>
    </r>
    <r>
      <rPr>
        <b/>
        <i/>
        <sz val="10"/>
        <color indexed="12"/>
        <rFont val="Arial"/>
        <family val="2"/>
      </rPr>
      <t>LESS</t>
    </r>
    <r>
      <rPr>
        <b/>
        <sz val="10"/>
        <color indexed="12"/>
        <rFont val="Arial"/>
        <family val="2"/>
      </rPr>
      <t xml:space="preserve"> Short-term Debt Balance</t>
    </r>
  </si>
  <si>
    <t>Instructions</t>
  </si>
  <si>
    <t>This model contains fundamental calculations for creating a financial model.  Some of the key concepts include:</t>
  </si>
  <si>
    <t>-  Separate the model into modules with Separate parts for fixed assets and for debt</t>
  </si>
  <si>
    <t>Fixed Assets</t>
  </si>
  <si>
    <t>-  Use accounts with opening and closing balance</t>
  </si>
  <si>
    <t>-  For the exercise, apply the positive number convention, meaning all of the numbers are positive</t>
  </si>
  <si>
    <t>-  Make the depreciation expense and the interest on the opening balance, meaning all flows occur at the end of the year</t>
  </si>
  <si>
    <t>Opening x Rate</t>
  </si>
  <si>
    <t>-  Accounts in financial statements come from earlier modules or are sub-totals</t>
  </si>
  <si>
    <t>-  The only exception is to use the MAX(net income x payout ratio,0) for dividends</t>
  </si>
  <si>
    <t>-  Put the cash and short-term debt into a bucket and then split between debt and cash</t>
  </si>
  <si>
    <t>-  The initial closing balance (in boxes) comes from the intial balance sheet</t>
  </si>
  <si>
    <t>-  Understand that the starting point for the model is the initial balance sheet</t>
  </si>
  <si>
    <t>Balance Sheet Difference</t>
  </si>
  <si>
    <t>Balance Sheet and Common Equity</t>
  </si>
  <si>
    <t>Assets</t>
  </si>
  <si>
    <t>Liabilites and Equity</t>
  </si>
  <si>
    <t>Openining Balance</t>
  </si>
  <si>
    <t>Add: Net Income</t>
  </si>
  <si>
    <t>-  Split the bucket into cash or investments using the MAX function -- MAX(bucket,0) for cash</t>
  </si>
  <si>
    <t>-  Split the bucket into cash or investments using the MAX function -- MAX(-bucket,0) for debt</t>
  </si>
  <si>
    <t xml:space="preserve">-  Create a common equtiy balance account </t>
  </si>
  <si>
    <t xml:space="preserve">- Link all of the balance sheet accouts </t>
  </si>
  <si>
    <t xml:space="preserve">- Test the balance sheet </t>
  </si>
  <si>
    <t>Other Notes:</t>
  </si>
  <si>
    <t>- Set up the sheet with SHIFT, CNTL ---&gt; and SHIFT,ALT,-----&gt;</t>
  </si>
  <si>
    <t>- Use the combo box and the index command for scenarios</t>
  </si>
  <si>
    <t xml:space="preserve">Depreciation Analysis </t>
  </si>
  <si>
    <t>End of Model, Leave until Done</t>
  </si>
  <si>
    <t>Debt Analysis Above</t>
  </si>
  <si>
    <t>Verification</t>
  </si>
  <si>
    <t>Scheduled Repayment</t>
  </si>
  <si>
    <t>Table of Contents</t>
  </si>
  <si>
    <t>Basic Exercise</t>
  </si>
  <si>
    <t>Exercise with Minimum</t>
  </si>
  <si>
    <t>Exercise without Titles</t>
  </si>
  <si>
    <t>Sheet Tab</t>
  </si>
  <si>
    <t>Description</t>
  </si>
  <si>
    <t>Author</t>
  </si>
  <si>
    <t xml:space="preserve"> File Name: </t>
  </si>
  <si>
    <t>C:\A Files\Courses\Course Materials\1 Templates and Exercises Corporate Model\Exercises\Exercise 2 - Simple Corporate Model.xls</t>
  </si>
  <si>
    <t xml:space="preserve"> Colour Codes </t>
  </si>
  <si>
    <t xml:space="preserve"> Date </t>
  </si>
  <si>
    <t>Common Equity Balance</t>
  </si>
  <si>
    <t>Aggregate Test</t>
  </si>
  <si>
    <t>Exercise with Titles and Instructions</t>
  </si>
  <si>
    <t>Exercise with Only Inputs</t>
  </si>
  <si>
    <t>This Page</t>
  </si>
  <si>
    <t>Summary of Key Points in Exercise</t>
  </si>
  <si>
    <t>Include Minimum Cash Balance</t>
  </si>
  <si>
    <t>Winston Churchill</t>
  </si>
  <si>
    <t>Charles DeGaul</t>
  </si>
  <si>
    <t>Pabblo Picasso</t>
  </si>
  <si>
    <t>Michael Jackson</t>
  </si>
  <si>
    <t>Nelson Mandella</t>
  </si>
  <si>
    <t>Long-term Interest Expense</t>
  </si>
  <si>
    <t>Short-term Interest Expense</t>
  </si>
  <si>
    <t>Note: Table of Contents Created with fm.xls File</t>
  </si>
  <si>
    <t>Minimum Cash as Percent of EBITDA</t>
  </si>
  <si>
    <t>Cash Balance Percent</t>
  </si>
  <si>
    <t>Cash Balance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</si>
</sst>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00_);_(* \(#,##0.00\);_(* &quot;-&quot;_);_(@_)"/>
  </numFmts>
  <fonts count="25" x14ac:knownFonts="1">
    <font>
      <sz val="10"/>
      <name val="Arial"/>
    </font>
    <font>
      <sz val="10"/>
      <name val="Arial"/>
      <family val="2"/>
    </font>
    <font>
      <sz val="8"/>
      <name val="Arial"/>
      <family val="2"/>
    </font>
    <font>
      <b/>
      <sz val="10"/>
      <name val="Arial"/>
      <family val="2"/>
    </font>
    <font>
      <i/>
      <sz val="10"/>
      <name val="Arial"/>
      <family val="2"/>
    </font>
    <font>
      <sz val="8"/>
      <color indexed="81"/>
      <name val="Tahoma"/>
      <family val="2"/>
    </font>
    <font>
      <b/>
      <sz val="8"/>
      <color indexed="81"/>
      <name val="Tahoma"/>
      <family val="2"/>
    </font>
    <font>
      <i/>
      <sz val="8"/>
      <color indexed="81"/>
      <name val="Tahoma"/>
      <family val="2"/>
    </font>
    <font>
      <b/>
      <sz val="12"/>
      <color indexed="81"/>
      <name val="Tahoma"/>
      <family val="2"/>
    </font>
    <font>
      <b/>
      <i/>
      <sz val="8"/>
      <color indexed="81"/>
      <name val="Tahoma"/>
      <family val="2"/>
    </font>
    <font>
      <b/>
      <sz val="10"/>
      <color indexed="12"/>
      <name val="Arial"/>
      <family val="2"/>
    </font>
    <font>
      <b/>
      <i/>
      <sz val="10"/>
      <color indexed="10"/>
      <name val="Tahoma"/>
      <family val="2"/>
    </font>
    <font>
      <b/>
      <i/>
      <sz val="10"/>
      <color indexed="81"/>
      <name val="Tahoma"/>
      <family val="2"/>
    </font>
    <font>
      <b/>
      <sz val="10"/>
      <color indexed="12"/>
      <name val="Tahoma"/>
      <family val="2"/>
    </font>
    <font>
      <b/>
      <i/>
      <sz val="10"/>
      <color indexed="12"/>
      <name val="Arial"/>
      <family val="2"/>
    </font>
    <font>
      <sz val="10"/>
      <name val="Arial"/>
      <family val="2"/>
    </font>
    <font>
      <sz val="8"/>
      <name val="Arial"/>
      <family val="2"/>
    </font>
    <font>
      <sz val="10"/>
      <color indexed="9"/>
      <name val="Arial"/>
      <family val="2"/>
    </font>
    <font>
      <sz val="8"/>
      <color indexed="9"/>
      <name val="Arial"/>
      <family val="2"/>
    </font>
    <font>
      <b/>
      <sz val="10"/>
      <color indexed="9"/>
      <name val="Arial"/>
      <family val="2"/>
    </font>
    <font>
      <i/>
      <sz val="10"/>
      <color indexed="9"/>
      <name val="Arial"/>
      <family val="2"/>
    </font>
    <font>
      <b/>
      <sz val="12"/>
      <name val="Arial"/>
      <family val="2"/>
    </font>
    <font>
      <u/>
      <sz val="10"/>
      <color indexed="12"/>
      <name val="Arial"/>
      <family val="2"/>
    </font>
    <font>
      <sz val="8"/>
      <color rgb="FF000000"/>
      <name val="Tahoma"/>
      <family val="2"/>
    </font>
    <font>
      <sz val="10"/>
      <color rgb="FF000000"/>
      <name val="Arial"/>
      <family val="2"/>
    </font>
  </fonts>
  <fills count="6">
    <fill>
      <patternFill patternType="none"/>
    </fill>
    <fill>
      <patternFill patternType="gray125"/>
    </fill>
    <fill>
      <patternFill patternType="solid">
        <fgColor indexed="26"/>
        <bgColor indexed="64"/>
      </patternFill>
    </fill>
    <fill>
      <patternFill patternType="solid">
        <fgColor indexed="21"/>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39" fontId="1" fillId="0" borderId="0" applyFont="0" applyFill="0" applyBorder="0" applyAlignment="0" applyProtection="0"/>
    <xf numFmtId="43" fontId="1" fillId="0" borderId="0" applyFont="0" applyFill="0" applyBorder="0" applyAlignment="0" applyProtection="0"/>
    <xf numFmtId="0" fontId="22" fillId="0" borderId="0" applyNumberFormat="0" applyFill="0" applyBorder="0" applyAlignment="0" applyProtection="0">
      <alignment vertical="top"/>
      <protection locked="0"/>
    </xf>
    <xf numFmtId="10" fontId="1" fillId="0" borderId="0" applyFont="0" applyFill="0" applyBorder="0" applyAlignment="0" applyProtection="0"/>
  </cellStyleXfs>
  <cellXfs count="71">
    <xf numFmtId="0" fontId="0" fillId="0" borderId="0" xfId="0"/>
    <xf numFmtId="43" fontId="0" fillId="0" borderId="0" xfId="2" applyFont="1"/>
    <xf numFmtId="9" fontId="0" fillId="0" borderId="0" xfId="0" applyNumberFormat="1"/>
    <xf numFmtId="10" fontId="0" fillId="0" borderId="0" xfId="0" applyNumberFormat="1"/>
    <xf numFmtId="41" fontId="0" fillId="0" borderId="0" xfId="0" applyNumberFormat="1"/>
    <xf numFmtId="39" fontId="0" fillId="0" borderId="0" xfId="1" applyFont="1"/>
    <xf numFmtId="43" fontId="0" fillId="0" borderId="0" xfId="0" applyNumberFormat="1"/>
    <xf numFmtId="0" fontId="0" fillId="0" borderId="1" xfId="0" applyBorder="1"/>
    <xf numFmtId="39" fontId="0" fillId="0" borderId="1" xfId="1" applyFont="1" applyBorder="1"/>
    <xf numFmtId="0" fontId="0" fillId="0" borderId="2" xfId="0" applyBorder="1"/>
    <xf numFmtId="39" fontId="0" fillId="0" borderId="0" xfId="0" applyNumberFormat="1"/>
    <xf numFmtId="0" fontId="0" fillId="0" borderId="0" xfId="0" applyAlignment="1">
      <alignment horizontal="left"/>
    </xf>
    <xf numFmtId="0" fontId="3" fillId="0" borderId="0" xfId="0" applyFont="1"/>
    <xf numFmtId="0" fontId="4" fillId="0" borderId="0" xfId="0" applyFont="1"/>
    <xf numFmtId="0" fontId="4" fillId="0" borderId="1" xfId="0" applyFont="1" applyBorder="1"/>
    <xf numFmtId="0" fontId="4" fillId="0" borderId="2" xfId="0" applyFont="1" applyBorder="1"/>
    <xf numFmtId="43" fontId="0" fillId="0" borderId="1" xfId="2" applyFont="1" applyBorder="1"/>
    <xf numFmtId="0" fontId="10" fillId="0" borderId="0" xfId="0" applyFont="1"/>
    <xf numFmtId="0" fontId="3" fillId="0" borderId="2" xfId="0" applyFont="1" applyBorder="1"/>
    <xf numFmtId="0" fontId="1" fillId="2" borderId="0" xfId="0" applyFont="1" applyFill="1"/>
    <xf numFmtId="43" fontId="1" fillId="2" borderId="0" xfId="2" applyFont="1" applyFill="1"/>
    <xf numFmtId="9" fontId="1" fillId="2" borderId="0" xfId="0" applyNumberFormat="1" applyFont="1" applyFill="1"/>
    <xf numFmtId="10" fontId="1" fillId="2" borderId="0" xfId="4" applyFont="1" applyFill="1"/>
    <xf numFmtId="10" fontId="1" fillId="2" borderId="0" xfId="0" applyNumberFormat="1" applyFont="1" applyFill="1"/>
    <xf numFmtId="4" fontId="0" fillId="0" borderId="0" xfId="0" applyNumberFormat="1"/>
    <xf numFmtId="0" fontId="15" fillId="0" borderId="0" xfId="0" applyFont="1"/>
    <xf numFmtId="0" fontId="15" fillId="0" borderId="0" xfId="0" quotePrefix="1" applyFont="1"/>
    <xf numFmtId="0" fontId="15" fillId="0" borderId="0" xfId="0" quotePrefix="1" applyFont="1" applyBorder="1"/>
    <xf numFmtId="0" fontId="0" fillId="0" borderId="0" xfId="0" applyBorder="1"/>
    <xf numFmtId="0" fontId="10" fillId="0" borderId="0" xfId="0" applyFont="1" applyBorder="1"/>
    <xf numFmtId="0" fontId="3" fillId="0" borderId="0" xfId="0" applyFont="1" applyBorder="1"/>
    <xf numFmtId="0" fontId="4" fillId="0" borderId="0" xfId="0" applyFont="1" applyBorder="1"/>
    <xf numFmtId="43" fontId="0" fillId="0" borderId="0" xfId="0" applyNumberFormat="1" applyBorder="1"/>
    <xf numFmtId="0" fontId="17" fillId="3" borderId="0" xfId="0" applyFont="1" applyFill="1"/>
    <xf numFmtId="0" fontId="19" fillId="3" borderId="0" xfId="0" applyFont="1" applyFill="1"/>
    <xf numFmtId="0" fontId="20" fillId="3" borderId="0" xfId="0" applyFont="1" applyFill="1"/>
    <xf numFmtId="0" fontId="21" fillId="0" borderId="0" xfId="0" applyFont="1"/>
    <xf numFmtId="43" fontId="0" fillId="0" borderId="0" xfId="0" applyNumberFormat="1" applyAlignment="1">
      <alignment horizontal="left"/>
    </xf>
    <xf numFmtId="43" fontId="0" fillId="4" borderId="0" xfId="2" applyFont="1" applyFill="1"/>
    <xf numFmtId="9" fontId="0" fillId="4" borderId="0" xfId="0" applyNumberFormat="1" applyFill="1"/>
    <xf numFmtId="4" fontId="0" fillId="4" borderId="0" xfId="0" applyNumberFormat="1" applyFill="1"/>
    <xf numFmtId="4" fontId="0" fillId="4" borderId="0" xfId="1" applyNumberFormat="1" applyFont="1" applyFill="1"/>
    <xf numFmtId="39" fontId="0" fillId="4" borderId="0" xfId="1" applyFont="1" applyFill="1"/>
    <xf numFmtId="39" fontId="0" fillId="4" borderId="2" xfId="1" applyFont="1" applyFill="1" applyBorder="1"/>
    <xf numFmtId="39" fontId="0" fillId="4" borderId="1" xfId="1" applyFont="1" applyFill="1" applyBorder="1"/>
    <xf numFmtId="39" fontId="0" fillId="4" borderId="0" xfId="0" applyNumberFormat="1" applyFill="1"/>
    <xf numFmtId="43" fontId="0" fillId="4" borderId="0" xfId="0" applyNumberFormat="1" applyFill="1"/>
    <xf numFmtId="164" fontId="0" fillId="4" borderId="0" xfId="0" applyNumberFormat="1" applyFill="1"/>
    <xf numFmtId="39" fontId="0" fillId="4" borderId="0" xfId="0" applyNumberFormat="1" applyFill="1" applyBorder="1"/>
    <xf numFmtId="0" fontId="0" fillId="0" borderId="3" xfId="0" applyBorder="1"/>
    <xf numFmtId="43" fontId="15" fillId="4" borderId="1" xfId="0" applyNumberFormat="1" applyFont="1" applyFill="1" applyBorder="1" applyAlignment="1">
      <alignment horizontal="left"/>
    </xf>
    <xf numFmtId="39" fontId="15" fillId="4" borderId="1" xfId="0" applyNumberFormat="1" applyFont="1" applyFill="1" applyBorder="1" applyAlignment="1">
      <alignment horizontal="right"/>
    </xf>
    <xf numFmtId="10" fontId="0" fillId="4" borderId="0" xfId="0" applyNumberFormat="1" applyFill="1"/>
    <xf numFmtId="43" fontId="0" fillId="4" borderId="4" xfId="0" applyNumberFormat="1" applyFill="1" applyBorder="1"/>
    <xf numFmtId="43" fontId="0" fillId="4" borderId="5" xfId="0" applyNumberFormat="1" applyFill="1" applyBorder="1"/>
    <xf numFmtId="0" fontId="18" fillId="3" borderId="6" xfId="0" applyFont="1" applyFill="1" applyBorder="1"/>
    <xf numFmtId="0" fontId="18" fillId="3" borderId="7" xfId="0" applyFont="1" applyFill="1" applyBorder="1"/>
    <xf numFmtId="0" fontId="16" fillId="0" borderId="7" xfId="0" applyFont="1" applyBorder="1"/>
    <xf numFmtId="0" fontId="16" fillId="0" borderId="8" xfId="0" applyFont="1" applyBorder="1"/>
    <xf numFmtId="0" fontId="16" fillId="0" borderId="7" xfId="0" applyFont="1" applyBorder="1" applyAlignment="1">
      <alignment horizontal="left"/>
    </xf>
    <xf numFmtId="0" fontId="16" fillId="0" borderId="9" xfId="0" applyFont="1" applyBorder="1" applyAlignment="1">
      <alignment horizontal="left"/>
    </xf>
    <xf numFmtId="0" fontId="16" fillId="0" borderId="8" xfId="0" applyFont="1" applyBorder="1" applyAlignment="1">
      <alignment horizontal="left"/>
    </xf>
    <xf numFmtId="0" fontId="22" fillId="0" borderId="0" xfId="3" applyAlignment="1" applyProtection="1"/>
    <xf numFmtId="0" fontId="22" fillId="3" borderId="0" xfId="3" applyFill="1" applyAlignment="1" applyProtection="1"/>
    <xf numFmtId="0" fontId="0" fillId="5" borderId="0" xfId="0" applyFill="1"/>
    <xf numFmtId="0" fontId="0" fillId="5" borderId="9" xfId="0" applyFill="1" applyBorder="1"/>
    <xf numFmtId="0" fontId="3" fillId="5" borderId="9" xfId="0" applyFont="1" applyFill="1" applyBorder="1" applyAlignment="1">
      <alignment horizontal="center"/>
    </xf>
    <xf numFmtId="0" fontId="22" fillId="5" borderId="9" xfId="3" applyFill="1" applyBorder="1" applyAlignment="1" applyProtection="1"/>
    <xf numFmtId="15" fontId="0" fillId="5" borderId="0" xfId="0" applyNumberFormat="1" applyFill="1"/>
    <xf numFmtId="0" fontId="16" fillId="0" borderId="10" xfId="0" applyFont="1" applyBorder="1" applyAlignment="1">
      <alignment horizontal="left"/>
    </xf>
    <xf numFmtId="43" fontId="0" fillId="4" borderId="11" xfId="0" applyNumberFormat="1" applyFill="1" applyBorder="1"/>
  </cellXfs>
  <cellStyles count="5">
    <cellStyle name="Comma" xfId="1" builtinId="3"/>
    <cellStyle name="Comma [0]" xfId="2" builtinId="6"/>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Basic Exercise'!$F$10" fmlaRange="$D$11:$D$13" noThreeD="1" sel="1" val="0"/>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checked="Checked" fmlaLink="comment" noThreeD="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Drop" dropStyle="combo" dx="16" fmlaLink="$F$6" fmlaRange="$D$7:$D$9" noThreeD="1" sel="1" val="0"/>
</file>

<file path=xl/ctrlProps/ctrlProp8.xml><?xml version="1.0" encoding="utf-8"?>
<formControlPr xmlns="http://schemas.microsoft.com/office/spreadsheetml/2009/9/main" objectType="Drop" dropStyle="combo" dx="16" fmlaLink="'Basic Exercise'!$F$10" fmlaRange="$D$11:$D$13" noThreeD="1" sel="1" val="0"/>
</file>

<file path=xl/ctrlProps/ctrlProp9.xml><?xml version="1.0" encoding="utf-8"?>
<formControlPr xmlns="http://schemas.microsoft.com/office/spreadsheetml/2009/9/main" objectType="CheckBox" checked="Checked" fmlaLink="comment"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127000</xdr:colOff>
          <xdr:row>0</xdr:row>
          <xdr:rowOff>107950</xdr:rowOff>
        </xdr:from>
        <xdr:to>
          <xdr:col>3</xdr:col>
          <xdr:colOff>1123950</xdr:colOff>
          <xdr:row>1</xdr:row>
          <xdr:rowOff>146050</xdr:rowOff>
        </xdr:to>
        <xdr:sp macro="" textlink="">
          <xdr:nvSpPr>
            <xdr:cNvPr id="6145" name="Drop Dow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1</xdr:row>
          <xdr:rowOff>12700</xdr:rowOff>
        </xdr:from>
        <xdr:to>
          <xdr:col>9</xdr:col>
          <xdr:colOff>285750</xdr:colOff>
          <xdr:row>2</xdr:row>
          <xdr:rowOff>76200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Show Comments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69850</xdr:colOff>
          <xdr:row>2</xdr:row>
          <xdr:rowOff>69850</xdr:rowOff>
        </xdr:from>
        <xdr:to>
          <xdr:col>6</xdr:col>
          <xdr:colOff>203200</xdr:colOff>
          <xdr:row>3</xdr:row>
          <xdr:rowOff>88900</xdr:rowOff>
        </xdr:to>
        <xdr:sp macro="" textlink="">
          <xdr:nvSpPr>
            <xdr:cNvPr id="6160" name="Button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Instructions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1079500</xdr:colOff>
          <xdr:row>2</xdr:row>
          <xdr:rowOff>57150</xdr:rowOff>
        </xdr:from>
        <xdr:to>
          <xdr:col>3</xdr:col>
          <xdr:colOff>1828800</xdr:colOff>
          <xdr:row>3</xdr:row>
          <xdr:rowOff>76200</xdr:rowOff>
        </xdr:to>
        <xdr:sp macro="" textlink="">
          <xdr:nvSpPr>
            <xdr:cNvPr id="6162" name="Button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95250</xdr:colOff>
          <xdr:row>2</xdr:row>
          <xdr:rowOff>69850</xdr:rowOff>
        </xdr:from>
        <xdr:to>
          <xdr:col>3</xdr:col>
          <xdr:colOff>850900</xdr:colOff>
          <xdr:row>3</xdr:row>
          <xdr:rowOff>88900</xdr:rowOff>
        </xdr:to>
        <xdr:sp macro="" textlink="">
          <xdr:nvSpPr>
            <xdr:cNvPr id="6163" name="Button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Complete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393700</xdr:colOff>
          <xdr:row>0</xdr:row>
          <xdr:rowOff>152400</xdr:rowOff>
        </xdr:from>
        <xdr:to>
          <xdr:col>8</xdr:col>
          <xdr:colOff>209550</xdr:colOff>
          <xdr:row>2</xdr:row>
          <xdr:rowOff>133350</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Back</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342900</xdr:colOff>
          <xdr:row>4</xdr:row>
          <xdr:rowOff>88900</xdr:rowOff>
        </xdr:from>
        <xdr:to>
          <xdr:col>3</xdr:col>
          <xdr:colOff>1809750</xdr:colOff>
          <xdr:row>5</xdr:row>
          <xdr:rowOff>127000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127000</xdr:colOff>
          <xdr:row>0</xdr:row>
          <xdr:rowOff>107950</xdr:rowOff>
        </xdr:from>
        <xdr:to>
          <xdr:col>3</xdr:col>
          <xdr:colOff>1123950</xdr:colOff>
          <xdr:row>1</xdr:row>
          <xdr:rowOff>146050</xdr:rowOff>
        </xdr:to>
        <xdr:sp macro="" textlink="">
          <xdr:nvSpPr>
            <xdr:cNvPr id="2054" name="Drop Down 6" hidden="1">
              <a:extLst>
                <a:ext uri="{63B3BB69-23CF-44E3-9099-C40C66FF867C}">
                  <a14:compatExt spid="_x0000_s2054"/>
                </a:ext>
                <a:ext uri="{FF2B5EF4-FFF2-40B4-BE49-F238E27FC236}">
                  <a16:creationId xmlns:a16="http://schemas.microsoft.com/office/drawing/2014/main" id="{00000000-0008-0000-04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1</xdr:row>
          <xdr:rowOff>12700</xdr:rowOff>
        </xdr:from>
        <xdr:to>
          <xdr:col>9</xdr:col>
          <xdr:colOff>285750</xdr:colOff>
          <xdr:row>2</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400-0000070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Show Comments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1079500</xdr:colOff>
          <xdr:row>2</xdr:row>
          <xdr:rowOff>57150</xdr:rowOff>
        </xdr:from>
        <xdr:to>
          <xdr:col>3</xdr:col>
          <xdr:colOff>1828800</xdr:colOff>
          <xdr:row>3</xdr:row>
          <xdr:rowOff>76200</xdr:rowOff>
        </xdr:to>
        <xdr:sp macro="" textlink="">
          <xdr:nvSpPr>
            <xdr:cNvPr id="2057" name="Button 9" hidden="1">
              <a:extLst>
                <a:ext uri="{63B3BB69-23CF-44E3-9099-C40C66FF867C}">
                  <a14:compatExt spid="_x0000_s2057"/>
                </a:ext>
                <a:ext uri="{FF2B5EF4-FFF2-40B4-BE49-F238E27FC236}">
                  <a16:creationId xmlns:a16="http://schemas.microsoft.com/office/drawing/2014/main" id="{00000000-0008-0000-0400-0000090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95250</xdr:colOff>
          <xdr:row>2</xdr:row>
          <xdr:rowOff>69850</xdr:rowOff>
        </xdr:from>
        <xdr:to>
          <xdr:col>3</xdr:col>
          <xdr:colOff>850900</xdr:colOff>
          <xdr:row>3</xdr:row>
          <xdr:rowOff>88900</xdr:rowOff>
        </xdr:to>
        <xdr:sp macro="" textlink="">
          <xdr:nvSpPr>
            <xdr:cNvPr id="2058" name="Button 10" hidden="1">
              <a:extLst>
                <a:ext uri="{63B3BB69-23CF-44E3-9099-C40C66FF867C}">
                  <a14:compatExt spid="_x0000_s2058"/>
                </a:ext>
                <a:ext uri="{FF2B5EF4-FFF2-40B4-BE49-F238E27FC236}">
                  <a16:creationId xmlns:a16="http://schemas.microsoft.com/office/drawing/2014/main" id="{00000000-0008-0000-0400-00000A0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Complete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7.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4.vml"/><Relationship Id="rId7" Type="http://schemas.openxmlformats.org/officeDocument/2006/relationships/ctrlProp" Target="../ctrlProps/ctrlProp11.xml"/><Relationship Id="rId2" Type="http://schemas.openxmlformats.org/officeDocument/2006/relationships/drawing" Target="../drawings/drawing4.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B3:E18"/>
  <sheetViews>
    <sheetView workbookViewId="0">
      <selection activeCell="B19" sqref="B19"/>
    </sheetView>
  </sheetViews>
  <sheetFormatPr defaultColWidth="9.1796875" defaultRowHeight="12.5" x14ac:dyDescent="0.25"/>
  <cols>
    <col min="1" max="2" width="9.1796875" style="64"/>
    <col min="3" max="3" width="20.54296875" style="64" bestFit="1" customWidth="1"/>
    <col min="4" max="4" width="33.7265625" style="64" customWidth="1"/>
    <col min="5" max="5" width="26.453125" style="64" customWidth="1"/>
    <col min="6" max="16384" width="9.1796875" style="64"/>
  </cols>
  <sheetData>
    <row r="3" spans="2:5" ht="13" x14ac:dyDescent="0.3">
      <c r="B3" s="65"/>
      <c r="C3" s="66" t="s">
        <v>119</v>
      </c>
      <c r="D3" s="66" t="s">
        <v>120</v>
      </c>
      <c r="E3" s="66" t="s">
        <v>121</v>
      </c>
    </row>
    <row r="4" spans="2:5" x14ac:dyDescent="0.25">
      <c r="B4" s="65">
        <v>1</v>
      </c>
      <c r="C4" s="67" t="s">
        <v>115</v>
      </c>
      <c r="D4" s="65" t="s">
        <v>130</v>
      </c>
      <c r="E4" s="65" t="s">
        <v>133</v>
      </c>
    </row>
    <row r="5" spans="2:5" x14ac:dyDescent="0.25">
      <c r="B5" s="65">
        <v>2</v>
      </c>
      <c r="C5" s="67" t="s">
        <v>116</v>
      </c>
      <c r="D5" s="65" t="s">
        <v>128</v>
      </c>
      <c r="E5" s="65" t="s">
        <v>134</v>
      </c>
    </row>
    <row r="6" spans="2:5" x14ac:dyDescent="0.25">
      <c r="B6" s="65">
        <v>3</v>
      </c>
      <c r="C6" s="67" t="s">
        <v>83</v>
      </c>
      <c r="D6" s="65" t="s">
        <v>131</v>
      </c>
      <c r="E6" s="65" t="s">
        <v>135</v>
      </c>
    </row>
    <row r="7" spans="2:5" x14ac:dyDescent="0.25">
      <c r="B7" s="65">
        <v>4</v>
      </c>
      <c r="C7" s="67" t="s">
        <v>117</v>
      </c>
      <c r="D7" s="65" t="s">
        <v>132</v>
      </c>
      <c r="E7" s="65" t="s">
        <v>136</v>
      </c>
    </row>
    <row r="8" spans="2:5" x14ac:dyDescent="0.25">
      <c r="B8" s="65">
        <v>5</v>
      </c>
      <c r="C8" s="67" t="s">
        <v>118</v>
      </c>
      <c r="D8" s="65" t="s">
        <v>129</v>
      </c>
      <c r="E8" s="65" t="s">
        <v>137</v>
      </c>
    </row>
    <row r="10" spans="2:5" x14ac:dyDescent="0.25">
      <c r="B10" s="64" t="s">
        <v>122</v>
      </c>
      <c r="D10" s="64" t="s">
        <v>123</v>
      </c>
    </row>
    <row r="12" spans="2:5" x14ac:dyDescent="0.25">
      <c r="B12" s="64" t="s">
        <v>124</v>
      </c>
    </row>
    <row r="14" spans="2:5" x14ac:dyDescent="0.25">
      <c r="B14" s="64" t="s">
        <v>125</v>
      </c>
      <c r="D14" s="68">
        <v>39883</v>
      </c>
    </row>
    <row r="18" spans="2:2" x14ac:dyDescent="0.25">
      <c r="B18" s="64" t="s">
        <v>140</v>
      </c>
    </row>
  </sheetData>
  <phoneticPr fontId="16" type="noConversion"/>
  <hyperlinks>
    <hyperlink ref="C4" location="'Table of Contents'!A1" display="'Table of Contents'!A1" xr:uid="{00000000-0004-0000-0000-000000000000}"/>
    <hyperlink ref="C5" location="'Basic Exercise'!A1" display="'Basic Exercise'!A1" xr:uid="{00000000-0004-0000-0000-000001000000}"/>
    <hyperlink ref="C6" location="'Instructions'!A1" display="'Instructions'!A1" xr:uid="{00000000-0004-0000-0000-000002000000}"/>
    <hyperlink ref="C7" location="'Exercise with Minimum'!A1" display="'Exercise with Minimum'!A1" xr:uid="{00000000-0004-0000-0000-000003000000}"/>
    <hyperlink ref="C8" location="'Exercise without Titles'!A1" display="'Exercise without Titles'!A1"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IW118"/>
  <sheetViews>
    <sheetView showGridLines="0" workbookViewId="0">
      <pane xSplit="5" ySplit="5" topLeftCell="F6" activePane="bottomRight" state="frozen"/>
      <selection pane="topRight" activeCell="F1" sqref="F1"/>
      <selection pane="bottomLeft" activeCell="A6" sqref="A6"/>
      <selection pane="bottomRight" activeCell="I31" sqref="I31"/>
    </sheetView>
  </sheetViews>
  <sheetFormatPr defaultRowHeight="12.5" outlineLevelRow="1" outlineLevelCol="2" x14ac:dyDescent="0.25"/>
  <cols>
    <col min="1" max="3" width="2.26953125" customWidth="1"/>
    <col min="4" max="4" width="29.453125" customWidth="1"/>
    <col min="5" max="5" width="26" style="57" hidden="1" customWidth="1" outlineLevel="2"/>
    <col min="6" max="6" width="11.26953125" customWidth="1" collapsed="1"/>
    <col min="7" max="13" width="11.26953125" customWidth="1"/>
    <col min="14" max="256" width="11.26953125" hidden="1" customWidth="1" outlineLevel="1"/>
    <col min="257" max="257" width="8.7265625" collapsed="1"/>
  </cols>
  <sheetData>
    <row r="1" spans="1:13" s="33" customFormat="1" x14ac:dyDescent="0.25">
      <c r="A1" s="63" t="s">
        <v>115</v>
      </c>
      <c r="E1" s="55"/>
    </row>
    <row r="2" spans="1:13" s="33" customFormat="1" x14ac:dyDescent="0.25">
      <c r="E2" s="56"/>
      <c r="F2" s="33" t="s">
        <v>113</v>
      </c>
    </row>
    <row r="3" spans="1:13" s="33" customFormat="1" x14ac:dyDescent="0.25">
      <c r="E3" s="56"/>
    </row>
    <row r="4" spans="1:13" s="33" customFormat="1" ht="13" x14ac:dyDescent="0.3">
      <c r="A4" s="34"/>
      <c r="B4" s="34"/>
      <c r="C4" s="35"/>
      <c r="E4" s="56" t="b">
        <v>1</v>
      </c>
    </row>
    <row r="5" spans="1:13" s="33" customFormat="1" ht="13" x14ac:dyDescent="0.3">
      <c r="A5" s="34" t="s">
        <v>0</v>
      </c>
      <c r="B5" s="34"/>
      <c r="C5" s="35"/>
      <c r="E5" s="56"/>
      <c r="F5" s="33">
        <v>0</v>
      </c>
      <c r="G5" s="33">
        <v>1</v>
      </c>
      <c r="H5" s="33">
        <v>2</v>
      </c>
      <c r="I5" s="33">
        <v>3</v>
      </c>
      <c r="J5" s="33">
        <v>4</v>
      </c>
      <c r="K5" s="33">
        <v>5</v>
      </c>
      <c r="L5" s="33">
        <v>6</v>
      </c>
      <c r="M5" s="33">
        <v>6</v>
      </c>
    </row>
    <row r="6" spans="1:13" ht="13" x14ac:dyDescent="0.3">
      <c r="A6" s="17"/>
      <c r="B6" s="12"/>
      <c r="C6" s="13"/>
      <c r="F6" s="19"/>
      <c r="G6" s="19"/>
      <c r="H6" s="19"/>
      <c r="I6" s="19"/>
      <c r="J6" s="19"/>
      <c r="K6" s="19"/>
      <c r="L6" s="19"/>
      <c r="M6" s="19"/>
    </row>
    <row r="7" spans="1:13" ht="13" x14ac:dyDescent="0.3">
      <c r="A7" s="17"/>
      <c r="B7" s="12"/>
      <c r="C7" s="13"/>
    </row>
    <row r="8" spans="1:13" ht="13" x14ac:dyDescent="0.3">
      <c r="A8" s="17" t="s">
        <v>1</v>
      </c>
      <c r="B8" s="12"/>
      <c r="C8" s="13"/>
    </row>
    <row r="9" spans="1:13" ht="13" x14ac:dyDescent="0.3">
      <c r="A9" s="17"/>
      <c r="B9" s="12" t="s">
        <v>11</v>
      </c>
      <c r="C9" s="13"/>
    </row>
    <row r="10" spans="1:13" ht="13" x14ac:dyDescent="0.3">
      <c r="A10" s="17"/>
      <c r="B10" s="12"/>
      <c r="C10" s="13" t="s">
        <v>2</v>
      </c>
      <c r="F10" s="19">
        <v>1</v>
      </c>
      <c r="G10">
        <f t="shared" ref="G10:L10" si="0">INDEX(G11:G13,$F$10)</f>
        <v>200</v>
      </c>
      <c r="H10">
        <f t="shared" si="0"/>
        <v>300</v>
      </c>
      <c r="I10">
        <f t="shared" si="0"/>
        <v>400</v>
      </c>
      <c r="J10">
        <f t="shared" si="0"/>
        <v>450</v>
      </c>
      <c r="K10">
        <f t="shared" si="0"/>
        <v>450</v>
      </c>
      <c r="L10">
        <f t="shared" si="0"/>
        <v>450</v>
      </c>
      <c r="M10">
        <f>INDEX(M11:M13,$F$10)</f>
        <v>450</v>
      </c>
    </row>
    <row r="11" spans="1:13" ht="13" hidden="1" outlineLevel="1" x14ac:dyDescent="0.3">
      <c r="A11" s="17"/>
      <c r="B11" s="12"/>
      <c r="C11" s="13"/>
      <c r="D11" t="s">
        <v>16</v>
      </c>
      <c r="G11" s="19">
        <v>200</v>
      </c>
      <c r="H11" s="19">
        <v>300</v>
      </c>
      <c r="I11" s="19">
        <v>400</v>
      </c>
      <c r="J11" s="19">
        <v>450</v>
      </c>
      <c r="K11" s="19">
        <v>450</v>
      </c>
      <c r="L11" s="19">
        <v>450</v>
      </c>
      <c r="M11" s="19">
        <v>450</v>
      </c>
    </row>
    <row r="12" spans="1:13" ht="13" hidden="1" outlineLevel="1" x14ac:dyDescent="0.3">
      <c r="A12" s="17"/>
      <c r="B12" s="12"/>
      <c r="C12" s="13"/>
      <c r="D12" t="s">
        <v>17</v>
      </c>
      <c r="G12" s="19">
        <v>150</v>
      </c>
      <c r="H12" s="19">
        <v>200</v>
      </c>
      <c r="I12" s="19">
        <v>300</v>
      </c>
      <c r="J12" s="19">
        <v>300</v>
      </c>
      <c r="K12" s="19">
        <v>300</v>
      </c>
      <c r="L12" s="19">
        <v>300</v>
      </c>
      <c r="M12" s="19">
        <v>300</v>
      </c>
    </row>
    <row r="13" spans="1:13" ht="13" hidden="1" outlineLevel="1" x14ac:dyDescent="0.3">
      <c r="A13" s="17"/>
      <c r="B13" s="12"/>
      <c r="C13" s="13"/>
      <c r="D13" t="s">
        <v>18</v>
      </c>
      <c r="G13" s="19">
        <v>200</v>
      </c>
      <c r="H13" s="19">
        <v>350</v>
      </c>
      <c r="I13" s="19">
        <v>500</v>
      </c>
      <c r="J13" s="19">
        <v>650</v>
      </c>
      <c r="K13" s="19">
        <v>650</v>
      </c>
      <c r="L13" s="19">
        <v>650</v>
      </c>
      <c r="M13" s="19">
        <v>650</v>
      </c>
    </row>
    <row r="14" spans="1:13" ht="13" collapsed="1" x14ac:dyDescent="0.3">
      <c r="A14" s="17"/>
      <c r="B14" s="12"/>
      <c r="C14" s="13" t="s">
        <v>19</v>
      </c>
      <c r="G14" s="21">
        <v>0.1</v>
      </c>
      <c r="H14" s="21">
        <v>0.1</v>
      </c>
      <c r="I14" s="21">
        <v>0.1</v>
      </c>
      <c r="J14" s="21">
        <v>0.1</v>
      </c>
      <c r="K14" s="21">
        <v>0.1</v>
      </c>
      <c r="L14" s="21">
        <v>0.1</v>
      </c>
      <c r="M14" s="21">
        <v>0.1</v>
      </c>
    </row>
    <row r="15" spans="1:13" ht="13" x14ac:dyDescent="0.3">
      <c r="A15" s="17"/>
      <c r="B15" s="12"/>
      <c r="C15" s="13" t="s">
        <v>3</v>
      </c>
      <c r="G15" s="19">
        <v>400</v>
      </c>
      <c r="H15" s="19">
        <v>400</v>
      </c>
      <c r="I15" s="19">
        <v>200</v>
      </c>
      <c r="J15" s="19">
        <v>50</v>
      </c>
      <c r="K15" s="19">
        <v>50</v>
      </c>
      <c r="L15" s="19">
        <v>50</v>
      </c>
      <c r="M15" s="19">
        <v>50</v>
      </c>
    </row>
    <row r="16" spans="1:13" ht="13" x14ac:dyDescent="0.3">
      <c r="A16" s="17"/>
      <c r="B16" s="12"/>
      <c r="C16" s="13"/>
    </row>
    <row r="17" spans="1:13" ht="13" x14ac:dyDescent="0.3">
      <c r="A17" s="17"/>
      <c r="B17" s="12" t="s">
        <v>12</v>
      </c>
      <c r="C17" s="13"/>
    </row>
    <row r="18" spans="1:13" ht="13" x14ac:dyDescent="0.3">
      <c r="A18" s="17"/>
      <c r="B18" s="12"/>
      <c r="C18" s="13" t="s">
        <v>13</v>
      </c>
      <c r="G18" s="22">
        <v>0.03</v>
      </c>
      <c r="H18" s="22">
        <v>3.5000000000000003E-2</v>
      </c>
      <c r="I18" s="22">
        <v>0.04</v>
      </c>
      <c r="J18" s="22">
        <v>0.04</v>
      </c>
      <c r="K18" s="22">
        <v>0.04</v>
      </c>
      <c r="L18" s="22">
        <v>0.04</v>
      </c>
      <c r="M18" s="22">
        <v>0.04</v>
      </c>
    </row>
    <row r="19" spans="1:13" ht="13" x14ac:dyDescent="0.3">
      <c r="A19" s="17"/>
      <c r="B19" s="12"/>
      <c r="C19" s="13" t="s">
        <v>14</v>
      </c>
      <c r="G19" s="22">
        <v>0.05</v>
      </c>
      <c r="H19" s="22">
        <v>5.5E-2</v>
      </c>
      <c r="I19" s="22">
        <v>0.06</v>
      </c>
      <c r="J19" s="22">
        <v>0.06</v>
      </c>
      <c r="K19" s="22">
        <v>0.06</v>
      </c>
      <c r="L19" s="22">
        <v>0.06</v>
      </c>
      <c r="M19" s="22">
        <v>0.06</v>
      </c>
    </row>
    <row r="20" spans="1:13" ht="13" x14ac:dyDescent="0.3">
      <c r="A20" s="17"/>
      <c r="B20" s="12"/>
      <c r="C20" s="13" t="s">
        <v>42</v>
      </c>
      <c r="G20" s="21">
        <v>0.5</v>
      </c>
      <c r="H20" s="21">
        <v>0.5</v>
      </c>
      <c r="I20" s="21">
        <v>0.5</v>
      </c>
      <c r="J20" s="21">
        <v>0.5</v>
      </c>
      <c r="K20" s="21">
        <v>0.5</v>
      </c>
      <c r="L20" s="21">
        <v>0.5</v>
      </c>
      <c r="M20" s="21">
        <v>0.5</v>
      </c>
    </row>
    <row r="21" spans="1:13" ht="13" x14ac:dyDescent="0.3">
      <c r="A21" s="17"/>
      <c r="B21" s="12"/>
      <c r="C21" s="13"/>
    </row>
    <row r="22" spans="1:13" ht="13" x14ac:dyDescent="0.3">
      <c r="A22" s="17"/>
      <c r="B22" s="12" t="s">
        <v>20</v>
      </c>
      <c r="C22" s="13"/>
    </row>
    <row r="23" spans="1:13" ht="13" x14ac:dyDescent="0.3">
      <c r="A23" s="17"/>
      <c r="B23" s="12"/>
      <c r="C23" s="13" t="s">
        <v>114</v>
      </c>
      <c r="G23" s="19">
        <v>60</v>
      </c>
      <c r="H23" s="19">
        <v>60</v>
      </c>
      <c r="I23" s="19">
        <v>60</v>
      </c>
      <c r="J23" s="19">
        <v>60</v>
      </c>
      <c r="K23" s="19">
        <v>60</v>
      </c>
    </row>
    <row r="24" spans="1:13" ht="13" x14ac:dyDescent="0.3">
      <c r="A24" s="17"/>
      <c r="B24" s="12"/>
      <c r="C24" s="13" t="s">
        <v>45</v>
      </c>
      <c r="G24" s="23">
        <v>6.5000000000000002E-2</v>
      </c>
      <c r="H24" s="23">
        <v>6.5000000000000002E-2</v>
      </c>
      <c r="I24" s="23">
        <v>6.5000000000000002E-2</v>
      </c>
      <c r="J24" s="23">
        <v>6.5000000000000002E-2</v>
      </c>
      <c r="K24" s="23">
        <v>6.5000000000000002E-2</v>
      </c>
      <c r="L24" s="3"/>
      <c r="M24" s="3"/>
    </row>
    <row r="25" spans="1:13" ht="13" x14ac:dyDescent="0.3">
      <c r="A25" s="17"/>
      <c r="B25" s="12"/>
      <c r="C25" s="13"/>
    </row>
    <row r="26" spans="1:13" ht="13" x14ac:dyDescent="0.3">
      <c r="A26" s="17" t="s">
        <v>4</v>
      </c>
      <c r="B26" s="12"/>
      <c r="C26" s="13"/>
    </row>
    <row r="27" spans="1:13" ht="13" x14ac:dyDescent="0.3">
      <c r="A27" s="17"/>
      <c r="B27" s="12" t="s">
        <v>7</v>
      </c>
      <c r="C27" s="13"/>
      <c r="F27" s="20">
        <v>0</v>
      </c>
    </row>
    <row r="28" spans="1:13" ht="13" x14ac:dyDescent="0.3">
      <c r="A28" s="17"/>
      <c r="B28" s="12" t="s">
        <v>5</v>
      </c>
      <c r="C28" s="13"/>
      <c r="F28" s="20">
        <v>1300</v>
      </c>
    </row>
    <row r="29" spans="1:13" ht="13" x14ac:dyDescent="0.3">
      <c r="A29" s="17"/>
      <c r="B29" s="12" t="s">
        <v>6</v>
      </c>
      <c r="C29" s="13"/>
      <c r="F29" s="20">
        <v>300</v>
      </c>
    </row>
    <row r="30" spans="1:13" ht="13.5" thickBot="1" x14ac:dyDescent="0.35">
      <c r="A30" s="17"/>
      <c r="B30" s="12"/>
      <c r="C30" s="14" t="s">
        <v>8</v>
      </c>
      <c r="D30" s="7"/>
      <c r="E30" s="58"/>
      <c r="F30" s="16">
        <f>F27+F28-F29</f>
        <v>1000</v>
      </c>
    </row>
    <row r="31" spans="1:13" ht="13.5" thickTop="1" x14ac:dyDescent="0.3">
      <c r="A31" s="17"/>
      <c r="B31" s="12"/>
      <c r="C31" s="13"/>
      <c r="F31" s="1"/>
    </row>
    <row r="32" spans="1:13" ht="13" x14ac:dyDescent="0.3">
      <c r="A32" s="17"/>
      <c r="B32" s="12" t="s">
        <v>20</v>
      </c>
      <c r="C32" s="13"/>
      <c r="F32" s="20">
        <v>300</v>
      </c>
    </row>
    <row r="33" spans="1:13" ht="13" x14ac:dyDescent="0.3">
      <c r="A33" s="17"/>
      <c r="B33" s="12" t="s">
        <v>21</v>
      </c>
      <c r="C33" s="13"/>
      <c r="F33" s="20">
        <v>100</v>
      </c>
    </row>
    <row r="34" spans="1:13" ht="13" x14ac:dyDescent="0.3">
      <c r="A34" s="17"/>
      <c r="B34" s="12" t="s">
        <v>9</v>
      </c>
      <c r="C34" s="13"/>
      <c r="F34" s="20">
        <v>600</v>
      </c>
    </row>
    <row r="35" spans="1:13" ht="13.5" thickBot="1" x14ac:dyDescent="0.35">
      <c r="A35" s="17"/>
      <c r="B35" s="12"/>
      <c r="C35" s="14" t="s">
        <v>10</v>
      </c>
      <c r="D35" s="7"/>
      <c r="E35" s="58"/>
      <c r="F35" s="16">
        <f>SUM(F32:F34)</f>
        <v>1000</v>
      </c>
    </row>
    <row r="36" spans="1:13" ht="13.5" thickTop="1" x14ac:dyDescent="0.3">
      <c r="A36" s="17"/>
      <c r="B36" s="12"/>
      <c r="C36" s="13"/>
    </row>
    <row r="37" spans="1:13" ht="13" x14ac:dyDescent="0.3">
      <c r="A37" s="17" t="s">
        <v>86</v>
      </c>
      <c r="B37" s="12"/>
      <c r="C37" s="13"/>
    </row>
    <row r="38" spans="1:13" ht="13" x14ac:dyDescent="0.3">
      <c r="A38" s="17"/>
      <c r="B38" s="12" t="s">
        <v>25</v>
      </c>
      <c r="C38" s="13"/>
    </row>
    <row r="39" spans="1:13" ht="13" x14ac:dyDescent="0.3">
      <c r="A39" s="17"/>
      <c r="B39" s="12"/>
      <c r="C39" s="13" t="s">
        <v>22</v>
      </c>
      <c r="E39" s="59" t="s">
        <v>54</v>
      </c>
      <c r="G39" s="38">
        <f>F41</f>
        <v>1300</v>
      </c>
      <c r="H39" s="38">
        <f t="shared" ref="H39:M39" si="1">G41</f>
        <v>1700</v>
      </c>
      <c r="I39" s="38">
        <f t="shared" si="1"/>
        <v>2100</v>
      </c>
      <c r="J39" s="38">
        <f t="shared" si="1"/>
        <v>2300</v>
      </c>
      <c r="K39" s="38">
        <f t="shared" si="1"/>
        <v>2350</v>
      </c>
      <c r="L39" s="38">
        <f t="shared" si="1"/>
        <v>2400</v>
      </c>
      <c r="M39" s="38">
        <f t="shared" si="1"/>
        <v>2450</v>
      </c>
    </row>
    <row r="40" spans="1:13" ht="13" x14ac:dyDescent="0.3">
      <c r="A40" s="17"/>
      <c r="B40" s="12"/>
      <c r="C40" s="13" t="s">
        <v>26</v>
      </c>
      <c r="E40" s="59" t="s">
        <v>55</v>
      </c>
      <c r="G40" s="38">
        <f>G15</f>
        <v>400</v>
      </c>
      <c r="H40" s="38">
        <f t="shared" ref="H40:M40" si="2">H15</f>
        <v>400</v>
      </c>
      <c r="I40" s="38">
        <f t="shared" si="2"/>
        <v>200</v>
      </c>
      <c r="J40" s="38">
        <f t="shared" si="2"/>
        <v>50</v>
      </c>
      <c r="K40" s="38">
        <f t="shared" si="2"/>
        <v>50</v>
      </c>
      <c r="L40" s="38">
        <f t="shared" si="2"/>
        <v>50</v>
      </c>
      <c r="M40" s="38">
        <f t="shared" si="2"/>
        <v>50</v>
      </c>
    </row>
    <row r="41" spans="1:13" ht="13" x14ac:dyDescent="0.3">
      <c r="A41" s="17"/>
      <c r="B41" s="12"/>
      <c r="C41" s="13" t="s">
        <v>24</v>
      </c>
      <c r="E41" s="59" t="s">
        <v>56</v>
      </c>
      <c r="F41" s="53">
        <f>F28</f>
        <v>1300</v>
      </c>
      <c r="G41" s="38">
        <f>SUM(G39:G40)</f>
        <v>1700</v>
      </c>
      <c r="H41" s="38">
        <f t="shared" ref="H41:M41" si="3">SUM(H39:H40)</f>
        <v>2100</v>
      </c>
      <c r="I41" s="38">
        <f t="shared" si="3"/>
        <v>2300</v>
      </c>
      <c r="J41" s="38">
        <f t="shared" si="3"/>
        <v>2350</v>
      </c>
      <c r="K41" s="38">
        <f t="shared" si="3"/>
        <v>2400</v>
      </c>
      <c r="L41" s="38">
        <f t="shared" si="3"/>
        <v>2450</v>
      </c>
      <c r="M41" s="38">
        <f t="shared" si="3"/>
        <v>2500</v>
      </c>
    </row>
    <row r="42" spans="1:13" ht="13" x14ac:dyDescent="0.3">
      <c r="A42" s="17"/>
      <c r="B42" s="12"/>
      <c r="C42" s="13"/>
    </row>
    <row r="43" spans="1:13" ht="13" x14ac:dyDescent="0.3">
      <c r="A43" s="17"/>
      <c r="B43" s="12" t="s">
        <v>19</v>
      </c>
      <c r="C43" s="13"/>
      <c r="E43" s="59" t="s">
        <v>55</v>
      </c>
      <c r="G43" s="39">
        <f>G14</f>
        <v>0.1</v>
      </c>
      <c r="H43" s="39">
        <f t="shared" ref="H43:M43" si="4">H14</f>
        <v>0.1</v>
      </c>
      <c r="I43" s="39">
        <f t="shared" si="4"/>
        <v>0.1</v>
      </c>
      <c r="J43" s="39">
        <f t="shared" si="4"/>
        <v>0.1</v>
      </c>
      <c r="K43" s="39">
        <f t="shared" si="4"/>
        <v>0.1</v>
      </c>
      <c r="L43" s="39">
        <f t="shared" si="4"/>
        <v>0.1</v>
      </c>
      <c r="M43" s="39">
        <f t="shared" si="4"/>
        <v>0.1</v>
      </c>
    </row>
    <row r="44" spans="1:13" ht="13" x14ac:dyDescent="0.3">
      <c r="A44" s="17"/>
      <c r="B44" s="12" t="s">
        <v>52</v>
      </c>
      <c r="C44" s="13"/>
      <c r="E44" s="59" t="s">
        <v>57</v>
      </c>
      <c r="G44" s="40">
        <f>G43*G39</f>
        <v>130</v>
      </c>
      <c r="H44" s="40">
        <f t="shared" ref="H44:M44" si="5">H43*H39</f>
        <v>170</v>
      </c>
      <c r="I44" s="40">
        <f t="shared" si="5"/>
        <v>210</v>
      </c>
      <c r="J44" s="40">
        <f t="shared" si="5"/>
        <v>230</v>
      </c>
      <c r="K44" s="40">
        <f t="shared" si="5"/>
        <v>235</v>
      </c>
      <c r="L44" s="40">
        <f t="shared" si="5"/>
        <v>240</v>
      </c>
      <c r="M44" s="40">
        <f t="shared" si="5"/>
        <v>245</v>
      </c>
    </row>
    <row r="45" spans="1:13" ht="13" x14ac:dyDescent="0.3">
      <c r="A45" s="17"/>
      <c r="B45" s="12"/>
      <c r="C45" s="13"/>
      <c r="E45" s="59"/>
      <c r="G45" s="24"/>
      <c r="H45" s="24"/>
      <c r="I45" s="24"/>
      <c r="J45" s="24"/>
      <c r="K45" s="24"/>
      <c r="L45" s="24"/>
      <c r="M45" s="24"/>
    </row>
    <row r="46" spans="1:13" ht="13" x14ac:dyDescent="0.3">
      <c r="A46" s="17"/>
      <c r="B46" s="12" t="s">
        <v>6</v>
      </c>
      <c r="C46" s="13"/>
      <c r="E46" s="59"/>
      <c r="G46" s="24"/>
      <c r="H46" s="24"/>
      <c r="I46" s="24"/>
      <c r="J46" s="24"/>
      <c r="K46" s="24"/>
      <c r="L46" s="24"/>
      <c r="M46" s="24"/>
    </row>
    <row r="47" spans="1:13" ht="13" x14ac:dyDescent="0.3">
      <c r="A47" s="17"/>
      <c r="B47" s="12"/>
      <c r="C47" s="13" t="s">
        <v>22</v>
      </c>
      <c r="E47" s="59"/>
      <c r="F47" s="37"/>
      <c r="G47" s="38">
        <f>F49</f>
        <v>300</v>
      </c>
      <c r="H47" s="38">
        <f t="shared" ref="H47:M47" si="6">G49</f>
        <v>430</v>
      </c>
      <c r="I47" s="38">
        <f t="shared" si="6"/>
        <v>600</v>
      </c>
      <c r="J47" s="38">
        <f t="shared" si="6"/>
        <v>810</v>
      </c>
      <c r="K47" s="38">
        <f t="shared" si="6"/>
        <v>1040</v>
      </c>
      <c r="L47" s="38">
        <f t="shared" si="6"/>
        <v>1275</v>
      </c>
      <c r="M47" s="38">
        <f t="shared" si="6"/>
        <v>1515</v>
      </c>
    </row>
    <row r="48" spans="1:13" ht="13" x14ac:dyDescent="0.3">
      <c r="A48" s="17"/>
      <c r="B48" s="12"/>
      <c r="C48" s="13" t="s">
        <v>38</v>
      </c>
      <c r="E48" s="59"/>
      <c r="G48" s="38">
        <f>G44</f>
        <v>130</v>
      </c>
      <c r="H48" s="38">
        <f t="shared" ref="H48:M48" si="7">H44</f>
        <v>170</v>
      </c>
      <c r="I48" s="38">
        <f t="shared" si="7"/>
        <v>210</v>
      </c>
      <c r="J48" s="38">
        <f t="shared" si="7"/>
        <v>230</v>
      </c>
      <c r="K48" s="38">
        <f t="shared" si="7"/>
        <v>235</v>
      </c>
      <c r="L48" s="38">
        <f t="shared" si="7"/>
        <v>240</v>
      </c>
      <c r="M48" s="38">
        <f t="shared" si="7"/>
        <v>245</v>
      </c>
    </row>
    <row r="49" spans="1:13" ht="13" x14ac:dyDescent="0.3">
      <c r="A49" s="17"/>
      <c r="B49" s="12"/>
      <c r="C49" s="13" t="s">
        <v>24</v>
      </c>
      <c r="E49" s="59"/>
      <c r="F49" s="53">
        <f>F29</f>
        <v>300</v>
      </c>
      <c r="G49" s="38">
        <f>SUM(G47:G48)</f>
        <v>430</v>
      </c>
      <c r="H49" s="38">
        <f t="shared" ref="H49:M49" si="8">SUM(H47:H48)</f>
        <v>600</v>
      </c>
      <c r="I49" s="38">
        <f t="shared" si="8"/>
        <v>810</v>
      </c>
      <c r="J49" s="38">
        <f t="shared" si="8"/>
        <v>1040</v>
      </c>
      <c r="K49" s="38">
        <f t="shared" si="8"/>
        <v>1275</v>
      </c>
      <c r="L49" s="38">
        <f t="shared" si="8"/>
        <v>1515</v>
      </c>
      <c r="M49" s="38">
        <f t="shared" si="8"/>
        <v>1760</v>
      </c>
    </row>
    <row r="50" spans="1:13" ht="13" x14ac:dyDescent="0.3">
      <c r="A50" s="17"/>
      <c r="B50" s="12"/>
      <c r="C50" s="13"/>
    </row>
    <row r="51" spans="1:13" ht="13" x14ac:dyDescent="0.3">
      <c r="A51" s="17" t="s">
        <v>27</v>
      </c>
      <c r="B51" s="12"/>
      <c r="C51" s="13"/>
    </row>
    <row r="52" spans="1:13" ht="13" x14ac:dyDescent="0.3">
      <c r="A52" s="17"/>
      <c r="B52" s="12" t="s">
        <v>28</v>
      </c>
      <c r="C52" s="13"/>
    </row>
    <row r="53" spans="1:13" ht="13" x14ac:dyDescent="0.3">
      <c r="A53" s="17"/>
      <c r="B53" s="12"/>
      <c r="C53" s="13" t="s">
        <v>22</v>
      </c>
      <c r="E53" s="59" t="s">
        <v>54</v>
      </c>
      <c r="F53" s="11"/>
      <c r="G53" s="41">
        <f>F55</f>
        <v>300</v>
      </c>
      <c r="H53" s="41">
        <f t="shared" ref="H53:M53" si="9">G55</f>
        <v>240</v>
      </c>
      <c r="I53" s="41">
        <f t="shared" si="9"/>
        <v>180</v>
      </c>
      <c r="J53" s="41">
        <f t="shared" si="9"/>
        <v>120</v>
      </c>
      <c r="K53" s="41">
        <f t="shared" si="9"/>
        <v>60</v>
      </c>
      <c r="L53" s="41">
        <f t="shared" si="9"/>
        <v>0</v>
      </c>
      <c r="M53" s="41">
        <f t="shared" si="9"/>
        <v>0</v>
      </c>
    </row>
    <row r="54" spans="1:13" ht="13" x14ac:dyDescent="0.3">
      <c r="A54" s="17"/>
      <c r="B54" s="12"/>
      <c r="C54" s="13" t="s">
        <v>29</v>
      </c>
      <c r="E54" s="59" t="s">
        <v>58</v>
      </c>
      <c r="G54" s="40">
        <f>G23</f>
        <v>60</v>
      </c>
      <c r="H54" s="40">
        <f t="shared" ref="H54:M54" si="10">H23</f>
        <v>60</v>
      </c>
      <c r="I54" s="40">
        <f t="shared" si="10"/>
        <v>60</v>
      </c>
      <c r="J54" s="40">
        <f t="shared" si="10"/>
        <v>60</v>
      </c>
      <c r="K54" s="40">
        <f t="shared" si="10"/>
        <v>60</v>
      </c>
      <c r="L54" s="40">
        <f t="shared" si="10"/>
        <v>0</v>
      </c>
      <c r="M54" s="40">
        <f t="shared" si="10"/>
        <v>0</v>
      </c>
    </row>
    <row r="55" spans="1:13" ht="13" x14ac:dyDescent="0.3">
      <c r="A55" s="17"/>
      <c r="B55" s="12"/>
      <c r="C55" s="13" t="s">
        <v>24</v>
      </c>
      <c r="E55" s="59" t="s">
        <v>56</v>
      </c>
      <c r="F55" s="53">
        <f>F32</f>
        <v>300</v>
      </c>
      <c r="G55" s="38">
        <f>G53-G54</f>
        <v>240</v>
      </c>
      <c r="H55" s="38">
        <f t="shared" ref="H55:M55" si="11">H53-H54</f>
        <v>180</v>
      </c>
      <c r="I55" s="38">
        <f t="shared" si="11"/>
        <v>120</v>
      </c>
      <c r="J55" s="38">
        <f t="shared" si="11"/>
        <v>60</v>
      </c>
      <c r="K55" s="38">
        <f t="shared" si="11"/>
        <v>0</v>
      </c>
      <c r="L55" s="38">
        <f t="shared" si="11"/>
        <v>0</v>
      </c>
      <c r="M55" s="38">
        <f t="shared" si="11"/>
        <v>0</v>
      </c>
    </row>
    <row r="56" spans="1:13" ht="13" x14ac:dyDescent="0.3">
      <c r="A56" s="17"/>
      <c r="B56" s="12"/>
      <c r="C56" s="13"/>
    </row>
    <row r="57" spans="1:13" ht="13" x14ac:dyDescent="0.3">
      <c r="A57" s="17"/>
      <c r="B57" s="12" t="s">
        <v>45</v>
      </c>
      <c r="C57" s="13"/>
      <c r="E57" s="59" t="s">
        <v>55</v>
      </c>
      <c r="G57" s="52">
        <f>G24</f>
        <v>6.5000000000000002E-2</v>
      </c>
      <c r="H57" s="52">
        <f t="shared" ref="H57:M57" si="12">H24</f>
        <v>6.5000000000000002E-2</v>
      </c>
      <c r="I57" s="52">
        <f t="shared" si="12"/>
        <v>6.5000000000000002E-2</v>
      </c>
      <c r="J57" s="52">
        <f t="shared" si="12"/>
        <v>6.5000000000000002E-2</v>
      </c>
      <c r="K57" s="52">
        <f t="shared" si="12"/>
        <v>6.5000000000000002E-2</v>
      </c>
      <c r="L57" s="52">
        <f t="shared" si="12"/>
        <v>0</v>
      </c>
      <c r="M57" s="52">
        <f t="shared" si="12"/>
        <v>0</v>
      </c>
    </row>
    <row r="58" spans="1:13" ht="13" x14ac:dyDescent="0.3">
      <c r="A58" s="17"/>
      <c r="B58" s="12" t="s">
        <v>138</v>
      </c>
      <c r="C58" s="13"/>
      <c r="E58" s="59" t="s">
        <v>90</v>
      </c>
      <c r="G58" s="42">
        <f>G57*G53</f>
        <v>19.5</v>
      </c>
      <c r="H58" s="42">
        <f t="shared" ref="H58:M58" si="13">H57*H53</f>
        <v>15.600000000000001</v>
      </c>
      <c r="I58" s="42">
        <f t="shared" si="13"/>
        <v>11.700000000000001</v>
      </c>
      <c r="J58" s="42">
        <f t="shared" si="13"/>
        <v>7.8000000000000007</v>
      </c>
      <c r="K58" s="42">
        <f t="shared" si="13"/>
        <v>3.9000000000000004</v>
      </c>
      <c r="L58" s="42">
        <f t="shared" si="13"/>
        <v>0</v>
      </c>
      <c r="M58" s="42">
        <f t="shared" si="13"/>
        <v>0</v>
      </c>
    </row>
    <row r="59" spans="1:13" ht="13" x14ac:dyDescent="0.3">
      <c r="A59" s="17"/>
      <c r="B59" s="12"/>
      <c r="C59" s="13"/>
      <c r="G59" s="5"/>
      <c r="H59" s="5"/>
      <c r="I59" s="5"/>
      <c r="J59" s="5"/>
      <c r="K59" s="5"/>
      <c r="L59" s="5"/>
      <c r="M59" s="5"/>
    </row>
    <row r="60" spans="1:13" ht="13" x14ac:dyDescent="0.3">
      <c r="A60" s="17" t="s">
        <v>82</v>
      </c>
      <c r="B60" s="12"/>
      <c r="C60" s="13"/>
      <c r="F60" s="10"/>
      <c r="G60" s="10"/>
      <c r="H60" s="10"/>
      <c r="I60" s="10"/>
      <c r="J60" s="10"/>
      <c r="K60" s="10"/>
      <c r="L60" s="10"/>
      <c r="M60" s="10"/>
    </row>
    <row r="61" spans="1:13" ht="13" x14ac:dyDescent="0.3">
      <c r="A61" s="17"/>
      <c r="B61" s="12" t="s">
        <v>22</v>
      </c>
      <c r="C61" s="13"/>
      <c r="E61" s="59" t="s">
        <v>75</v>
      </c>
      <c r="F61" s="10"/>
      <c r="G61" s="38">
        <f>F63</f>
        <v>-100</v>
      </c>
      <c r="H61" s="38">
        <f t="shared" ref="H61:M61" si="14">G63</f>
        <v>-407.25</v>
      </c>
      <c r="I61" s="38">
        <f t="shared" si="14"/>
        <v>-651.24937499999999</v>
      </c>
      <c r="J61" s="38">
        <f t="shared" si="14"/>
        <v>-631.63685625000005</v>
      </c>
      <c r="K61" s="38">
        <f t="shared" si="14"/>
        <v>-424.48596193750006</v>
      </c>
      <c r="L61" s="38">
        <f t="shared" si="14"/>
        <v>-206.67054079562507</v>
      </c>
      <c r="M61" s="38">
        <f t="shared" si="14"/>
        <v>82.129342980506181</v>
      </c>
    </row>
    <row r="62" spans="1:13" ht="13.5" thickBot="1" x14ac:dyDescent="0.35">
      <c r="A62" s="17"/>
      <c r="B62" s="12" t="s">
        <v>47</v>
      </c>
      <c r="C62" s="13"/>
      <c r="E62" s="59" t="s">
        <v>76</v>
      </c>
      <c r="G62" s="45">
        <f>G91</f>
        <v>-307.25</v>
      </c>
      <c r="H62" s="45">
        <f t="shared" ref="H62:M62" si="15">H91</f>
        <v>-243.99937499999999</v>
      </c>
      <c r="I62" s="45">
        <f t="shared" si="15"/>
        <v>19.612518749999978</v>
      </c>
      <c r="J62" s="45">
        <f t="shared" si="15"/>
        <v>207.15089431249999</v>
      </c>
      <c r="K62" s="45">
        <f t="shared" si="15"/>
        <v>217.81542114187499</v>
      </c>
      <c r="L62" s="45">
        <f t="shared" si="15"/>
        <v>288.79988377613125</v>
      </c>
      <c r="M62" s="45">
        <f t="shared" si="15"/>
        <v>299.14258685961011</v>
      </c>
    </row>
    <row r="63" spans="1:13" ht="13.5" thickBot="1" x14ac:dyDescent="0.35">
      <c r="A63" s="17"/>
      <c r="B63" s="12" t="s">
        <v>24</v>
      </c>
      <c r="C63" s="13"/>
      <c r="E63" s="59" t="s">
        <v>77</v>
      </c>
      <c r="F63" s="54">
        <f>F27-F33</f>
        <v>-100</v>
      </c>
      <c r="G63" s="38">
        <f>SUM(G61:G62)</f>
        <v>-407.25</v>
      </c>
      <c r="H63" s="38">
        <f t="shared" ref="H63:M63" si="16">SUM(H61:H62)</f>
        <v>-651.24937499999999</v>
      </c>
      <c r="I63" s="38">
        <f t="shared" si="16"/>
        <v>-631.63685625000005</v>
      </c>
      <c r="J63" s="38">
        <f t="shared" si="16"/>
        <v>-424.48596193750006</v>
      </c>
      <c r="K63" s="38">
        <f t="shared" si="16"/>
        <v>-206.67054079562507</v>
      </c>
      <c r="L63" s="38">
        <f t="shared" si="16"/>
        <v>82.129342980506181</v>
      </c>
      <c r="M63" s="38">
        <f t="shared" si="16"/>
        <v>381.27192984011629</v>
      </c>
    </row>
    <row r="64" spans="1:13" ht="13.5" thickBot="1" x14ac:dyDescent="0.35">
      <c r="A64" s="17"/>
      <c r="B64" s="12"/>
      <c r="C64" s="13"/>
    </row>
    <row r="65" spans="1:13" ht="13.5" thickBot="1" x14ac:dyDescent="0.35">
      <c r="A65" s="17"/>
      <c r="B65" s="12" t="s">
        <v>48</v>
      </c>
      <c r="C65" s="13"/>
      <c r="E65" s="59" t="s">
        <v>78</v>
      </c>
      <c r="F65" s="54">
        <f>F27</f>
        <v>0</v>
      </c>
      <c r="G65" s="46">
        <f>MAX(G63,0)</f>
        <v>0</v>
      </c>
      <c r="H65" s="46">
        <f t="shared" ref="H65:M65" si="17">MAX(H63,0)</f>
        <v>0</v>
      </c>
      <c r="I65" s="46">
        <f t="shared" si="17"/>
        <v>0</v>
      </c>
      <c r="J65" s="46">
        <f t="shared" si="17"/>
        <v>0</v>
      </c>
      <c r="K65" s="46">
        <f t="shared" si="17"/>
        <v>0</v>
      </c>
      <c r="L65" s="46">
        <f t="shared" si="17"/>
        <v>82.129342980506181</v>
      </c>
      <c r="M65" s="46">
        <f t="shared" si="17"/>
        <v>381.27192984011629</v>
      </c>
    </row>
    <row r="66" spans="1:13" ht="13" x14ac:dyDescent="0.3">
      <c r="A66" s="17"/>
      <c r="B66" s="12" t="s">
        <v>13</v>
      </c>
      <c r="C66" s="13"/>
      <c r="E66" s="59"/>
      <c r="F66" s="6"/>
      <c r="G66" s="52">
        <f>G18</f>
        <v>0.03</v>
      </c>
      <c r="H66" s="52">
        <f t="shared" ref="H66:M66" si="18">H18</f>
        <v>3.5000000000000003E-2</v>
      </c>
      <c r="I66" s="52">
        <f t="shared" si="18"/>
        <v>0.04</v>
      </c>
      <c r="J66" s="52">
        <f t="shared" si="18"/>
        <v>0.04</v>
      </c>
      <c r="K66" s="52">
        <f t="shared" si="18"/>
        <v>0.04</v>
      </c>
      <c r="L66" s="52">
        <f t="shared" si="18"/>
        <v>0.04</v>
      </c>
      <c r="M66" s="52">
        <f t="shared" si="18"/>
        <v>0.04</v>
      </c>
    </row>
    <row r="67" spans="1:13" ht="13" x14ac:dyDescent="0.3">
      <c r="A67" s="17"/>
      <c r="B67" s="12" t="s">
        <v>49</v>
      </c>
      <c r="C67" s="13"/>
      <c r="E67" s="59" t="s">
        <v>79</v>
      </c>
      <c r="G67" s="46">
        <f>F65*G66</f>
        <v>0</v>
      </c>
      <c r="H67" s="46">
        <f t="shared" ref="H67:M67" si="19">G65*H66</f>
        <v>0</v>
      </c>
      <c r="I67" s="46">
        <f t="shared" si="19"/>
        <v>0</v>
      </c>
      <c r="J67" s="46">
        <f t="shared" si="19"/>
        <v>0</v>
      </c>
      <c r="K67" s="46">
        <f t="shared" si="19"/>
        <v>0</v>
      </c>
      <c r="L67" s="46">
        <f t="shared" si="19"/>
        <v>0</v>
      </c>
      <c r="M67" s="46">
        <f t="shared" si="19"/>
        <v>3.2851737192202473</v>
      </c>
    </row>
    <row r="68" spans="1:13" ht="13.5" thickBot="1" x14ac:dyDescent="0.35">
      <c r="A68" s="17"/>
      <c r="B68" s="12"/>
      <c r="C68" s="13"/>
      <c r="G68" s="10"/>
      <c r="H68" s="10"/>
      <c r="I68" s="10"/>
      <c r="J68" s="10"/>
      <c r="K68" s="10"/>
      <c r="L68" s="10"/>
      <c r="M68" s="10"/>
    </row>
    <row r="69" spans="1:13" ht="13.5" thickBot="1" x14ac:dyDescent="0.35">
      <c r="A69" s="17"/>
      <c r="B69" s="12" t="s">
        <v>50</v>
      </c>
      <c r="C69" s="13"/>
      <c r="E69" s="59" t="s">
        <v>80</v>
      </c>
      <c r="F69" s="54">
        <f>F33</f>
        <v>100</v>
      </c>
      <c r="G69" s="46">
        <f>MAX(-G63,0)</f>
        <v>407.25</v>
      </c>
      <c r="H69" s="46">
        <f t="shared" ref="H69:M69" si="20">MAX(-H63,0)</f>
        <v>651.24937499999999</v>
      </c>
      <c r="I69" s="46">
        <f t="shared" si="20"/>
        <v>631.63685625000005</v>
      </c>
      <c r="J69" s="46">
        <f t="shared" si="20"/>
        <v>424.48596193750006</v>
      </c>
      <c r="K69" s="46">
        <f t="shared" si="20"/>
        <v>206.67054079562507</v>
      </c>
      <c r="L69" s="46">
        <f t="shared" si="20"/>
        <v>0</v>
      </c>
      <c r="M69" s="46">
        <f t="shared" si="20"/>
        <v>0</v>
      </c>
    </row>
    <row r="70" spans="1:13" ht="13" x14ac:dyDescent="0.3">
      <c r="A70" s="17"/>
      <c r="B70" s="12" t="s">
        <v>14</v>
      </c>
      <c r="C70" s="13"/>
      <c r="E70" s="59"/>
      <c r="F70" s="6"/>
      <c r="G70" s="52">
        <f>G19</f>
        <v>0.05</v>
      </c>
      <c r="H70" s="52">
        <f t="shared" ref="H70:M70" si="21">H19</f>
        <v>5.5E-2</v>
      </c>
      <c r="I70" s="52">
        <f t="shared" si="21"/>
        <v>0.06</v>
      </c>
      <c r="J70" s="52">
        <f t="shared" si="21"/>
        <v>0.06</v>
      </c>
      <c r="K70" s="52">
        <f t="shared" si="21"/>
        <v>0.06</v>
      </c>
      <c r="L70" s="52">
        <f t="shared" si="21"/>
        <v>0.06</v>
      </c>
      <c r="M70" s="52">
        <f t="shared" si="21"/>
        <v>0.06</v>
      </c>
    </row>
    <row r="71" spans="1:13" ht="13" x14ac:dyDescent="0.3">
      <c r="A71" s="17"/>
      <c r="B71" s="12" t="s">
        <v>139</v>
      </c>
      <c r="C71" s="13"/>
      <c r="E71" s="59" t="s">
        <v>81</v>
      </c>
      <c r="G71" s="46">
        <f>G70*F69</f>
        <v>5</v>
      </c>
      <c r="H71" s="46">
        <f t="shared" ref="H71:M71" si="22">H70*G69</f>
        <v>22.39875</v>
      </c>
      <c r="I71" s="46">
        <f t="shared" si="22"/>
        <v>39.074962499999998</v>
      </c>
      <c r="J71" s="46">
        <f t="shared" si="22"/>
        <v>37.898211375000002</v>
      </c>
      <c r="K71" s="46">
        <f t="shared" si="22"/>
        <v>25.469157716250002</v>
      </c>
      <c r="L71" s="46">
        <f t="shared" si="22"/>
        <v>12.400232447737505</v>
      </c>
      <c r="M71" s="46">
        <f t="shared" si="22"/>
        <v>0</v>
      </c>
    </row>
    <row r="72" spans="1:13" ht="13" x14ac:dyDescent="0.3">
      <c r="A72" s="17"/>
      <c r="B72" s="12"/>
      <c r="C72" s="13"/>
      <c r="G72" s="5"/>
      <c r="H72" s="5"/>
      <c r="I72" s="5"/>
      <c r="J72" s="5"/>
      <c r="K72" s="5"/>
      <c r="L72" s="5"/>
      <c r="M72" s="5"/>
    </row>
    <row r="73" spans="1:13" ht="13" x14ac:dyDescent="0.3">
      <c r="A73" s="17"/>
      <c r="B73" s="12"/>
      <c r="C73" s="13"/>
      <c r="G73" s="5"/>
      <c r="H73" s="5"/>
      <c r="I73" s="5"/>
      <c r="J73" s="5"/>
      <c r="K73" s="5"/>
      <c r="L73" s="5"/>
      <c r="M73" s="5"/>
    </row>
    <row r="74" spans="1:13" ht="13" x14ac:dyDescent="0.3">
      <c r="A74" s="17" t="s">
        <v>30</v>
      </c>
      <c r="B74" s="12"/>
      <c r="C74" s="13"/>
      <c r="G74" s="5"/>
      <c r="H74" s="5"/>
      <c r="I74" s="5"/>
      <c r="J74" s="5"/>
      <c r="K74" s="5"/>
      <c r="L74" s="5"/>
      <c r="M74" s="5"/>
    </row>
    <row r="75" spans="1:13" ht="13" x14ac:dyDescent="0.3">
      <c r="A75" s="17"/>
      <c r="B75" s="12" t="s">
        <v>2</v>
      </c>
      <c r="C75" s="13"/>
      <c r="E75" s="59" t="s">
        <v>59</v>
      </c>
      <c r="G75" s="42">
        <f>G10</f>
        <v>200</v>
      </c>
      <c r="H75" s="42">
        <f t="shared" ref="H75:M75" si="23">H10</f>
        <v>300</v>
      </c>
      <c r="I75" s="42">
        <f t="shared" si="23"/>
        <v>400</v>
      </c>
      <c r="J75" s="42">
        <f t="shared" si="23"/>
        <v>450</v>
      </c>
      <c r="K75" s="42">
        <f t="shared" si="23"/>
        <v>450</v>
      </c>
      <c r="L75" s="42">
        <f t="shared" si="23"/>
        <v>450</v>
      </c>
      <c r="M75" s="42">
        <f t="shared" si="23"/>
        <v>450</v>
      </c>
    </row>
    <row r="76" spans="1:13" ht="13" x14ac:dyDescent="0.3">
      <c r="A76" s="17"/>
      <c r="B76" s="12" t="s">
        <v>32</v>
      </c>
      <c r="C76" s="13"/>
      <c r="E76" s="59" t="s">
        <v>110</v>
      </c>
      <c r="G76" s="42">
        <f>G44</f>
        <v>130</v>
      </c>
      <c r="H76" s="42">
        <f t="shared" ref="H76:M76" si="24">H44</f>
        <v>170</v>
      </c>
      <c r="I76" s="42">
        <f t="shared" si="24"/>
        <v>210</v>
      </c>
      <c r="J76" s="42">
        <f t="shared" si="24"/>
        <v>230</v>
      </c>
      <c r="K76" s="42">
        <f t="shared" si="24"/>
        <v>235</v>
      </c>
      <c r="L76" s="42">
        <f t="shared" si="24"/>
        <v>240</v>
      </c>
      <c r="M76" s="42">
        <f t="shared" si="24"/>
        <v>245</v>
      </c>
    </row>
    <row r="77" spans="1:13" ht="13" x14ac:dyDescent="0.3">
      <c r="A77" s="17"/>
      <c r="B77" s="18" t="s">
        <v>31</v>
      </c>
      <c r="C77" s="15"/>
      <c r="D77" s="9"/>
      <c r="E77" s="60" t="s">
        <v>60</v>
      </c>
      <c r="F77" s="9"/>
      <c r="G77" s="43">
        <f>G75-G76</f>
        <v>70</v>
      </c>
      <c r="H77" s="43">
        <f t="shared" ref="H77:M77" si="25">H75-H76</f>
        <v>130</v>
      </c>
      <c r="I77" s="43">
        <f t="shared" si="25"/>
        <v>190</v>
      </c>
      <c r="J77" s="43">
        <f t="shared" si="25"/>
        <v>220</v>
      </c>
      <c r="K77" s="43">
        <f t="shared" si="25"/>
        <v>215</v>
      </c>
      <c r="L77" s="43">
        <f t="shared" si="25"/>
        <v>210</v>
      </c>
      <c r="M77" s="43">
        <f t="shared" si="25"/>
        <v>205</v>
      </c>
    </row>
    <row r="78" spans="1:13" ht="13" x14ac:dyDescent="0.3">
      <c r="A78" s="17"/>
      <c r="B78" s="12" t="s">
        <v>34</v>
      </c>
      <c r="C78" s="13"/>
      <c r="E78" s="57" t="s">
        <v>111</v>
      </c>
      <c r="G78" s="42">
        <f>G71</f>
        <v>5</v>
      </c>
      <c r="H78" s="42">
        <f t="shared" ref="H78:M78" si="26">H71</f>
        <v>22.39875</v>
      </c>
      <c r="I78" s="42">
        <f t="shared" si="26"/>
        <v>39.074962499999998</v>
      </c>
      <c r="J78" s="42">
        <f t="shared" si="26"/>
        <v>37.898211375000002</v>
      </c>
      <c r="K78" s="42">
        <f t="shared" si="26"/>
        <v>25.469157716250002</v>
      </c>
      <c r="L78" s="42">
        <f t="shared" si="26"/>
        <v>12.400232447737505</v>
      </c>
      <c r="M78" s="42">
        <f t="shared" si="26"/>
        <v>0</v>
      </c>
    </row>
    <row r="79" spans="1:13" ht="13" x14ac:dyDescent="0.3">
      <c r="A79" s="17"/>
      <c r="B79" s="12" t="s">
        <v>35</v>
      </c>
      <c r="C79" s="13"/>
      <c r="E79" s="59" t="s">
        <v>112</v>
      </c>
      <c r="G79" s="42">
        <f>G58</f>
        <v>19.5</v>
      </c>
      <c r="H79" s="42">
        <f t="shared" ref="H79:M79" si="27">H58</f>
        <v>15.600000000000001</v>
      </c>
      <c r="I79" s="42">
        <f t="shared" si="27"/>
        <v>11.700000000000001</v>
      </c>
      <c r="J79" s="42">
        <f t="shared" si="27"/>
        <v>7.8000000000000007</v>
      </c>
      <c r="K79" s="42">
        <f t="shared" si="27"/>
        <v>3.9000000000000004</v>
      </c>
      <c r="L79" s="42">
        <f t="shared" si="27"/>
        <v>0</v>
      </c>
      <c r="M79" s="42">
        <f t="shared" si="27"/>
        <v>0</v>
      </c>
    </row>
    <row r="80" spans="1:13" ht="13" x14ac:dyDescent="0.3">
      <c r="A80" s="17"/>
      <c r="B80" s="12" t="s">
        <v>36</v>
      </c>
      <c r="C80" s="13"/>
      <c r="E80" s="57" t="s">
        <v>111</v>
      </c>
      <c r="G80" s="42">
        <f>G67</f>
        <v>0</v>
      </c>
      <c r="H80" s="42">
        <f t="shared" ref="H80:M80" si="28">H67</f>
        <v>0</v>
      </c>
      <c r="I80" s="42">
        <f t="shared" si="28"/>
        <v>0</v>
      </c>
      <c r="J80" s="42">
        <f t="shared" si="28"/>
        <v>0</v>
      </c>
      <c r="K80" s="42">
        <f t="shared" si="28"/>
        <v>0</v>
      </c>
      <c r="L80" s="42">
        <f t="shared" si="28"/>
        <v>0</v>
      </c>
      <c r="M80" s="42">
        <f t="shared" si="28"/>
        <v>3.2851737192202473</v>
      </c>
    </row>
    <row r="81" spans="1:13" ht="13.5" thickBot="1" x14ac:dyDescent="0.35">
      <c r="A81" s="17"/>
      <c r="B81" s="12"/>
      <c r="C81" s="14" t="s">
        <v>37</v>
      </c>
      <c r="D81" s="7"/>
      <c r="E81" s="61" t="s">
        <v>62</v>
      </c>
      <c r="F81" s="7"/>
      <c r="G81" s="44">
        <f>G77-G78-G79+G80</f>
        <v>45.5</v>
      </c>
      <c r="H81" s="44">
        <f t="shared" ref="H81:M81" si="29">H77-H78-H79+H80</f>
        <v>92.001249999999999</v>
      </c>
      <c r="I81" s="44">
        <f t="shared" si="29"/>
        <v>139.22503750000001</v>
      </c>
      <c r="J81" s="44">
        <f t="shared" si="29"/>
        <v>174.30178862499997</v>
      </c>
      <c r="K81" s="44">
        <f t="shared" si="29"/>
        <v>185.63084228374998</v>
      </c>
      <c r="L81" s="44">
        <f t="shared" si="29"/>
        <v>197.59976755226251</v>
      </c>
      <c r="M81" s="44">
        <f t="shared" si="29"/>
        <v>208.28517371922024</v>
      </c>
    </row>
    <row r="82" spans="1:13" ht="13.5" thickTop="1" x14ac:dyDescent="0.3">
      <c r="A82" s="17"/>
      <c r="B82" s="12"/>
      <c r="C82" s="13"/>
      <c r="G82" s="5"/>
      <c r="H82" s="5"/>
      <c r="I82" s="5"/>
      <c r="J82" s="5"/>
      <c r="K82" s="5"/>
      <c r="L82" s="5"/>
      <c r="M82" s="5"/>
    </row>
    <row r="83" spans="1:13" ht="13" x14ac:dyDescent="0.3">
      <c r="A83" s="17" t="s">
        <v>33</v>
      </c>
      <c r="B83" s="12"/>
      <c r="C83" s="13"/>
      <c r="G83" s="5"/>
      <c r="H83" s="5"/>
      <c r="I83" s="5"/>
      <c r="J83" s="5"/>
      <c r="K83" s="5"/>
      <c r="L83" s="5"/>
      <c r="M83" s="5"/>
    </row>
    <row r="84" spans="1:13" ht="13" x14ac:dyDescent="0.3">
      <c r="A84" s="17"/>
      <c r="B84" s="12" t="s">
        <v>37</v>
      </c>
      <c r="C84" s="13"/>
      <c r="E84" s="59" t="s">
        <v>63</v>
      </c>
      <c r="G84" s="42">
        <f>G81</f>
        <v>45.5</v>
      </c>
      <c r="H84" s="42">
        <f t="shared" ref="H84:M84" si="30">H81</f>
        <v>92.001249999999999</v>
      </c>
      <c r="I84" s="42">
        <f t="shared" si="30"/>
        <v>139.22503750000001</v>
      </c>
      <c r="J84" s="42">
        <f t="shared" si="30"/>
        <v>174.30178862499997</v>
      </c>
      <c r="K84" s="42">
        <f t="shared" si="30"/>
        <v>185.63084228374998</v>
      </c>
      <c r="L84" s="42">
        <f t="shared" si="30"/>
        <v>197.59976755226251</v>
      </c>
      <c r="M84" s="42">
        <f t="shared" si="30"/>
        <v>208.28517371922024</v>
      </c>
    </row>
    <row r="85" spans="1:13" ht="13" x14ac:dyDescent="0.3">
      <c r="A85" s="17"/>
      <c r="B85" s="12" t="s">
        <v>38</v>
      </c>
      <c r="C85" s="13"/>
      <c r="E85" s="59" t="s">
        <v>63</v>
      </c>
      <c r="G85" s="42">
        <f>G76</f>
        <v>130</v>
      </c>
      <c r="H85" s="42">
        <f t="shared" ref="H85:M85" si="31">H76</f>
        <v>170</v>
      </c>
      <c r="I85" s="42">
        <f t="shared" si="31"/>
        <v>210</v>
      </c>
      <c r="J85" s="42">
        <f t="shared" si="31"/>
        <v>230</v>
      </c>
      <c r="K85" s="42">
        <f t="shared" si="31"/>
        <v>235</v>
      </c>
      <c r="L85" s="42">
        <f t="shared" si="31"/>
        <v>240</v>
      </c>
      <c r="M85" s="42">
        <f t="shared" si="31"/>
        <v>245</v>
      </c>
    </row>
    <row r="86" spans="1:13" ht="13" x14ac:dyDescent="0.3">
      <c r="A86" s="17"/>
      <c r="B86" s="18" t="s">
        <v>39</v>
      </c>
      <c r="C86" s="15"/>
      <c r="D86" s="9"/>
      <c r="E86" s="60" t="s">
        <v>64</v>
      </c>
      <c r="F86" s="9"/>
      <c r="G86" s="43">
        <f>G84+G85</f>
        <v>175.5</v>
      </c>
      <c r="H86" s="43">
        <f t="shared" ref="H86:M86" si="32">H84+H85</f>
        <v>262.00125000000003</v>
      </c>
      <c r="I86" s="43">
        <f t="shared" si="32"/>
        <v>349.22503749999998</v>
      </c>
      <c r="J86" s="43">
        <f t="shared" si="32"/>
        <v>404.30178862499997</v>
      </c>
      <c r="K86" s="43">
        <f t="shared" si="32"/>
        <v>420.63084228374998</v>
      </c>
      <c r="L86" s="43">
        <f t="shared" si="32"/>
        <v>437.59976755226251</v>
      </c>
      <c r="M86" s="43">
        <f t="shared" si="32"/>
        <v>453.28517371922021</v>
      </c>
    </row>
    <row r="87" spans="1:13" ht="13" x14ac:dyDescent="0.3">
      <c r="A87" s="17"/>
      <c r="B87" s="12" t="s">
        <v>40</v>
      </c>
      <c r="C87" s="13"/>
      <c r="E87" s="59" t="s">
        <v>65</v>
      </c>
      <c r="F87" s="9"/>
      <c r="G87" s="42">
        <f>G40</f>
        <v>400</v>
      </c>
      <c r="H87" s="42">
        <f t="shared" ref="H87:M87" si="33">H40</f>
        <v>400</v>
      </c>
      <c r="I87" s="42">
        <f t="shared" si="33"/>
        <v>200</v>
      </c>
      <c r="J87" s="42">
        <f t="shared" si="33"/>
        <v>50</v>
      </c>
      <c r="K87" s="42">
        <f t="shared" si="33"/>
        <v>50</v>
      </c>
      <c r="L87" s="42">
        <f t="shared" si="33"/>
        <v>50</v>
      </c>
      <c r="M87" s="42">
        <f t="shared" si="33"/>
        <v>50</v>
      </c>
    </row>
    <row r="88" spans="1:13" ht="13" x14ac:dyDescent="0.3">
      <c r="A88" s="17"/>
      <c r="B88" s="18" t="s">
        <v>41</v>
      </c>
      <c r="C88" s="15"/>
      <c r="D88" s="9"/>
      <c r="E88" s="60" t="s">
        <v>66</v>
      </c>
      <c r="F88" s="9"/>
      <c r="G88" s="43">
        <f>G86-G87</f>
        <v>-224.5</v>
      </c>
      <c r="H88" s="43">
        <f t="shared" ref="H88:M88" si="34">H86-H87</f>
        <v>-137.99874999999997</v>
      </c>
      <c r="I88" s="43">
        <f t="shared" si="34"/>
        <v>149.22503749999998</v>
      </c>
      <c r="J88" s="43">
        <f t="shared" si="34"/>
        <v>354.30178862499997</v>
      </c>
      <c r="K88" s="43">
        <f t="shared" si="34"/>
        <v>370.63084228374998</v>
      </c>
      <c r="L88" s="43">
        <f t="shared" si="34"/>
        <v>387.59976755226251</v>
      </c>
      <c r="M88" s="43">
        <f t="shared" si="34"/>
        <v>403.28517371922021</v>
      </c>
    </row>
    <row r="89" spans="1:13" ht="13" x14ac:dyDescent="0.3">
      <c r="A89" s="17"/>
      <c r="B89" s="12" t="s">
        <v>43</v>
      </c>
      <c r="C89" s="13"/>
      <c r="E89" s="59" t="s">
        <v>65</v>
      </c>
      <c r="F89" s="28"/>
      <c r="G89" s="48">
        <f>G54</f>
        <v>60</v>
      </c>
      <c r="H89" s="48">
        <f t="shared" ref="H89:M89" si="35">H54</f>
        <v>60</v>
      </c>
      <c r="I89" s="48">
        <f t="shared" si="35"/>
        <v>60</v>
      </c>
      <c r="J89" s="48">
        <f t="shared" si="35"/>
        <v>60</v>
      </c>
      <c r="K89" s="48">
        <f t="shared" si="35"/>
        <v>60</v>
      </c>
      <c r="L89" s="48">
        <f t="shared" si="35"/>
        <v>0</v>
      </c>
      <c r="M89" s="48">
        <f t="shared" si="35"/>
        <v>0</v>
      </c>
    </row>
    <row r="90" spans="1:13" ht="13" x14ac:dyDescent="0.3">
      <c r="A90" s="17"/>
      <c r="B90" s="12" t="s">
        <v>46</v>
      </c>
      <c r="C90" s="13"/>
      <c r="E90" s="59" t="s">
        <v>67</v>
      </c>
      <c r="F90" s="49"/>
      <c r="G90" s="42">
        <f>MAX(G81*G20,0)</f>
        <v>22.75</v>
      </c>
      <c r="H90" s="42">
        <f t="shared" ref="H90:M90" si="36">MAX(H81*H20,0)</f>
        <v>46.000624999999999</v>
      </c>
      <c r="I90" s="42">
        <f t="shared" si="36"/>
        <v>69.612518750000007</v>
      </c>
      <c r="J90" s="42">
        <f t="shared" si="36"/>
        <v>87.150894312499986</v>
      </c>
      <c r="K90" s="42">
        <f t="shared" si="36"/>
        <v>92.815421141874992</v>
      </c>
      <c r="L90" s="42">
        <f t="shared" si="36"/>
        <v>98.799883776131253</v>
      </c>
      <c r="M90" s="42">
        <f t="shared" si="36"/>
        <v>104.14258685961012</v>
      </c>
    </row>
    <row r="91" spans="1:13" ht="13.5" thickBot="1" x14ac:dyDescent="0.35">
      <c r="A91" s="17"/>
      <c r="B91" s="12"/>
      <c r="C91" s="14" t="s">
        <v>44</v>
      </c>
      <c r="D91" s="7"/>
      <c r="E91" s="61" t="s">
        <v>68</v>
      </c>
      <c r="F91" s="8"/>
      <c r="G91" s="44">
        <f>G88-G89-G90</f>
        <v>-307.25</v>
      </c>
      <c r="H91" s="44">
        <f t="shared" ref="H91:M91" si="37">H88-H89-H90</f>
        <v>-243.99937499999999</v>
      </c>
      <c r="I91" s="44">
        <f t="shared" si="37"/>
        <v>19.612518749999978</v>
      </c>
      <c r="J91" s="44">
        <f t="shared" si="37"/>
        <v>207.15089431249999</v>
      </c>
      <c r="K91" s="44">
        <f t="shared" si="37"/>
        <v>217.81542114187499</v>
      </c>
      <c r="L91" s="44">
        <f t="shared" si="37"/>
        <v>288.79988377613125</v>
      </c>
      <c r="M91" s="44">
        <f t="shared" si="37"/>
        <v>299.14258685961011</v>
      </c>
    </row>
    <row r="92" spans="1:13" ht="13.5" thickTop="1" x14ac:dyDescent="0.3">
      <c r="A92" s="17"/>
      <c r="B92" s="12"/>
      <c r="C92" s="13"/>
      <c r="F92" s="6"/>
      <c r="G92" s="6"/>
      <c r="H92" s="6"/>
      <c r="I92" s="6"/>
      <c r="J92" s="6"/>
      <c r="K92" s="6"/>
      <c r="L92" s="6"/>
      <c r="M92" s="6"/>
    </row>
    <row r="93" spans="1:13" ht="13" x14ac:dyDescent="0.3">
      <c r="A93" s="17"/>
      <c r="B93" s="12"/>
      <c r="C93" s="13"/>
      <c r="F93" s="6"/>
      <c r="G93" s="6"/>
      <c r="H93" s="6"/>
      <c r="I93" s="6"/>
      <c r="J93" s="6"/>
      <c r="K93" s="6"/>
      <c r="L93" s="6"/>
      <c r="M93" s="6"/>
    </row>
    <row r="94" spans="1:13" ht="13" x14ac:dyDescent="0.3">
      <c r="A94" s="17" t="s">
        <v>97</v>
      </c>
      <c r="B94" s="12"/>
      <c r="C94" s="13"/>
    </row>
    <row r="95" spans="1:13" ht="13" x14ac:dyDescent="0.3">
      <c r="A95" s="17"/>
      <c r="B95" s="12" t="s">
        <v>126</v>
      </c>
      <c r="C95" s="13"/>
    </row>
    <row r="96" spans="1:13" ht="13" x14ac:dyDescent="0.3">
      <c r="A96" s="17"/>
      <c r="C96" s="12" t="s">
        <v>100</v>
      </c>
      <c r="G96" s="46">
        <f>F99</f>
        <v>600</v>
      </c>
      <c r="H96" s="46">
        <f t="shared" ref="H96:M96" si="38">G99</f>
        <v>622.75</v>
      </c>
      <c r="I96" s="46">
        <f t="shared" si="38"/>
        <v>668.75062500000001</v>
      </c>
      <c r="J96" s="46">
        <f t="shared" si="38"/>
        <v>738.36314374999995</v>
      </c>
      <c r="K96" s="46">
        <f t="shared" si="38"/>
        <v>825.51403806249994</v>
      </c>
      <c r="L96" s="46">
        <f t="shared" si="38"/>
        <v>918.32945920437487</v>
      </c>
      <c r="M96" s="46">
        <f t="shared" si="38"/>
        <v>1017.1293429805062</v>
      </c>
    </row>
    <row r="97" spans="1:13" ht="13" x14ac:dyDescent="0.3">
      <c r="A97" s="17"/>
      <c r="C97" s="12" t="s">
        <v>101</v>
      </c>
      <c r="F97" s="6"/>
      <c r="G97" s="46">
        <f>G81</f>
        <v>45.5</v>
      </c>
      <c r="H97" s="46">
        <f t="shared" ref="H97:M97" si="39">H81</f>
        <v>92.001249999999999</v>
      </c>
      <c r="I97" s="46">
        <f t="shared" si="39"/>
        <v>139.22503750000001</v>
      </c>
      <c r="J97" s="46">
        <f t="shared" si="39"/>
        <v>174.30178862499997</v>
      </c>
      <c r="K97" s="46">
        <f t="shared" si="39"/>
        <v>185.63084228374998</v>
      </c>
      <c r="L97" s="46">
        <f t="shared" si="39"/>
        <v>197.59976755226251</v>
      </c>
      <c r="M97" s="46">
        <f t="shared" si="39"/>
        <v>208.28517371922024</v>
      </c>
    </row>
    <row r="98" spans="1:13" ht="13" x14ac:dyDescent="0.3">
      <c r="A98" s="17"/>
      <c r="C98" s="12" t="s">
        <v>46</v>
      </c>
      <c r="G98" s="45">
        <f>G90</f>
        <v>22.75</v>
      </c>
      <c r="H98" s="45">
        <f t="shared" ref="H98:M98" si="40">H90</f>
        <v>46.000624999999999</v>
      </c>
      <c r="I98" s="45">
        <f t="shared" si="40"/>
        <v>69.612518750000007</v>
      </c>
      <c r="J98" s="45">
        <f t="shared" si="40"/>
        <v>87.150894312499986</v>
      </c>
      <c r="K98" s="45">
        <f t="shared" si="40"/>
        <v>92.815421141874992</v>
      </c>
      <c r="L98" s="45">
        <f t="shared" si="40"/>
        <v>98.799883776131253</v>
      </c>
      <c r="M98" s="45">
        <f t="shared" si="40"/>
        <v>104.14258685961012</v>
      </c>
    </row>
    <row r="99" spans="1:13" ht="13" x14ac:dyDescent="0.3">
      <c r="A99" s="17"/>
      <c r="C99" s="12" t="s">
        <v>24</v>
      </c>
      <c r="F99" s="53">
        <f>F34</f>
        <v>600</v>
      </c>
      <c r="G99" s="46">
        <f>G96+G97-G98</f>
        <v>622.75</v>
      </c>
      <c r="H99" s="46">
        <f t="shared" ref="H99:M99" si="41">H96+H97-H98</f>
        <v>668.75062500000001</v>
      </c>
      <c r="I99" s="46">
        <f t="shared" si="41"/>
        <v>738.36314374999995</v>
      </c>
      <c r="J99" s="46">
        <f t="shared" si="41"/>
        <v>825.51403806249994</v>
      </c>
      <c r="K99" s="46">
        <f t="shared" si="41"/>
        <v>918.32945920437487</v>
      </c>
      <c r="L99" s="46">
        <f t="shared" si="41"/>
        <v>1017.1293429805062</v>
      </c>
      <c r="M99" s="46">
        <f t="shared" si="41"/>
        <v>1121.2719298401162</v>
      </c>
    </row>
    <row r="100" spans="1:13" ht="13" x14ac:dyDescent="0.3">
      <c r="A100" s="17"/>
      <c r="B100" s="12"/>
      <c r="C100" s="13"/>
    </row>
    <row r="101" spans="1:13" ht="13" x14ac:dyDescent="0.3">
      <c r="A101" s="17"/>
      <c r="B101" s="12" t="s">
        <v>98</v>
      </c>
      <c r="C101" s="13"/>
    </row>
    <row r="102" spans="1:13" ht="13" x14ac:dyDescent="0.3">
      <c r="A102" s="17"/>
      <c r="B102" s="12"/>
      <c r="C102" s="12" t="s">
        <v>7</v>
      </c>
      <c r="D102" s="13"/>
      <c r="E102" s="59" t="s">
        <v>61</v>
      </c>
      <c r="F102" s="42">
        <f>F65</f>
        <v>0</v>
      </c>
      <c r="G102" s="42">
        <f t="shared" ref="G102:M102" si="42">G65</f>
        <v>0</v>
      </c>
      <c r="H102" s="42">
        <f t="shared" si="42"/>
        <v>0</v>
      </c>
      <c r="I102" s="42">
        <f t="shared" si="42"/>
        <v>0</v>
      </c>
      <c r="J102" s="42">
        <f t="shared" si="42"/>
        <v>0</v>
      </c>
      <c r="K102" s="42">
        <f t="shared" si="42"/>
        <v>0</v>
      </c>
      <c r="L102" s="42">
        <f t="shared" si="42"/>
        <v>82.129342980506181</v>
      </c>
      <c r="M102" s="42">
        <f t="shared" si="42"/>
        <v>381.27192984011629</v>
      </c>
    </row>
    <row r="103" spans="1:13" ht="13" x14ac:dyDescent="0.3">
      <c r="A103" s="17"/>
      <c r="B103" s="12"/>
      <c r="C103" s="12" t="s">
        <v>5</v>
      </c>
      <c r="D103" s="13"/>
      <c r="E103" s="59" t="s">
        <v>69</v>
      </c>
      <c r="F103" s="47">
        <f>F41</f>
        <v>1300</v>
      </c>
      <c r="G103" s="47">
        <f t="shared" ref="G103:M103" si="43">G41</f>
        <v>1700</v>
      </c>
      <c r="H103" s="47">
        <f t="shared" si="43"/>
        <v>2100</v>
      </c>
      <c r="I103" s="47">
        <f t="shared" si="43"/>
        <v>2300</v>
      </c>
      <c r="J103" s="47">
        <f t="shared" si="43"/>
        <v>2350</v>
      </c>
      <c r="K103" s="47">
        <f t="shared" si="43"/>
        <v>2400</v>
      </c>
      <c r="L103" s="47">
        <f t="shared" si="43"/>
        <v>2450</v>
      </c>
      <c r="M103" s="47">
        <f t="shared" si="43"/>
        <v>2500</v>
      </c>
    </row>
    <row r="104" spans="1:13" ht="13" x14ac:dyDescent="0.3">
      <c r="A104" s="17"/>
      <c r="B104" s="12"/>
      <c r="C104" s="12" t="s">
        <v>53</v>
      </c>
      <c r="D104" s="13"/>
      <c r="E104" s="59" t="s">
        <v>72</v>
      </c>
      <c r="F104" s="47">
        <f>-F49</f>
        <v>-300</v>
      </c>
      <c r="G104" s="47">
        <f t="shared" ref="G104:M104" si="44">-G49</f>
        <v>-430</v>
      </c>
      <c r="H104" s="47">
        <f t="shared" si="44"/>
        <v>-600</v>
      </c>
      <c r="I104" s="47">
        <f t="shared" si="44"/>
        <v>-810</v>
      </c>
      <c r="J104" s="47">
        <f t="shared" si="44"/>
        <v>-1040</v>
      </c>
      <c r="K104" s="47">
        <f t="shared" si="44"/>
        <v>-1275</v>
      </c>
      <c r="L104" s="47">
        <f t="shared" si="44"/>
        <v>-1515</v>
      </c>
      <c r="M104" s="47">
        <f t="shared" si="44"/>
        <v>-1760</v>
      </c>
    </row>
    <row r="105" spans="1:13" ht="13.5" thickBot="1" x14ac:dyDescent="0.35">
      <c r="A105" s="17"/>
      <c r="B105" s="12"/>
      <c r="C105" s="12"/>
      <c r="D105" s="14" t="s">
        <v>8</v>
      </c>
      <c r="E105" s="61" t="s">
        <v>73</v>
      </c>
      <c r="F105" s="50">
        <f>SUM(F102:F104)</f>
        <v>1000</v>
      </c>
      <c r="G105" s="50">
        <f t="shared" ref="G105:M105" si="45">SUM(G102:G104)</f>
        <v>1270</v>
      </c>
      <c r="H105" s="50">
        <f t="shared" si="45"/>
        <v>1500</v>
      </c>
      <c r="I105" s="50">
        <f t="shared" si="45"/>
        <v>1490</v>
      </c>
      <c r="J105" s="50">
        <f t="shared" si="45"/>
        <v>1310</v>
      </c>
      <c r="K105" s="50">
        <f t="shared" si="45"/>
        <v>1125</v>
      </c>
      <c r="L105" s="50">
        <f t="shared" si="45"/>
        <v>1017.1293429805064</v>
      </c>
      <c r="M105" s="50">
        <f t="shared" si="45"/>
        <v>1121.2719298401162</v>
      </c>
    </row>
    <row r="106" spans="1:13" ht="13.5" thickTop="1" x14ac:dyDescent="0.3">
      <c r="A106" s="17"/>
      <c r="B106" s="12"/>
      <c r="C106" s="12"/>
      <c r="D106" s="13"/>
    </row>
    <row r="107" spans="1:13" ht="13" x14ac:dyDescent="0.3">
      <c r="A107" s="17"/>
      <c r="B107" s="12" t="s">
        <v>99</v>
      </c>
      <c r="C107" s="12"/>
      <c r="D107" s="13"/>
      <c r="F107" s="32"/>
      <c r="G107" s="32"/>
      <c r="H107" s="32"/>
      <c r="I107" s="32"/>
      <c r="J107" s="32"/>
      <c r="K107" s="32"/>
      <c r="L107" s="32"/>
      <c r="M107" s="32"/>
    </row>
    <row r="108" spans="1:13" ht="13" x14ac:dyDescent="0.3">
      <c r="A108" s="29"/>
      <c r="B108" s="30"/>
      <c r="C108" s="30" t="s">
        <v>20</v>
      </c>
      <c r="D108" s="31"/>
      <c r="E108" s="59" t="s">
        <v>70</v>
      </c>
      <c r="F108" s="48">
        <f>F55</f>
        <v>300</v>
      </c>
      <c r="G108" s="48">
        <f t="shared" ref="G108:M108" si="46">G55</f>
        <v>240</v>
      </c>
      <c r="H108" s="48">
        <f t="shared" si="46"/>
        <v>180</v>
      </c>
      <c r="I108" s="48">
        <f t="shared" si="46"/>
        <v>120</v>
      </c>
      <c r="J108" s="48">
        <f t="shared" si="46"/>
        <v>60</v>
      </c>
      <c r="K108" s="48">
        <f t="shared" si="46"/>
        <v>0</v>
      </c>
      <c r="L108" s="48">
        <f t="shared" si="46"/>
        <v>0</v>
      </c>
      <c r="M108" s="48">
        <f t="shared" si="46"/>
        <v>0</v>
      </c>
    </row>
    <row r="109" spans="1:13" ht="13" x14ac:dyDescent="0.3">
      <c r="A109" s="17"/>
      <c r="B109" s="12"/>
      <c r="C109" s="12" t="s">
        <v>21</v>
      </c>
      <c r="D109" s="13"/>
      <c r="E109" s="59" t="s">
        <v>61</v>
      </c>
      <c r="F109" s="42">
        <f>F69</f>
        <v>100</v>
      </c>
      <c r="G109" s="42">
        <f t="shared" ref="G109:M109" si="47">G69</f>
        <v>407.25</v>
      </c>
      <c r="H109" s="42">
        <f t="shared" si="47"/>
        <v>651.24937499999999</v>
      </c>
      <c r="I109" s="42">
        <f t="shared" si="47"/>
        <v>631.63685625000005</v>
      </c>
      <c r="J109" s="42">
        <f t="shared" si="47"/>
        <v>424.48596193750006</v>
      </c>
      <c r="K109" s="42">
        <f t="shared" si="47"/>
        <v>206.67054079562507</v>
      </c>
      <c r="L109" s="42">
        <f t="shared" si="47"/>
        <v>0</v>
      </c>
      <c r="M109" s="42">
        <f t="shared" si="47"/>
        <v>0</v>
      </c>
    </row>
    <row r="110" spans="1:13" ht="13" x14ac:dyDescent="0.3">
      <c r="A110" s="17"/>
      <c r="B110" s="12"/>
      <c r="C110" s="12" t="s">
        <v>9</v>
      </c>
      <c r="D110" s="13"/>
      <c r="E110" s="59" t="s">
        <v>65</v>
      </c>
      <c r="F110" s="42">
        <f>F99</f>
        <v>600</v>
      </c>
      <c r="G110" s="42">
        <f t="shared" ref="G110:M110" si="48">G99</f>
        <v>622.75</v>
      </c>
      <c r="H110" s="42">
        <f t="shared" si="48"/>
        <v>668.75062500000001</v>
      </c>
      <c r="I110" s="42">
        <f t="shared" si="48"/>
        <v>738.36314374999995</v>
      </c>
      <c r="J110" s="42">
        <f t="shared" si="48"/>
        <v>825.51403806249994</v>
      </c>
      <c r="K110" s="42">
        <f t="shared" si="48"/>
        <v>918.32945920437487</v>
      </c>
      <c r="L110" s="42">
        <f t="shared" si="48"/>
        <v>1017.1293429805062</v>
      </c>
      <c r="M110" s="42">
        <f t="shared" si="48"/>
        <v>1121.2719298401162</v>
      </c>
    </row>
    <row r="111" spans="1:13" ht="13.5" thickBot="1" x14ac:dyDescent="0.35">
      <c r="A111" s="17"/>
      <c r="B111" s="12"/>
      <c r="C111" s="12"/>
      <c r="D111" s="14" t="s">
        <v>10</v>
      </c>
      <c r="E111" s="61" t="s">
        <v>71</v>
      </c>
      <c r="F111" s="51">
        <f>SUM(F108:F110)</f>
        <v>1000</v>
      </c>
      <c r="G111" s="51">
        <f t="shared" ref="G111:M111" si="49">SUM(G108:G110)</f>
        <v>1270</v>
      </c>
      <c r="H111" s="51">
        <f t="shared" si="49"/>
        <v>1500</v>
      </c>
      <c r="I111" s="51">
        <f t="shared" si="49"/>
        <v>1490</v>
      </c>
      <c r="J111" s="51">
        <f t="shared" si="49"/>
        <v>1310</v>
      </c>
      <c r="K111" s="51">
        <f t="shared" si="49"/>
        <v>1125</v>
      </c>
      <c r="L111" s="51">
        <f t="shared" si="49"/>
        <v>1017.1293429805062</v>
      </c>
      <c r="M111" s="51">
        <f t="shared" si="49"/>
        <v>1121.2719298401162</v>
      </c>
    </row>
    <row r="112" spans="1:13" ht="13.5" thickTop="1" x14ac:dyDescent="0.3">
      <c r="A112" s="17"/>
      <c r="B112" s="12"/>
      <c r="C112" s="13"/>
      <c r="F112" s="6"/>
      <c r="G112" s="6"/>
      <c r="H112" s="6"/>
      <c r="I112" s="6"/>
      <c r="J112" s="6"/>
      <c r="K112" s="6"/>
      <c r="L112" s="6"/>
      <c r="M112" s="6"/>
    </row>
    <row r="113" spans="1:13" ht="13" x14ac:dyDescent="0.3">
      <c r="A113" s="17"/>
      <c r="B113" s="12" t="s">
        <v>96</v>
      </c>
      <c r="C113" s="13"/>
      <c r="E113" s="59" t="s">
        <v>74</v>
      </c>
      <c r="F113" s="46">
        <f>F105-F111</f>
        <v>0</v>
      </c>
      <c r="G113" s="46">
        <f t="shared" ref="G113:M113" si="50">G105-G111</f>
        <v>0</v>
      </c>
      <c r="H113" s="46">
        <f t="shared" si="50"/>
        <v>0</v>
      </c>
      <c r="I113" s="46">
        <f t="shared" si="50"/>
        <v>0</v>
      </c>
      <c r="J113" s="46">
        <f t="shared" si="50"/>
        <v>0</v>
      </c>
      <c r="K113" s="46">
        <f t="shared" si="50"/>
        <v>0</v>
      </c>
      <c r="L113" s="46">
        <f t="shared" si="50"/>
        <v>0</v>
      </c>
      <c r="M113" s="46">
        <f t="shared" si="50"/>
        <v>0</v>
      </c>
    </row>
    <row r="114" spans="1:13" ht="13" x14ac:dyDescent="0.3">
      <c r="A114" s="17"/>
      <c r="B114" s="12" t="s">
        <v>51</v>
      </c>
      <c r="C114" s="13"/>
      <c r="F114" s="46" t="b">
        <f>F113=0</f>
        <v>1</v>
      </c>
      <c r="G114" s="46" t="b">
        <f t="shared" ref="G114:M114" si="51">G113=0</f>
        <v>1</v>
      </c>
      <c r="H114" s="46" t="b">
        <f t="shared" si="51"/>
        <v>1</v>
      </c>
      <c r="I114" s="46" t="b">
        <f t="shared" si="51"/>
        <v>1</v>
      </c>
      <c r="J114" s="46" t="b">
        <f t="shared" si="51"/>
        <v>1</v>
      </c>
      <c r="K114" s="46" t="b">
        <f t="shared" si="51"/>
        <v>1</v>
      </c>
      <c r="L114" s="46" t="b">
        <f t="shared" si="51"/>
        <v>1</v>
      </c>
      <c r="M114" s="46" t="b">
        <f t="shared" si="51"/>
        <v>1</v>
      </c>
    </row>
    <row r="115" spans="1:13" ht="13" x14ac:dyDescent="0.3">
      <c r="A115" s="17"/>
      <c r="B115" s="12" t="s">
        <v>127</v>
      </c>
      <c r="C115" s="13"/>
      <c r="F115" s="46" t="b">
        <f>AND(F114:M114)</f>
        <v>1</v>
      </c>
    </row>
    <row r="116" spans="1:13" ht="13" x14ac:dyDescent="0.3">
      <c r="A116" s="17"/>
      <c r="B116" s="12"/>
      <c r="C116" s="13"/>
    </row>
    <row r="117" spans="1:13" ht="13" x14ac:dyDescent="0.3">
      <c r="A117" s="17"/>
      <c r="B117" s="12"/>
      <c r="C117" s="13"/>
    </row>
    <row r="118" spans="1:13" ht="13" x14ac:dyDescent="0.3">
      <c r="A118" s="17"/>
      <c r="B118" s="12"/>
      <c r="C118" s="13"/>
    </row>
  </sheetData>
  <phoneticPr fontId="16" type="noConversion"/>
  <dataValidations count="54">
    <dataValidation allowBlank="1" showInputMessage="1" showErrorMessage="1" promptTitle="Base Year Balance Sheet" prompt="Unlike other financial statements, enter the balance sheet begins in the base year._x000a__x000a_For the initial year, copy the balance sheet from the balance sheet input." sqref="F107:M107" xr:uid="{00000000-0002-0000-0100-000000000000}"/>
    <dataValidation allowBlank="1" showInputMessage="1" showErrorMessage="1" promptTitle="Surplus Cash" prompt="You cannot compute cash until you know_x000a_     The amount of Net Cash Flow_x000a__x000a_Therefore, this item will be entered at the end of the model" sqref="F102:M102" xr:uid="{00000000-0002-0000-0100-000001000000}"/>
    <dataValidation allowBlank="1" showInputMessage="1" showErrorMessage="1" promptTitle="Plant Balance" prompt="Get this from the closing balance of the plant computed above" sqref="F103:M104" xr:uid="{00000000-0002-0000-0100-000002000000}"/>
    <dataValidation allowBlank="1" showInputMessage="1" showErrorMessage="1" promptTitle="Long-term Debt" prompt="Link to the closing balance in the debt schedule" sqref="F108:M108" xr:uid="{00000000-0002-0000-0100-000003000000}"/>
    <dataValidation allowBlank="1" showInputMessage="1" showErrorMessage="1" promptTitle="Closing Balance" prompt="In the first year, the closing balance is taken from the balance sheet.  _x000a__x000a_In later years, the closing balance is from the opening balance plus the capital expenditures" sqref="G63:M63 F49 F41 F55:M55" xr:uid="{00000000-0002-0000-0100-000004000000}"/>
    <dataValidation allowBlank="1" showInputMessage="1" showErrorMessage="1" promptTitle="Opening Balance" prompt="Do Not put anything in the base year.  _x000a__x000a_In other years the opening balance is the previous closing balance_x000a__x000a_                 =_x000a__x000a_   XXX" sqref="G47:M47 G61:M61 G39:M39" xr:uid="{00000000-0002-0000-0100-000005000000}"/>
    <dataValidation allowBlank="1" showInputMessage="1" showErrorMessage="1" promptTitle="Base Year Closing Balance" prompt="The amount is_x000a_   Base Year Cash_x000a_   Less Short-term debt in base year" sqref="F63" xr:uid="{00000000-0002-0000-0100-000006000000}"/>
    <dataValidation allowBlank="1" showInputMessage="1" showErrorMessage="1" promptTitle="Net Cash Flow" prompt="This is the bottom line item on the cash flow statement" sqref="G62:M62" xr:uid="{00000000-0002-0000-0100-000007000000}"/>
    <dataValidation allowBlank="1" showInputMessage="1" showErrorMessage="1" promptTitle="Cash Balance" prompt="The cash balance is the amount accumulated above IF the CLOSING number is POSITIVE_x000a__x000a_You could create a formula: If(balance&gt;0,Use Amount,0)_x000a__x000a_The max(balance,0) does the same thing" sqref="G65:M65" xr:uid="{00000000-0002-0000-0100-000008000000}"/>
    <dataValidation allowBlank="1" showInputMessage="1" showErrorMessage="1" promptTitle="Interest Expense" prompt="First compute the average balance _x000a_  AVERAGE(prior year, current year)_x000a__x000a_And then multiply by the interest rate_x000a_ AVERAGE(prior year, current year) x rate_x000a_" sqref="G71:M71" xr:uid="{00000000-0002-0000-0100-000009000000}"/>
    <dataValidation type="decimal" allowBlank="1" showInputMessage="1" showErrorMessage="1" promptTitle="Opening Balance" prompt="Do Not put anything in the base year.  _x000a__x000a_In other years the opening balance is the previous closing balance_x000a__x000a_                 =_x000a__x000a_   XXX" sqref="F47 F39 F53" xr:uid="{00000000-0002-0000-0100-00000A000000}">
      <formula1>-111111111</formula1>
      <formula2>-111111111</formula2>
    </dataValidation>
    <dataValidation allowBlank="1" showInputMessage="1" showErrorMessage="1" promptTitle="Repayments" prompt="Take this from above._x000a__x000a_In a real model, this comes from aggregation of individual debt issues" sqref="G54:M54" xr:uid="{00000000-0002-0000-0100-00000B000000}"/>
    <dataValidation allowBlank="1" showInputMessage="1" showErrorMessage="1" promptTitle="EBITDA" prompt="Tak the EBITDA from the sensitivity analysis above.  Be sure to take the final row after the individual scenarios._x000a__x000a_In real models most of the effort should be made in developing assumptions that underly the EBITDA." sqref="G75:M75" xr:uid="{00000000-0002-0000-0100-00000C000000}"/>
    <dataValidation allowBlank="1" showInputMessage="1" showErrorMessage="1" promptTitle="EBIT" prompt="Keep walking down the income statement -- EBITDA minus DA is EBIT; EBT is EBIT minus Interest; and Profit is EBT minus tax." sqref="G77:M77" xr:uid="{00000000-0002-0000-0100-00000D000000}"/>
    <dataValidation allowBlank="1" showInputMessage="1" showErrorMessage="1" promptTitle="Interest Expense on New Debt" prompt="You cannot compute interest until you know_x000a_     The amount of DEBT_x000a_         You don't know debt you have CASH FLOW_x000a_              Cash Flow depends on INCOME and INTEREST_x000a__x000a_Therefore, this item will be entered at the end of the model" sqref="G78:M78" xr:uid="{00000000-0002-0000-0100-00000E000000}"/>
    <dataValidation allowBlank="1" showInputMessage="1" showErrorMessage="1" promptTitle="Interest Expense" prompt="Separate the Interest Expense_x000a_1. Varying amount from Short-term_x000a_2. Fixed amount_x000a__x000a_This is fixed, Link to above calculaiton" sqref="G79:M79" xr:uid="{00000000-0002-0000-0100-00000F000000}"/>
    <dataValidation allowBlank="1" showInputMessage="1" showErrorMessage="1" promptTitle="Interest Income on Surplus Cash" prompt="You cannot compute int income until you know_x000a_     The amount of CASH_x000a_         You don't know debt you have CASH FLOW_x000a_              Cash Flow depends on INCOME and INTEREST_x000a__x000a_Therefore, this item will be entered at the end of the model" sqref="G80:M80" xr:uid="{00000000-0002-0000-0100-000010000000}"/>
    <dataValidation allowBlank="1" showInputMessage="1" showErrorMessage="1" promptTitle="Net Income" prompt="Simply take this from the income statement with the = key" sqref="G84:M84" xr:uid="{00000000-0002-0000-0100-000011000000}"/>
    <dataValidation allowBlank="1" showInputMessage="1" showErrorMessage="1" promptTitle="Depreciation" prompt="Simply take this from the income statement with the = key" sqref="G85:M85" xr:uid="{00000000-0002-0000-0100-000012000000}"/>
    <dataValidation allowBlank="1" showInputMessage="1" showErrorMessage="1" promptTitle="Cash Flow from Operations" prompt="This is depreciation plus net income_x000a__x000a_NOTE: If you make an error and do not add the depreciation, the balance sheet will not balance.  The balance checks your work._x000a_" sqref="G86:M86" xr:uid="{00000000-0002-0000-0100-000013000000}"/>
    <dataValidation allowBlank="1" showInputMessage="1" showErrorMessage="1" promptTitle="Capital Expenditures" prompt="Link to the input section or the plant balance with an = sign.  This number is not on the income statement" sqref="G87:M87" xr:uid="{00000000-0002-0000-0100-000014000000}"/>
    <dataValidation allowBlank="1" showInputMessage="1" showErrorMessage="1" promptTitle="Cash Before Financing" prompt="This number is often not shown on the cash flow statement, but it is very useful for computing net cash flow.  It is also useful for computng free cash flow." sqref="G88:M88" xr:uid="{00000000-0002-0000-0100-000015000000}"/>
    <dataValidation type="decimal" allowBlank="1" showInputMessage="1" showErrorMessage="1" promptTitle="Do not enter Base Yr Inc St Data" prompt="The projections occur after the begining balance sheet.  The balance sheet launches the model" sqref="F75:F80 F84:F85" xr:uid="{00000000-0002-0000-0100-000016000000}">
      <formula1>-11111111111111</formula1>
      <formula2>-11111111111111</formula2>
    </dataValidation>
    <dataValidation allowBlank="1" showInputMessage="1" showErrorMessage="1" promptTitle="Net Income" prompt="Net Income is_x000a_  EBIT_x000a_  Minus STD interest_x000a_  Minus LTD interest_x000a_  Plus   Int Income_x000a_NOTE: All numbers entered as positive" sqref="G81:M81" xr:uid="{00000000-0002-0000-0100-000017000000}"/>
    <dataValidation allowBlank="1" showInputMessage="1" showErrorMessage="1" promptTitle="Depreciation Expense" prompt="This has already been computed above.  Simply link to the above calculation using the = sign_x000a__x000a_NOTE: Enter as positive, even though is deduction from net income" sqref="G76:M76" xr:uid="{00000000-0002-0000-0100-000018000000}"/>
    <dataValidation type="decimal" allowBlank="1" showInputMessage="1" showErrorMessage="1" promptTitle="Repayments" prompt="Take this from above._x000a__x000a_In a real model, this comes from aggregation of individual debt issues" sqref="F54" xr:uid="{00000000-0002-0000-0100-000019000000}">
      <formula1>-11111111</formula1>
      <formula2>-1111111</formula2>
    </dataValidation>
    <dataValidation allowBlank="1" showInputMessage="1" showErrorMessage="1" promptTitle="Capital Expenditures" prompt="Link this to the capital expenditures above._x000a__x000a_In a real model, this would be computed from demand analysis" sqref="G40:M40" xr:uid="{00000000-0002-0000-0100-00001A000000}"/>
    <dataValidation allowBlank="1" showInputMessage="1" showErrorMessage="1" promptTitle="Depreciation Expense" prompt="For many items, relate the balance to the flow account._x000a__x000a_Here multiply the rate by the opening balance_x000a__x000a_" sqref="F44:M46" xr:uid="{00000000-0002-0000-0100-00001B000000}"/>
    <dataValidation type="decimal" errorStyle="warning" allowBlank="1" showInputMessage="1" showErrorMessage="1" errorTitle="This must be a rate" error="Check your work" promptTitle="Depreciation Rate" prompt="This is taken from above and applied to the closing balance of the plant._x000a__x000a_In real models, depreciation may account for the vinatage of capital expenditures" sqref="F43:M43" xr:uid="{00000000-0002-0000-0100-00001C000000}">
      <formula1>0</formula1>
      <formula2>1</formula2>
    </dataValidation>
    <dataValidation type="decimal" allowBlank="1" showInputMessage="1" showErrorMessage="1" promptTitle="Capital Expenditures" prompt="Link this to the capital expenditures above._x000a__x000a_In a real model, this would be computed from demand analysis" sqref="F40" xr:uid="{00000000-0002-0000-0100-00001D000000}">
      <formula1>-1111111</formula1>
      <formula2>-111111</formula2>
    </dataValidation>
    <dataValidation type="decimal" allowBlank="1" showInputMessage="1" showErrorMessage="1" promptTitle="Depreciation" prompt="Link this to the Depreciation_x000a__x000a__x000a_In a real model, this would be computed from demand analysis" sqref="F48" xr:uid="{00000000-0002-0000-0100-00001E000000}">
      <formula1>-1111111</formula1>
      <formula2>-111111</formula2>
    </dataValidation>
    <dataValidation allowBlank="1" showInputMessage="1" showErrorMessage="1" promptTitle="Depreciation" prompt="Link this to the Depreciation_x000a__x000a__x000a_In a real model, this would be computed from demand analysis" sqref="G48:M48" xr:uid="{00000000-0002-0000-0100-00001F000000}"/>
    <dataValidation allowBlank="1" showInputMessage="1" showErrorMessage="1" promptTitle="Test" prompt="Create a logical variable that sets the assets equal to the liabilities" sqref="F114:M114" xr:uid="{00000000-0002-0000-0100-000020000000}"/>
    <dataValidation allowBlank="1" showInputMessage="1" showErrorMessage="1" promptTitle="Aggregate Test" prompt="Use the AND statement for all of the individual tests" sqref="F115" xr:uid="{00000000-0002-0000-0100-000021000000}"/>
    <dataValidation allowBlank="1" showInputMessage="1" showErrorMessage="1" promptTitle="Short-term Debt" prompt="This comes from the closing balance above_x000a_" sqref="F109:M109" xr:uid="{00000000-0002-0000-0100-000022000000}"/>
    <dataValidation allowBlank="1" showInputMessage="1" showErrorMessage="1" promptTitle="Equity" prompt="This comes from the closing balance of equity above" sqref="F110:M110" xr:uid="{00000000-0002-0000-0100-000023000000}"/>
    <dataValidation allowBlank="1" showInputMessage="1" showErrorMessage="1" promptTitle="Total" prompt="Use the ALT = for the total" sqref="F111:M111" xr:uid="{00000000-0002-0000-0100-000024000000}"/>
    <dataValidation allowBlank="1" showInputMessage="1" showErrorMessage="1" promptTitle="Total" prompt="Use the ALT = for comuting the total_x000a_" sqref="F105:M105" xr:uid="{00000000-0002-0000-0100-000025000000}"/>
    <dataValidation allowBlank="1" showInputMessage="1" showErrorMessage="1" promptTitle="Initial Closing balance" prompt="This comes from the balance sheet" sqref="F99" xr:uid="{00000000-0002-0000-0100-000026000000}"/>
    <dataValidation allowBlank="1" showInputMessage="1" showErrorMessage="1" promptTitle="Total" prompt="Use the ALT = for computing total_x000a_" sqref="G99:M99" xr:uid="{00000000-0002-0000-0100-000027000000}"/>
    <dataValidation allowBlank="1" showInputMessage="1" showErrorMessage="1" promptTitle="Opening Balance" prompt="As usual, opening balance equals closing balance" sqref="G96:M96" xr:uid="{00000000-0002-0000-0100-000028000000}"/>
    <dataValidation allowBlank="1" showInputMessage="1" showErrorMessage="1" promptTitle="Net Income" prompt="Link to the profit and loss statement with = sign" sqref="G97:M97" xr:uid="{00000000-0002-0000-0100-000029000000}"/>
    <dataValidation allowBlank="1" showInputMessage="1" showErrorMessage="1" promptTitle="Dividends" prompt="Link to the cash flow statement with = sign" sqref="G98:M98" xr:uid="{00000000-0002-0000-0100-00002A000000}"/>
    <dataValidation allowBlank="1" showInputMessage="1" showErrorMessage="1" promptTitle="Debt Repayments" prompt="Comes from the debt schedule above" sqref="G89:M89" xr:uid="{00000000-0002-0000-0100-00002B000000}"/>
    <dataValidation allowBlank="1" showInputMessage="1" showErrorMessage="1" promptTitle="Dividends" prompt="Use the dividend payout ratio and a maximum statement" sqref="G90:M90" xr:uid="{00000000-0002-0000-0100-00002C000000}"/>
    <dataValidation allowBlank="1" showInputMessage="1" showErrorMessage="1" promptTitle="Interest Income" prompt="For this exercise use the opening balance and multiply by the interest income rate" sqref="G67:M67" xr:uid="{00000000-0002-0000-0100-00002D000000}"/>
    <dataValidation allowBlank="1" showInputMessage="1" showErrorMessage="1" promptTitle="Interest Income Rate" prompt="Link to the Interest Income Rate Assumption above" sqref="G66:M66" xr:uid="{00000000-0002-0000-0100-00002E000000}"/>
    <dataValidation allowBlank="1" showInputMessage="1" showErrorMessage="1" promptTitle="Closing Balance" prompt="In the first year, the closing balance is taken from the balance sheet.  _x000a__x000a_In later years, the closing balance is from the opening balance plus the capital expenditures_x000a__x000a_Use the ALT = Sigh" sqref="G41:M41 G49:M49" xr:uid="{00000000-0002-0000-0100-00002F000000}"/>
    <dataValidation allowBlank="1" showInputMessage="1" showErrorMessage="1" promptTitle="Difference" prompt="The Difference between assets and liabilities" sqref="F113:M113" xr:uid="{00000000-0002-0000-0100-000030000000}"/>
    <dataValidation allowBlank="1" showInputMessage="1" showErrorMessage="1" promptTitle="Base Year Closing Balance" prompt="The amount is from the balance sheet._x000a__x000a_Note: The next year has a different formula" sqref="F65 F69" xr:uid="{00000000-0002-0000-0100-000031000000}"/>
    <dataValidation allowBlank="1" showInputMessage="1" showErrorMessage="1" promptTitle="Short-term Debt Balance" prompt="If the total above is negative, you want to switch to positive and put it in the short-term debt._x000a__x000a_This can be done with MAX(-total,0)" sqref="G69:M69" xr:uid="{00000000-0002-0000-0100-000032000000}"/>
    <dataValidation allowBlank="1" showInputMessage="1" showErrorMessage="1" promptTitle="Short-term Interest Rate" prompt="Link to input above" sqref="G70:M70" xr:uid="{00000000-0002-0000-0100-000033000000}"/>
    <dataValidation allowBlank="1" showInputMessage="1" showErrorMessage="1" promptTitle="Interest Expense" prompt="Use the opening balance x Interest Rate_x000a_" sqref="G58:M58" xr:uid="{00000000-0002-0000-0100-000034000000}"/>
    <dataValidation allowBlank="1" showInputMessage="1" showErrorMessage="1" promptTitle="Interest Rate" prompt="Link to Inputs above_x000a_" sqref="G57:M57" xr:uid="{00000000-0002-0000-0100-000035000000}"/>
  </dataValidations>
  <hyperlinks>
    <hyperlink ref="A1" location="'Table of Contents'!A1" display="Table of Contents" xr:uid="{00000000-0004-0000-0100-000000000000}"/>
  </hyperlinks>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Drop Down 1">
              <controlPr defaultSize="0" autoLine="0" autoPict="0">
                <anchor moveWithCells="1">
                  <from>
                    <xdr:col>3</xdr:col>
                    <xdr:colOff>127000</xdr:colOff>
                    <xdr:row>0</xdr:row>
                    <xdr:rowOff>107950</xdr:rowOff>
                  </from>
                  <to>
                    <xdr:col>3</xdr:col>
                    <xdr:colOff>1123950</xdr:colOff>
                    <xdr:row>1</xdr:row>
                    <xdr:rowOff>146050</xdr:rowOff>
                  </to>
                </anchor>
              </controlPr>
            </control>
          </mc:Choice>
        </mc:AlternateContent>
        <mc:AlternateContent xmlns:mc="http://schemas.openxmlformats.org/markup-compatibility/2006">
          <mc:Choice Requires="x14">
            <control shapeId="6148" r:id="rId5" name="Check Box 4">
              <controlPr locked="0" defaultSize="0" autoFill="0" autoLine="0" autoPict="0" macro="[0]!ZZ____reset_comment">
                <anchor moveWithCells="1">
                  <from>
                    <xdr:col>8</xdr:col>
                    <xdr:colOff>31750</xdr:colOff>
                    <xdr:row>1</xdr:row>
                    <xdr:rowOff>12700</xdr:rowOff>
                  </from>
                  <to>
                    <xdr:col>9</xdr:col>
                    <xdr:colOff>285750</xdr:colOff>
                    <xdr:row>2</xdr:row>
                    <xdr:rowOff>76200</xdr:rowOff>
                  </to>
                </anchor>
              </controlPr>
            </control>
          </mc:Choice>
        </mc:AlternateContent>
        <mc:AlternateContent xmlns:mc="http://schemas.openxmlformats.org/markup-compatibility/2006">
          <mc:Choice Requires="x14">
            <control shapeId="6160" r:id="rId6" name="Button 16">
              <controlPr defaultSize="0" print="0" autoFill="0" autoPict="0" macro="[0]!Instructions">
                <anchor moveWithCells="1" sizeWithCells="1">
                  <from>
                    <xdr:col>5</xdr:col>
                    <xdr:colOff>69850</xdr:colOff>
                    <xdr:row>2</xdr:row>
                    <xdr:rowOff>69850</xdr:rowOff>
                  </from>
                  <to>
                    <xdr:col>6</xdr:col>
                    <xdr:colOff>203200</xdr:colOff>
                    <xdr:row>3</xdr:row>
                    <xdr:rowOff>88900</xdr:rowOff>
                  </to>
                </anchor>
              </controlPr>
            </control>
          </mc:Choice>
        </mc:AlternateContent>
        <mc:AlternateContent xmlns:mc="http://schemas.openxmlformats.org/markup-compatibility/2006">
          <mc:Choice Requires="x14">
            <control shapeId="6162" r:id="rId7" name="Button 18">
              <controlPr defaultSize="0" print="0" autoFill="0" autoPict="0" macro="[0]!_xludf.Clear">
                <anchor moveWithCells="1" sizeWithCells="1">
                  <from>
                    <xdr:col>3</xdr:col>
                    <xdr:colOff>1079500</xdr:colOff>
                    <xdr:row>2</xdr:row>
                    <xdr:rowOff>57150</xdr:rowOff>
                  </from>
                  <to>
                    <xdr:col>3</xdr:col>
                    <xdr:colOff>1828800</xdr:colOff>
                    <xdr:row>3</xdr:row>
                    <xdr:rowOff>76200</xdr:rowOff>
                  </to>
                </anchor>
              </controlPr>
            </control>
          </mc:Choice>
        </mc:AlternateContent>
        <mc:AlternateContent xmlns:mc="http://schemas.openxmlformats.org/markup-compatibility/2006">
          <mc:Choice Requires="x14">
            <control shapeId="6163" r:id="rId8" name="Button 19">
              <controlPr defaultSize="0" print="0" autoFill="0" autoPict="0" macro="[0]!complete">
                <anchor moveWithCells="1" sizeWithCells="1">
                  <from>
                    <xdr:col>3</xdr:col>
                    <xdr:colOff>95250</xdr:colOff>
                    <xdr:row>2</xdr:row>
                    <xdr:rowOff>69850</xdr:rowOff>
                  </from>
                  <to>
                    <xdr:col>3</xdr:col>
                    <xdr:colOff>850900</xdr:colOff>
                    <xdr:row>3</xdr:row>
                    <xdr:rowOff>88900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C27"/>
  <sheetViews>
    <sheetView showGridLines="0" workbookViewId="0">
      <selection activeCell="C21" sqref="C21"/>
    </sheetView>
  </sheetViews>
  <sheetFormatPr defaultRowHeight="12.5" x14ac:dyDescent="0.25"/>
  <sheetData>
    <row r="1" spans="1:3" x14ac:dyDescent="0.25">
      <c r="A1" s="62" t="s">
        <v>115</v>
      </c>
    </row>
    <row r="3" spans="1:3" ht="15.5" x14ac:dyDescent="0.35">
      <c r="C3" s="36" t="s">
        <v>83</v>
      </c>
    </row>
    <row r="6" spans="1:3" x14ac:dyDescent="0.25">
      <c r="C6" s="25" t="s">
        <v>84</v>
      </c>
    </row>
    <row r="9" spans="1:3" x14ac:dyDescent="0.25">
      <c r="C9" s="27" t="s">
        <v>95</v>
      </c>
    </row>
    <row r="10" spans="1:3" s="28" customFormat="1" x14ac:dyDescent="0.25">
      <c r="C10" s="27" t="s">
        <v>85</v>
      </c>
    </row>
    <row r="11" spans="1:3" x14ac:dyDescent="0.25">
      <c r="C11" s="26" t="s">
        <v>94</v>
      </c>
    </row>
    <row r="12" spans="1:3" x14ac:dyDescent="0.25">
      <c r="C12" s="26" t="s">
        <v>87</v>
      </c>
    </row>
    <row r="13" spans="1:3" x14ac:dyDescent="0.25">
      <c r="C13" s="26" t="s">
        <v>88</v>
      </c>
    </row>
    <row r="14" spans="1:3" x14ac:dyDescent="0.25">
      <c r="C14" s="26" t="s">
        <v>89</v>
      </c>
    </row>
    <row r="15" spans="1:3" x14ac:dyDescent="0.25">
      <c r="C15" s="26" t="s">
        <v>91</v>
      </c>
    </row>
    <row r="16" spans="1:3" x14ac:dyDescent="0.25">
      <c r="C16" s="26" t="s">
        <v>92</v>
      </c>
    </row>
    <row r="17" spans="3:3" x14ac:dyDescent="0.25">
      <c r="C17" s="26" t="s">
        <v>93</v>
      </c>
    </row>
    <row r="18" spans="3:3" x14ac:dyDescent="0.25">
      <c r="C18" s="26" t="s">
        <v>102</v>
      </c>
    </row>
    <row r="19" spans="3:3" x14ac:dyDescent="0.25">
      <c r="C19" s="26" t="s">
        <v>103</v>
      </c>
    </row>
    <row r="20" spans="3:3" x14ac:dyDescent="0.25">
      <c r="C20" s="26" t="s">
        <v>104</v>
      </c>
    </row>
    <row r="21" spans="3:3" x14ac:dyDescent="0.25">
      <c r="C21" s="26" t="s">
        <v>105</v>
      </c>
    </row>
    <row r="22" spans="3:3" x14ac:dyDescent="0.25">
      <c r="C22" s="26" t="s">
        <v>106</v>
      </c>
    </row>
    <row r="24" spans="3:3" x14ac:dyDescent="0.25">
      <c r="C24" s="25" t="s">
        <v>107</v>
      </c>
    </row>
    <row r="26" spans="3:3" x14ac:dyDescent="0.25">
      <c r="C26" s="26" t="s">
        <v>108</v>
      </c>
    </row>
    <row r="27" spans="3:3" x14ac:dyDescent="0.25">
      <c r="C27" s="26" t="s">
        <v>109</v>
      </c>
    </row>
  </sheetData>
  <phoneticPr fontId="16" type="noConversion"/>
  <hyperlinks>
    <hyperlink ref="A1" location="'Table of Contents'!A1" display="Table of Contents" xr:uid="{00000000-0004-0000-0200-000000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Button 1">
              <controlPr defaultSize="0" print="0" autoFill="0" autoPict="0" macro="[0]!Back">
                <anchor moveWithCells="1" sizeWithCells="1">
                  <from>
                    <xdr:col>6</xdr:col>
                    <xdr:colOff>393700</xdr:colOff>
                    <xdr:row>0</xdr:row>
                    <xdr:rowOff>152400</xdr:rowOff>
                  </from>
                  <to>
                    <xdr:col>8</xdr:col>
                    <xdr:colOff>209550</xdr:colOff>
                    <xdr:row>2</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L51"/>
  <sheetViews>
    <sheetView workbookViewId="0">
      <selection activeCell="E33" sqref="E33"/>
    </sheetView>
  </sheetViews>
  <sheetFormatPr defaultColWidth="0" defaultRowHeight="12.5" outlineLevelRow="1" x14ac:dyDescent="0.25"/>
  <cols>
    <col min="1" max="3" width="3" customWidth="1"/>
    <col min="4" max="4" width="29.26953125" customWidth="1"/>
    <col min="5" max="5" width="11.81640625" customWidth="1"/>
    <col min="6" max="6" width="9.26953125" bestFit="1" customWidth="1"/>
    <col min="7" max="12" width="9.1796875" customWidth="1"/>
  </cols>
  <sheetData>
    <row r="1" spans="1:12" x14ac:dyDescent="0.25">
      <c r="A1" s="62" t="s">
        <v>115</v>
      </c>
    </row>
    <row r="2" spans="1:12" x14ac:dyDescent="0.25">
      <c r="A2" t="s">
        <v>0</v>
      </c>
      <c r="F2" s="19">
        <v>0</v>
      </c>
      <c r="G2" s="19">
        <v>1</v>
      </c>
      <c r="H2" s="19">
        <v>2</v>
      </c>
      <c r="I2" s="19">
        <v>3</v>
      </c>
      <c r="J2" s="19">
        <v>4</v>
      </c>
      <c r="K2" s="19">
        <v>5</v>
      </c>
      <c r="L2" s="19">
        <v>6</v>
      </c>
    </row>
    <row r="4" spans="1:12" x14ac:dyDescent="0.25">
      <c r="A4" t="s">
        <v>1</v>
      </c>
    </row>
    <row r="5" spans="1:12" x14ac:dyDescent="0.25">
      <c r="B5" t="s">
        <v>11</v>
      </c>
    </row>
    <row r="6" spans="1:12" x14ac:dyDescent="0.25">
      <c r="C6" t="s">
        <v>2</v>
      </c>
      <c r="F6" s="19">
        <v>1</v>
      </c>
      <c r="G6">
        <f t="shared" ref="G6:L6" si="0">INDEX(G7:G9,$F$6)</f>
        <v>200</v>
      </c>
      <c r="H6">
        <f t="shared" si="0"/>
        <v>300</v>
      </c>
      <c r="I6">
        <f t="shared" si="0"/>
        <v>400</v>
      </c>
      <c r="J6">
        <f t="shared" si="0"/>
        <v>450</v>
      </c>
      <c r="K6">
        <f t="shared" si="0"/>
        <v>450</v>
      </c>
      <c r="L6">
        <f t="shared" si="0"/>
        <v>450</v>
      </c>
    </row>
    <row r="7" spans="1:12" hidden="1" outlineLevel="1" x14ac:dyDescent="0.25">
      <c r="D7" t="s">
        <v>16</v>
      </c>
      <c r="G7" s="19">
        <v>200</v>
      </c>
      <c r="H7" s="19">
        <v>300</v>
      </c>
      <c r="I7" s="19">
        <v>400</v>
      </c>
      <c r="J7" s="19">
        <v>450</v>
      </c>
      <c r="K7" s="19">
        <v>450</v>
      </c>
      <c r="L7" s="19">
        <v>450</v>
      </c>
    </row>
    <row r="8" spans="1:12" hidden="1" outlineLevel="1" x14ac:dyDescent="0.25">
      <c r="D8" t="s">
        <v>17</v>
      </c>
      <c r="G8" s="19">
        <v>150</v>
      </c>
      <c r="H8" s="19">
        <v>200</v>
      </c>
      <c r="I8" s="19">
        <v>300</v>
      </c>
      <c r="J8" s="19">
        <v>300</v>
      </c>
      <c r="K8" s="19">
        <v>300</v>
      </c>
      <c r="L8" s="19">
        <v>300</v>
      </c>
    </row>
    <row r="9" spans="1:12" hidden="1" outlineLevel="1" x14ac:dyDescent="0.25">
      <c r="D9" t="s">
        <v>18</v>
      </c>
      <c r="G9" s="19">
        <v>200</v>
      </c>
      <c r="H9" s="19">
        <v>350</v>
      </c>
      <c r="I9" s="19">
        <v>500</v>
      </c>
      <c r="J9" s="19">
        <v>650</v>
      </c>
      <c r="K9" s="19">
        <v>650</v>
      </c>
      <c r="L9" s="19">
        <v>650</v>
      </c>
    </row>
    <row r="10" spans="1:12" collapsed="1" x14ac:dyDescent="0.25">
      <c r="C10" t="s">
        <v>19</v>
      </c>
      <c r="G10" s="21">
        <v>0.1</v>
      </c>
      <c r="H10" s="21">
        <v>0.1</v>
      </c>
      <c r="I10" s="21">
        <v>0.1</v>
      </c>
      <c r="J10" s="21">
        <v>0.1</v>
      </c>
      <c r="K10" s="21">
        <v>0.1</v>
      </c>
      <c r="L10" s="21">
        <v>0.1</v>
      </c>
    </row>
    <row r="11" spans="1:12" x14ac:dyDescent="0.25">
      <c r="C11" t="s">
        <v>3</v>
      </c>
      <c r="G11" s="19">
        <v>400</v>
      </c>
      <c r="H11" s="19">
        <v>400</v>
      </c>
      <c r="I11" s="19">
        <v>200</v>
      </c>
      <c r="J11" s="19">
        <v>50</v>
      </c>
      <c r="K11" s="19">
        <v>50</v>
      </c>
      <c r="L11" s="19">
        <v>50</v>
      </c>
    </row>
    <row r="13" spans="1:12" x14ac:dyDescent="0.25">
      <c r="B13" t="s">
        <v>12</v>
      </c>
    </row>
    <row r="14" spans="1:12" x14ac:dyDescent="0.25">
      <c r="C14" t="s">
        <v>13</v>
      </c>
      <c r="G14" s="22">
        <v>0.03</v>
      </c>
      <c r="H14" s="22">
        <v>3.5000000000000003E-2</v>
      </c>
      <c r="I14" s="22">
        <v>0.04</v>
      </c>
      <c r="J14" s="22">
        <v>0.04</v>
      </c>
      <c r="K14" s="22">
        <v>0.04</v>
      </c>
      <c r="L14" s="22">
        <v>0.04</v>
      </c>
    </row>
    <row r="15" spans="1:12" x14ac:dyDescent="0.25">
      <c r="C15" t="s">
        <v>14</v>
      </c>
      <c r="G15" s="22">
        <v>0.05</v>
      </c>
      <c r="H15" s="22">
        <v>5.5E-2</v>
      </c>
      <c r="I15" s="22">
        <v>0.06</v>
      </c>
      <c r="J15" s="22">
        <v>0.06</v>
      </c>
      <c r="K15" s="22">
        <v>0.06</v>
      </c>
      <c r="L15" s="22">
        <v>0.06</v>
      </c>
    </row>
    <row r="16" spans="1:12" x14ac:dyDescent="0.25">
      <c r="C16" t="s">
        <v>15</v>
      </c>
      <c r="G16" s="19">
        <v>100</v>
      </c>
      <c r="H16" s="19">
        <v>100</v>
      </c>
      <c r="I16" s="19">
        <v>100</v>
      </c>
      <c r="J16" s="19">
        <v>100</v>
      </c>
      <c r="K16" s="19">
        <v>100</v>
      </c>
      <c r="L16" s="19">
        <v>100</v>
      </c>
    </row>
    <row r="17" spans="1:12" x14ac:dyDescent="0.25">
      <c r="C17" t="s">
        <v>42</v>
      </c>
      <c r="G17" s="21">
        <v>0.5</v>
      </c>
      <c r="H17" s="21">
        <v>0.5</v>
      </c>
      <c r="I17" s="21">
        <v>0.5</v>
      </c>
      <c r="J17" s="21">
        <v>0.5</v>
      </c>
      <c r="K17" s="21">
        <v>0.5</v>
      </c>
      <c r="L17" s="21">
        <v>0.5</v>
      </c>
    </row>
    <row r="19" spans="1:12" x14ac:dyDescent="0.25">
      <c r="B19" t="s">
        <v>20</v>
      </c>
    </row>
    <row r="20" spans="1:12" x14ac:dyDescent="0.25">
      <c r="C20" t="s">
        <v>23</v>
      </c>
      <c r="G20" s="19">
        <v>60</v>
      </c>
      <c r="H20" s="19">
        <v>60</v>
      </c>
      <c r="I20" s="19">
        <v>60</v>
      </c>
      <c r="J20" s="19">
        <v>60</v>
      </c>
      <c r="K20" s="19">
        <v>60</v>
      </c>
    </row>
    <row r="21" spans="1:12" x14ac:dyDescent="0.25">
      <c r="C21" t="s">
        <v>45</v>
      </c>
      <c r="G21" s="23">
        <v>6.5000000000000002E-2</v>
      </c>
      <c r="H21" s="23">
        <v>6.5000000000000002E-2</v>
      </c>
      <c r="I21" s="23">
        <v>6.5000000000000002E-2</v>
      </c>
      <c r="J21" s="23">
        <v>6.5000000000000002E-2</v>
      </c>
      <c r="K21" s="23">
        <v>6.5000000000000002E-2</v>
      </c>
      <c r="L21" s="3"/>
    </row>
    <row r="23" spans="1:12" x14ac:dyDescent="0.25">
      <c r="A23" t="s">
        <v>4</v>
      </c>
    </row>
    <row r="24" spans="1:12" x14ac:dyDescent="0.25">
      <c r="B24" t="s">
        <v>7</v>
      </c>
      <c r="F24" s="20">
        <v>100</v>
      </c>
    </row>
    <row r="25" spans="1:12" x14ac:dyDescent="0.25">
      <c r="B25" t="s">
        <v>5</v>
      </c>
      <c r="F25" s="20">
        <v>1300</v>
      </c>
    </row>
    <row r="26" spans="1:12" x14ac:dyDescent="0.25">
      <c r="B26" t="s">
        <v>6</v>
      </c>
      <c r="F26" s="20">
        <v>300</v>
      </c>
    </row>
    <row r="27" spans="1:12" x14ac:dyDescent="0.25">
      <c r="C27" t="s">
        <v>8</v>
      </c>
      <c r="F27" s="1">
        <f>F24+F25-F26</f>
        <v>1100</v>
      </c>
    </row>
    <row r="28" spans="1:12" x14ac:dyDescent="0.25">
      <c r="F28" s="1"/>
    </row>
    <row r="29" spans="1:12" x14ac:dyDescent="0.25">
      <c r="B29" t="s">
        <v>20</v>
      </c>
      <c r="F29" s="20">
        <v>300</v>
      </c>
    </row>
    <row r="30" spans="1:12" x14ac:dyDescent="0.25">
      <c r="B30" t="s">
        <v>21</v>
      </c>
      <c r="F30" s="20">
        <v>200</v>
      </c>
    </row>
    <row r="31" spans="1:12" x14ac:dyDescent="0.25">
      <c r="B31" t="s">
        <v>9</v>
      </c>
      <c r="F31" s="20">
        <v>600</v>
      </c>
    </row>
    <row r="32" spans="1:12" x14ac:dyDescent="0.25">
      <c r="C32" t="s">
        <v>10</v>
      </c>
      <c r="F32" s="1">
        <f>SUM(F29:F31)</f>
        <v>1100</v>
      </c>
    </row>
    <row r="36" spans="5:12" x14ac:dyDescent="0.25">
      <c r="E36" s="11"/>
      <c r="F36" s="11"/>
      <c r="G36" s="4"/>
      <c r="H36" s="4"/>
      <c r="I36" s="4"/>
      <c r="J36" s="4"/>
      <c r="K36" s="4"/>
      <c r="L36" s="4"/>
    </row>
    <row r="37" spans="5:12" x14ac:dyDescent="0.25">
      <c r="E37" s="11"/>
      <c r="G37" s="1"/>
      <c r="H37" s="1"/>
      <c r="I37" s="1"/>
      <c r="J37" s="1"/>
      <c r="K37" s="1"/>
      <c r="L37" s="1"/>
    </row>
    <row r="38" spans="5:12" x14ac:dyDescent="0.25">
      <c r="G38" s="4"/>
      <c r="H38" s="4"/>
      <c r="I38" s="4"/>
      <c r="J38" s="4"/>
      <c r="K38" s="4"/>
      <c r="L38" s="4"/>
    </row>
    <row r="40" spans="5:12" x14ac:dyDescent="0.25">
      <c r="G40" s="2"/>
      <c r="H40" s="2"/>
      <c r="I40" s="2"/>
      <c r="J40" s="2"/>
      <c r="K40" s="2"/>
      <c r="L40" s="2"/>
    </row>
    <row r="41" spans="5:12" x14ac:dyDescent="0.25">
      <c r="G41" s="4"/>
      <c r="H41" s="4"/>
      <c r="I41" s="4"/>
      <c r="J41" s="4"/>
      <c r="K41" s="4"/>
      <c r="L41" s="4"/>
    </row>
    <row r="45" spans="5:12" x14ac:dyDescent="0.25">
      <c r="G45" s="5"/>
      <c r="H45" s="5"/>
      <c r="I45" s="5"/>
      <c r="J45" s="5"/>
      <c r="K45" s="5"/>
      <c r="L45" s="5"/>
    </row>
    <row r="46" spans="5:12" x14ac:dyDescent="0.25">
      <c r="G46" s="5"/>
      <c r="H46" s="5"/>
      <c r="I46" s="5"/>
      <c r="J46" s="5"/>
      <c r="K46" s="5"/>
      <c r="L46" s="5"/>
    </row>
    <row r="47" spans="5:12" x14ac:dyDescent="0.25">
      <c r="G47" s="5"/>
      <c r="H47" s="5"/>
      <c r="I47" s="5"/>
      <c r="J47" s="5"/>
      <c r="K47" s="5"/>
      <c r="L47" s="5"/>
    </row>
    <row r="49" spans="7:12" x14ac:dyDescent="0.25">
      <c r="G49" s="3"/>
      <c r="H49" s="3"/>
      <c r="I49" s="3"/>
      <c r="J49" s="3"/>
      <c r="K49" s="3"/>
      <c r="L49" s="3"/>
    </row>
    <row r="50" spans="7:12" x14ac:dyDescent="0.25">
      <c r="G50" s="5"/>
      <c r="H50" s="5"/>
      <c r="I50" s="5"/>
      <c r="J50" s="5"/>
      <c r="K50" s="5"/>
      <c r="L50" s="5"/>
    </row>
    <row r="51" spans="7:12" x14ac:dyDescent="0.25">
      <c r="G51" s="5"/>
      <c r="H51" s="5"/>
      <c r="I51" s="5"/>
      <c r="J51" s="5"/>
      <c r="K51" s="5"/>
      <c r="L51" s="5"/>
    </row>
  </sheetData>
  <phoneticPr fontId="2" type="noConversion"/>
  <hyperlinks>
    <hyperlink ref="A1" location="'Table of Contents'!A1" display="Table of Contents" xr:uid="{00000000-0004-0000-0300-000000000000}"/>
  </hyperlink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Drop Down 1">
              <controlPr defaultSize="0" autoLine="0" autoPict="0">
                <anchor moveWithCells="1">
                  <from>
                    <xdr:col>3</xdr:col>
                    <xdr:colOff>342900</xdr:colOff>
                    <xdr:row>4</xdr:row>
                    <xdr:rowOff>88900</xdr:rowOff>
                  </from>
                  <to>
                    <xdr:col>3</xdr:col>
                    <xdr:colOff>1809750</xdr:colOff>
                    <xdr:row>5</xdr:row>
                    <xdr:rowOff>127000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IW124"/>
  <sheetViews>
    <sheetView showGridLines="0" tabSelected="1" zoomScale="80" zoomScaleNormal="80" workbookViewId="0">
      <pane xSplit="5" ySplit="5" topLeftCell="F37" activePane="bottomRight" state="frozen"/>
      <selection pane="topRight" activeCell="F1" sqref="F1"/>
      <selection pane="bottomLeft" activeCell="A6" sqref="A6"/>
      <selection pane="bottomRight" activeCell="F58" sqref="F58"/>
    </sheetView>
  </sheetViews>
  <sheetFormatPr defaultRowHeight="12.5" outlineLevelRow="1" outlineLevelCol="2" x14ac:dyDescent="0.25"/>
  <cols>
    <col min="1" max="3" width="2.26953125" customWidth="1"/>
    <col min="4" max="4" width="29.453125" customWidth="1"/>
    <col min="5" max="5" width="26" style="57" hidden="1" customWidth="1" outlineLevel="2"/>
    <col min="6" max="6" width="11.26953125" customWidth="1" collapsed="1"/>
    <col min="7" max="13" width="11.26953125" customWidth="1"/>
    <col min="14" max="256" width="11.26953125" hidden="1" customWidth="1" outlineLevel="1"/>
    <col min="257" max="257" width="8.7265625" collapsed="1"/>
  </cols>
  <sheetData>
    <row r="1" spans="1:13" s="33" customFormat="1" x14ac:dyDescent="0.25">
      <c r="A1" s="63" t="s">
        <v>115</v>
      </c>
      <c r="E1" s="55"/>
    </row>
    <row r="2" spans="1:13" s="33" customFormat="1" x14ac:dyDescent="0.25">
      <c r="E2" s="56"/>
      <c r="F2" s="33" t="s">
        <v>113</v>
      </c>
    </row>
    <row r="3" spans="1:13" s="33" customFormat="1" x14ac:dyDescent="0.25">
      <c r="E3" s="56"/>
    </row>
    <row r="4" spans="1:13" s="33" customFormat="1" ht="13" x14ac:dyDescent="0.3">
      <c r="A4" s="34"/>
      <c r="B4" s="34"/>
      <c r="C4" s="35"/>
      <c r="E4" s="56" t="b">
        <v>1</v>
      </c>
    </row>
    <row r="5" spans="1:13" s="33" customFormat="1" ht="13" x14ac:dyDescent="0.3">
      <c r="A5" s="34" t="s">
        <v>0</v>
      </c>
      <c r="B5" s="34"/>
      <c r="C5" s="35"/>
      <c r="E5" s="56"/>
      <c r="F5" s="33">
        <v>0</v>
      </c>
      <c r="G5" s="33">
        <v>1</v>
      </c>
      <c r="H5" s="33">
        <v>2</v>
      </c>
      <c r="I5" s="33">
        <v>3</v>
      </c>
      <c r="J5" s="33">
        <v>4</v>
      </c>
      <c r="K5" s="33">
        <v>5</v>
      </c>
      <c r="L5" s="33">
        <v>6</v>
      </c>
      <c r="M5" s="33">
        <v>6</v>
      </c>
    </row>
    <row r="6" spans="1:13" ht="13" x14ac:dyDescent="0.3">
      <c r="A6" s="17"/>
      <c r="B6" s="12"/>
      <c r="C6" s="13"/>
      <c r="F6" s="19"/>
      <c r="G6" s="19"/>
      <c r="H6" s="19"/>
      <c r="I6" s="19"/>
      <c r="J6" s="19"/>
      <c r="K6" s="19"/>
      <c r="L6" s="19"/>
      <c r="M6" s="19"/>
    </row>
    <row r="7" spans="1:13" ht="13" x14ac:dyDescent="0.3">
      <c r="A7" s="17"/>
      <c r="B7" s="12"/>
      <c r="C7" s="13"/>
    </row>
    <row r="8" spans="1:13" ht="13" x14ac:dyDescent="0.3">
      <c r="A8" s="17" t="s">
        <v>1</v>
      </c>
      <c r="B8" s="12"/>
      <c r="C8" s="13"/>
    </row>
    <row r="9" spans="1:13" ht="13" x14ac:dyDescent="0.3">
      <c r="A9" s="17"/>
      <c r="B9" s="12" t="s">
        <v>11</v>
      </c>
      <c r="C9" s="13"/>
    </row>
    <row r="10" spans="1:13" ht="13" x14ac:dyDescent="0.3">
      <c r="A10" s="17"/>
      <c r="B10" s="12"/>
      <c r="C10" s="13" t="s">
        <v>2</v>
      </c>
      <c r="F10" s="19">
        <v>1</v>
      </c>
      <c r="G10">
        <f t="shared" ref="G10:L10" si="0">INDEX(G11:G13,$F$10)</f>
        <v>200</v>
      </c>
      <c r="H10">
        <f t="shared" si="0"/>
        <v>300</v>
      </c>
      <c r="I10">
        <f t="shared" si="0"/>
        <v>400</v>
      </c>
      <c r="J10">
        <f t="shared" si="0"/>
        <v>450</v>
      </c>
      <c r="K10">
        <f t="shared" si="0"/>
        <v>450</v>
      </c>
      <c r="L10">
        <f t="shared" si="0"/>
        <v>450</v>
      </c>
      <c r="M10">
        <f>INDEX(M11:M13,$F$10)</f>
        <v>450</v>
      </c>
    </row>
    <row r="11" spans="1:13" ht="13" hidden="1" outlineLevel="1" x14ac:dyDescent="0.3">
      <c r="A11" s="17"/>
      <c r="B11" s="12"/>
      <c r="C11" s="13"/>
      <c r="D11" t="s">
        <v>16</v>
      </c>
      <c r="G11" s="19">
        <v>200</v>
      </c>
      <c r="H11" s="19">
        <v>300</v>
      </c>
      <c r="I11" s="19">
        <v>400</v>
      </c>
      <c r="J11" s="19">
        <v>450</v>
      </c>
      <c r="K11" s="19">
        <v>450</v>
      </c>
      <c r="L11" s="19">
        <v>450</v>
      </c>
      <c r="M11" s="19">
        <v>450</v>
      </c>
    </row>
    <row r="12" spans="1:13" ht="13" hidden="1" outlineLevel="1" x14ac:dyDescent="0.3">
      <c r="A12" s="17"/>
      <c r="B12" s="12"/>
      <c r="C12" s="13"/>
      <c r="D12" t="s">
        <v>17</v>
      </c>
      <c r="G12" s="19">
        <v>150</v>
      </c>
      <c r="H12" s="19">
        <v>200</v>
      </c>
      <c r="I12" s="19">
        <v>300</v>
      </c>
      <c r="J12" s="19">
        <v>300</v>
      </c>
      <c r="K12" s="19">
        <v>300</v>
      </c>
      <c r="L12" s="19">
        <v>300</v>
      </c>
      <c r="M12" s="19">
        <v>300</v>
      </c>
    </row>
    <row r="13" spans="1:13" ht="13" hidden="1" outlineLevel="1" x14ac:dyDescent="0.3">
      <c r="A13" s="17"/>
      <c r="B13" s="12"/>
      <c r="C13" s="13"/>
      <c r="D13" t="s">
        <v>18</v>
      </c>
      <c r="G13" s="19">
        <v>200</v>
      </c>
      <c r="H13" s="19">
        <v>350</v>
      </c>
      <c r="I13" s="19">
        <v>500</v>
      </c>
      <c r="J13" s="19">
        <v>650</v>
      </c>
      <c r="K13" s="19">
        <v>650</v>
      </c>
      <c r="L13" s="19">
        <v>650</v>
      </c>
      <c r="M13" s="19">
        <v>650</v>
      </c>
    </row>
    <row r="14" spans="1:13" ht="13" collapsed="1" x14ac:dyDescent="0.3">
      <c r="A14" s="17"/>
      <c r="B14" s="12"/>
      <c r="C14" s="13" t="s">
        <v>19</v>
      </c>
      <c r="G14" s="21">
        <v>0.1</v>
      </c>
      <c r="H14" s="21">
        <v>0.1</v>
      </c>
      <c r="I14" s="21">
        <v>0.1</v>
      </c>
      <c r="J14" s="21">
        <v>0.1</v>
      </c>
      <c r="K14" s="21">
        <v>0.1</v>
      </c>
      <c r="L14" s="21">
        <v>0.1</v>
      </c>
      <c r="M14" s="21">
        <v>0.1</v>
      </c>
    </row>
    <row r="15" spans="1:13" ht="13" x14ac:dyDescent="0.3">
      <c r="A15" s="17"/>
      <c r="B15" s="12"/>
      <c r="C15" s="13" t="s">
        <v>3</v>
      </c>
      <c r="G15" s="19">
        <v>400</v>
      </c>
      <c r="H15" s="19">
        <v>400</v>
      </c>
      <c r="I15" s="19">
        <v>200</v>
      </c>
      <c r="J15" s="19">
        <v>50</v>
      </c>
      <c r="K15" s="19">
        <v>50</v>
      </c>
      <c r="L15" s="19">
        <v>50</v>
      </c>
      <c r="M15" s="19">
        <v>50</v>
      </c>
    </row>
    <row r="16" spans="1:13" ht="13" x14ac:dyDescent="0.3">
      <c r="A16" s="17"/>
      <c r="B16" s="12"/>
      <c r="C16" s="13" t="s">
        <v>141</v>
      </c>
      <c r="G16" s="21">
        <v>0.02</v>
      </c>
      <c r="H16" s="21">
        <v>0.02</v>
      </c>
      <c r="I16" s="21">
        <v>0.02</v>
      </c>
      <c r="J16" s="21">
        <v>0.02</v>
      </c>
      <c r="K16" s="21">
        <v>0.02</v>
      </c>
      <c r="L16" s="21">
        <v>0.02</v>
      </c>
      <c r="M16" s="21">
        <v>0.02</v>
      </c>
    </row>
    <row r="17" spans="1:13" ht="13" x14ac:dyDescent="0.3">
      <c r="A17" s="17"/>
      <c r="B17" s="12"/>
      <c r="C17" s="13"/>
    </row>
    <row r="18" spans="1:13" ht="13" x14ac:dyDescent="0.3">
      <c r="A18" s="17"/>
      <c r="B18" s="12" t="s">
        <v>12</v>
      </c>
      <c r="C18" s="13"/>
    </row>
    <row r="19" spans="1:13" ht="13" x14ac:dyDescent="0.3">
      <c r="A19" s="17"/>
      <c r="B19" s="12"/>
      <c r="C19" s="13" t="s">
        <v>13</v>
      </c>
      <c r="G19" s="22">
        <v>0.03</v>
      </c>
      <c r="H19" s="22">
        <v>3.5000000000000003E-2</v>
      </c>
      <c r="I19" s="22">
        <v>0.04</v>
      </c>
      <c r="J19" s="22">
        <v>0.04</v>
      </c>
      <c r="K19" s="22">
        <v>0.04</v>
      </c>
      <c r="L19" s="22">
        <v>0.04</v>
      </c>
      <c r="M19" s="22">
        <v>0.04</v>
      </c>
    </row>
    <row r="20" spans="1:13" ht="13" x14ac:dyDescent="0.3">
      <c r="A20" s="17"/>
      <c r="B20" s="12"/>
      <c r="C20" s="13" t="s">
        <v>14</v>
      </c>
      <c r="G20" s="22">
        <v>0.05</v>
      </c>
      <c r="H20" s="22">
        <v>5.5E-2</v>
      </c>
      <c r="I20" s="22">
        <v>0.06</v>
      </c>
      <c r="J20" s="22">
        <v>0.06</v>
      </c>
      <c r="K20" s="22">
        <v>0.06</v>
      </c>
      <c r="L20" s="22">
        <v>0.06</v>
      </c>
      <c r="M20" s="22">
        <v>0.06</v>
      </c>
    </row>
    <row r="21" spans="1:13" ht="13" x14ac:dyDescent="0.3">
      <c r="A21" s="17"/>
      <c r="B21" s="12"/>
      <c r="C21" s="13" t="s">
        <v>42</v>
      </c>
      <c r="G21" s="21">
        <v>0.5</v>
      </c>
      <c r="H21" s="21">
        <v>0.5</v>
      </c>
      <c r="I21" s="21">
        <v>0.5</v>
      </c>
      <c r="J21" s="21">
        <v>0.5</v>
      </c>
      <c r="K21" s="21">
        <v>0.5</v>
      </c>
      <c r="L21" s="21">
        <v>0.5</v>
      </c>
      <c r="M21" s="21">
        <v>0.5</v>
      </c>
    </row>
    <row r="22" spans="1:13" ht="13" x14ac:dyDescent="0.3">
      <c r="A22" s="17"/>
      <c r="B22" s="12"/>
      <c r="C22" s="13"/>
    </row>
    <row r="23" spans="1:13" ht="13" x14ac:dyDescent="0.3">
      <c r="A23" s="17"/>
      <c r="B23" s="12" t="s">
        <v>20</v>
      </c>
      <c r="C23" s="13"/>
    </row>
    <row r="24" spans="1:13" ht="13" x14ac:dyDescent="0.3">
      <c r="A24" s="17"/>
      <c r="B24" s="12"/>
      <c r="C24" s="13" t="s">
        <v>114</v>
      </c>
      <c r="G24" s="19">
        <v>60</v>
      </c>
      <c r="H24" s="19">
        <v>60</v>
      </c>
      <c r="I24" s="19">
        <v>60</v>
      </c>
      <c r="J24" s="19">
        <v>60</v>
      </c>
      <c r="K24" s="19">
        <v>60</v>
      </c>
    </row>
    <row r="25" spans="1:13" ht="13" x14ac:dyDescent="0.3">
      <c r="A25" s="17"/>
      <c r="B25" s="12"/>
      <c r="C25" s="13" t="s">
        <v>45</v>
      </c>
      <c r="G25" s="23">
        <v>6.5000000000000002E-2</v>
      </c>
      <c r="H25" s="23">
        <v>6.5000000000000002E-2</v>
      </c>
      <c r="I25" s="23">
        <v>6.5000000000000002E-2</v>
      </c>
      <c r="J25" s="23">
        <v>6.5000000000000002E-2</v>
      </c>
      <c r="K25" s="23">
        <v>6.5000000000000002E-2</v>
      </c>
      <c r="L25" s="3"/>
      <c r="M25" s="3"/>
    </row>
    <row r="26" spans="1:13" ht="13" x14ac:dyDescent="0.3">
      <c r="A26" s="17"/>
      <c r="B26" s="12"/>
      <c r="C26" s="13"/>
    </row>
    <row r="27" spans="1:13" ht="13" x14ac:dyDescent="0.3">
      <c r="A27" s="17" t="s">
        <v>4</v>
      </c>
      <c r="B27" s="12"/>
      <c r="C27" s="13"/>
    </row>
    <row r="28" spans="1:13" ht="13" x14ac:dyDescent="0.3">
      <c r="A28" s="17"/>
      <c r="B28" s="12" t="s">
        <v>7</v>
      </c>
      <c r="C28" s="13"/>
      <c r="F28" s="20">
        <v>0</v>
      </c>
    </row>
    <row r="29" spans="1:13" ht="13" x14ac:dyDescent="0.3">
      <c r="A29" s="17"/>
      <c r="B29" s="12" t="s">
        <v>5</v>
      </c>
      <c r="C29" s="13"/>
      <c r="F29" s="20">
        <v>1300</v>
      </c>
    </row>
    <row r="30" spans="1:13" ht="13" x14ac:dyDescent="0.3">
      <c r="A30" s="17"/>
      <c r="B30" s="12" t="s">
        <v>6</v>
      </c>
      <c r="C30" s="13"/>
      <c r="F30" s="20">
        <v>300</v>
      </c>
    </row>
    <row r="31" spans="1:13" ht="13.5" thickBot="1" x14ac:dyDescent="0.35">
      <c r="A31" s="17"/>
      <c r="B31" s="12"/>
      <c r="C31" s="14" t="s">
        <v>8</v>
      </c>
      <c r="D31" s="7"/>
      <c r="E31" s="58"/>
      <c r="F31" s="16">
        <f>F28+F29-F30</f>
        <v>1000</v>
      </c>
    </row>
    <row r="32" spans="1:13" ht="13.5" thickTop="1" x14ac:dyDescent="0.3">
      <c r="A32" s="17"/>
      <c r="B32" s="12"/>
      <c r="C32" s="13"/>
      <c r="F32" s="1"/>
    </row>
    <row r="33" spans="1:13" ht="13" x14ac:dyDescent="0.3">
      <c r="A33" s="17"/>
      <c r="B33" s="12" t="s">
        <v>20</v>
      </c>
      <c r="C33" s="13"/>
      <c r="F33" s="20">
        <v>300</v>
      </c>
    </row>
    <row r="34" spans="1:13" ht="13" x14ac:dyDescent="0.3">
      <c r="A34" s="17"/>
      <c r="B34" s="12" t="s">
        <v>21</v>
      </c>
      <c r="C34" s="13"/>
      <c r="F34" s="20">
        <v>100</v>
      </c>
    </row>
    <row r="35" spans="1:13" ht="13" x14ac:dyDescent="0.3">
      <c r="A35" s="17"/>
      <c r="B35" s="12" t="s">
        <v>9</v>
      </c>
      <c r="C35" s="13"/>
      <c r="F35" s="20">
        <v>600</v>
      </c>
    </row>
    <row r="36" spans="1:13" ht="13.5" thickBot="1" x14ac:dyDescent="0.35">
      <c r="A36" s="17"/>
      <c r="B36" s="12"/>
      <c r="C36" s="14" t="s">
        <v>10</v>
      </c>
      <c r="D36" s="7"/>
      <c r="E36" s="58"/>
      <c r="F36" s="16">
        <f>SUM(F33:F35)</f>
        <v>1000</v>
      </c>
    </row>
    <row r="37" spans="1:13" ht="13.5" thickTop="1" x14ac:dyDescent="0.3">
      <c r="A37" s="17"/>
      <c r="B37" s="12"/>
      <c r="C37" s="13"/>
    </row>
    <row r="38" spans="1:13" ht="13" x14ac:dyDescent="0.3">
      <c r="A38" s="17" t="s">
        <v>86</v>
      </c>
      <c r="B38" s="12"/>
      <c r="C38" s="13"/>
    </row>
    <row r="39" spans="1:13" ht="13" x14ac:dyDescent="0.3">
      <c r="A39" s="17"/>
      <c r="B39" s="12" t="s">
        <v>25</v>
      </c>
      <c r="C39" s="13"/>
    </row>
    <row r="40" spans="1:13" ht="13" x14ac:dyDescent="0.3">
      <c r="A40" s="17"/>
      <c r="B40" s="12"/>
      <c r="C40" s="13" t="s">
        <v>22</v>
      </c>
      <c r="E40" s="59" t="s">
        <v>54</v>
      </c>
      <c r="G40" s="38">
        <f>F42</f>
        <v>1300</v>
      </c>
      <c r="H40" s="38">
        <f t="shared" ref="H40:M40" si="1">G42</f>
        <v>1700</v>
      </c>
      <c r="I40" s="38">
        <f t="shared" si="1"/>
        <v>2100</v>
      </c>
      <c r="J40" s="38">
        <f t="shared" si="1"/>
        <v>2300</v>
      </c>
      <c r="K40" s="38">
        <f t="shared" si="1"/>
        <v>2350</v>
      </c>
      <c r="L40" s="38">
        <f t="shared" si="1"/>
        <v>2400</v>
      </c>
      <c r="M40" s="38">
        <f t="shared" si="1"/>
        <v>2450</v>
      </c>
    </row>
    <row r="41" spans="1:13" ht="13.5" thickBot="1" x14ac:dyDescent="0.35">
      <c r="A41" s="17"/>
      <c r="B41" s="12"/>
      <c r="C41" s="13" t="s">
        <v>26</v>
      </c>
      <c r="E41" s="59" t="s">
        <v>55</v>
      </c>
      <c r="G41" s="38">
        <f>G15</f>
        <v>400</v>
      </c>
      <c r="H41" s="38">
        <f t="shared" ref="H41:M41" si="2">H15</f>
        <v>400</v>
      </c>
      <c r="I41" s="38">
        <f t="shared" si="2"/>
        <v>200</v>
      </c>
      <c r="J41" s="38">
        <f t="shared" si="2"/>
        <v>50</v>
      </c>
      <c r="K41" s="38">
        <f t="shared" si="2"/>
        <v>50</v>
      </c>
      <c r="L41" s="38">
        <f t="shared" si="2"/>
        <v>50</v>
      </c>
      <c r="M41" s="38">
        <f t="shared" si="2"/>
        <v>50</v>
      </c>
    </row>
    <row r="42" spans="1:13" ht="13.5" thickBot="1" x14ac:dyDescent="0.35">
      <c r="A42" s="17"/>
      <c r="B42" s="12"/>
      <c r="C42" s="13" t="s">
        <v>24</v>
      </c>
      <c r="E42" s="69" t="s">
        <v>56</v>
      </c>
      <c r="F42" s="70">
        <f>F29</f>
        <v>1300</v>
      </c>
      <c r="G42" s="38">
        <f>SUM(G40:G41)</f>
        <v>1700</v>
      </c>
      <c r="H42" s="38">
        <f t="shared" ref="H42:M42" si="3">SUM(H40:H41)</f>
        <v>2100</v>
      </c>
      <c r="I42" s="38">
        <f t="shared" si="3"/>
        <v>2300</v>
      </c>
      <c r="J42" s="38">
        <f t="shared" si="3"/>
        <v>2350</v>
      </c>
      <c r="K42" s="38">
        <f t="shared" si="3"/>
        <v>2400</v>
      </c>
      <c r="L42" s="38">
        <f t="shared" si="3"/>
        <v>2450</v>
      </c>
      <c r="M42" s="38">
        <f t="shared" si="3"/>
        <v>2500</v>
      </c>
    </row>
    <row r="43" spans="1:13" ht="13" x14ac:dyDescent="0.3">
      <c r="A43" s="17"/>
      <c r="B43" s="12"/>
      <c r="C43" s="13"/>
    </row>
    <row r="44" spans="1:13" ht="13" x14ac:dyDescent="0.3">
      <c r="A44" s="17"/>
      <c r="B44" s="12" t="s">
        <v>19</v>
      </c>
      <c r="C44" s="13"/>
      <c r="E44" s="59" t="s">
        <v>55</v>
      </c>
      <c r="G44" s="39">
        <f>G14</f>
        <v>0.1</v>
      </c>
      <c r="H44" s="39">
        <f t="shared" ref="H44:M44" si="4">H14</f>
        <v>0.1</v>
      </c>
      <c r="I44" s="39">
        <f t="shared" si="4"/>
        <v>0.1</v>
      </c>
      <c r="J44" s="39">
        <f t="shared" si="4"/>
        <v>0.1</v>
      </c>
      <c r="K44" s="39">
        <f t="shared" si="4"/>
        <v>0.1</v>
      </c>
      <c r="L44" s="39">
        <f t="shared" si="4"/>
        <v>0.1</v>
      </c>
      <c r="M44" s="39">
        <f t="shared" si="4"/>
        <v>0.1</v>
      </c>
    </row>
    <row r="45" spans="1:13" ht="13" x14ac:dyDescent="0.3">
      <c r="A45" s="17"/>
      <c r="B45" s="12" t="s">
        <v>52</v>
      </c>
      <c r="C45" s="13"/>
      <c r="E45" s="59" t="s">
        <v>57</v>
      </c>
      <c r="G45" s="40">
        <f>G44*G40</f>
        <v>130</v>
      </c>
      <c r="H45" s="40">
        <f t="shared" ref="H45:M45" si="5">H44*H40</f>
        <v>170</v>
      </c>
      <c r="I45" s="40">
        <f t="shared" si="5"/>
        <v>210</v>
      </c>
      <c r="J45" s="40">
        <f t="shared" si="5"/>
        <v>230</v>
      </c>
      <c r="K45" s="40">
        <f t="shared" si="5"/>
        <v>235</v>
      </c>
      <c r="L45" s="40">
        <f t="shared" si="5"/>
        <v>240</v>
      </c>
      <c r="M45" s="40">
        <f t="shared" si="5"/>
        <v>245</v>
      </c>
    </row>
    <row r="46" spans="1:13" ht="13" x14ac:dyDescent="0.3">
      <c r="A46" s="17"/>
      <c r="B46" s="12"/>
      <c r="C46" s="13"/>
      <c r="E46" s="59"/>
      <c r="G46" s="24"/>
      <c r="H46" s="24"/>
      <c r="I46" s="24"/>
      <c r="J46" s="24"/>
      <c r="K46" s="24"/>
      <c r="L46" s="24"/>
      <c r="M46" s="24"/>
    </row>
    <row r="47" spans="1:13" ht="13" x14ac:dyDescent="0.3">
      <c r="A47" s="17"/>
      <c r="B47" s="12" t="s">
        <v>6</v>
      </c>
      <c r="C47" s="13"/>
      <c r="E47" s="59"/>
      <c r="G47" s="24"/>
      <c r="H47" s="24"/>
      <c r="I47" s="24"/>
      <c r="J47" s="24"/>
      <c r="K47" s="24"/>
      <c r="L47" s="24"/>
      <c r="M47" s="24"/>
    </row>
    <row r="48" spans="1:13" ht="13" x14ac:dyDescent="0.3">
      <c r="A48" s="17"/>
      <c r="B48" s="12"/>
      <c r="C48" s="13" t="s">
        <v>22</v>
      </c>
      <c r="E48" s="59"/>
      <c r="F48" s="37"/>
      <c r="G48" s="38">
        <f>F50</f>
        <v>300</v>
      </c>
      <c r="H48" s="38">
        <f t="shared" ref="H48:M48" si="6">G50</f>
        <v>430</v>
      </c>
      <c r="I48" s="38">
        <f t="shared" si="6"/>
        <v>600</v>
      </c>
      <c r="J48" s="38">
        <f t="shared" si="6"/>
        <v>810</v>
      </c>
      <c r="K48" s="38">
        <f t="shared" si="6"/>
        <v>1040</v>
      </c>
      <c r="L48" s="38">
        <f t="shared" si="6"/>
        <v>1275</v>
      </c>
      <c r="M48" s="38">
        <f t="shared" si="6"/>
        <v>1515</v>
      </c>
    </row>
    <row r="49" spans="1:13" ht="13.5" thickBot="1" x14ac:dyDescent="0.35">
      <c r="A49" s="17"/>
      <c r="B49" s="12"/>
      <c r="C49" s="13" t="s">
        <v>38</v>
      </c>
      <c r="E49" s="59"/>
      <c r="G49" s="38">
        <f>G45</f>
        <v>130</v>
      </c>
      <c r="H49" s="38">
        <f t="shared" ref="H49:M49" si="7">H45</f>
        <v>170</v>
      </c>
      <c r="I49" s="38">
        <f t="shared" si="7"/>
        <v>210</v>
      </c>
      <c r="J49" s="38">
        <f t="shared" si="7"/>
        <v>230</v>
      </c>
      <c r="K49" s="38">
        <f t="shared" si="7"/>
        <v>235</v>
      </c>
      <c r="L49" s="38">
        <f t="shared" si="7"/>
        <v>240</v>
      </c>
      <c r="M49" s="38">
        <f t="shared" si="7"/>
        <v>245</v>
      </c>
    </row>
    <row r="50" spans="1:13" ht="13.5" thickBot="1" x14ac:dyDescent="0.35">
      <c r="A50" s="17"/>
      <c r="B50" s="12"/>
      <c r="C50" s="13" t="s">
        <v>24</v>
      </c>
      <c r="E50" s="69"/>
      <c r="F50" s="70">
        <f>F30</f>
        <v>300</v>
      </c>
      <c r="G50" s="38">
        <f>SUM(G48:G49)</f>
        <v>430</v>
      </c>
      <c r="H50" s="38">
        <f t="shared" ref="H50:M50" si="8">SUM(H48:H49)</f>
        <v>600</v>
      </c>
      <c r="I50" s="38">
        <f t="shared" si="8"/>
        <v>810</v>
      </c>
      <c r="J50" s="38">
        <f t="shared" si="8"/>
        <v>1040</v>
      </c>
      <c r="K50" s="38">
        <f t="shared" si="8"/>
        <v>1275</v>
      </c>
      <c r="L50" s="38">
        <f t="shared" si="8"/>
        <v>1515</v>
      </c>
      <c r="M50" s="38">
        <f t="shared" si="8"/>
        <v>1760</v>
      </c>
    </row>
    <row r="51" spans="1:13" ht="13" x14ac:dyDescent="0.3">
      <c r="A51" s="17"/>
      <c r="B51" s="12"/>
      <c r="C51" s="13"/>
    </row>
    <row r="52" spans="1:13" ht="13" x14ac:dyDescent="0.3">
      <c r="A52" s="17" t="s">
        <v>27</v>
      </c>
      <c r="B52" s="12"/>
      <c r="C52" s="13"/>
    </row>
    <row r="53" spans="1:13" ht="13" x14ac:dyDescent="0.3">
      <c r="A53" s="17"/>
      <c r="B53" s="12" t="s">
        <v>28</v>
      </c>
      <c r="C53" s="13"/>
    </row>
    <row r="54" spans="1:13" ht="13" x14ac:dyDescent="0.3">
      <c r="A54" s="17"/>
      <c r="B54" s="12"/>
      <c r="C54" s="13" t="s">
        <v>22</v>
      </c>
      <c r="E54" s="59" t="s">
        <v>54</v>
      </c>
      <c r="F54" s="11"/>
      <c r="G54" s="41">
        <f>F56</f>
        <v>300</v>
      </c>
      <c r="H54" s="41">
        <f t="shared" ref="H54:M54" si="9">G56</f>
        <v>240</v>
      </c>
      <c r="I54" s="41">
        <f t="shared" si="9"/>
        <v>180</v>
      </c>
      <c r="J54" s="41">
        <f t="shared" si="9"/>
        <v>120</v>
      </c>
      <c r="K54" s="41">
        <f t="shared" si="9"/>
        <v>60</v>
      </c>
      <c r="L54" s="41">
        <f t="shared" si="9"/>
        <v>0</v>
      </c>
      <c r="M54" s="41">
        <f t="shared" si="9"/>
        <v>0</v>
      </c>
    </row>
    <row r="55" spans="1:13" ht="13.5" thickBot="1" x14ac:dyDescent="0.35">
      <c r="A55" s="17"/>
      <c r="B55" s="12"/>
      <c r="C55" s="13" t="s">
        <v>29</v>
      </c>
      <c r="E55" s="59" t="s">
        <v>58</v>
      </c>
      <c r="G55" s="40">
        <f>-G24</f>
        <v>-60</v>
      </c>
      <c r="H55" s="40">
        <f t="shared" ref="H55:M55" si="10">-H24</f>
        <v>-60</v>
      </c>
      <c r="I55" s="40">
        <f t="shared" si="10"/>
        <v>-60</v>
      </c>
      <c r="J55" s="40">
        <f t="shared" si="10"/>
        <v>-60</v>
      </c>
      <c r="K55" s="40">
        <f t="shared" si="10"/>
        <v>-60</v>
      </c>
      <c r="L55" s="40">
        <f t="shared" si="10"/>
        <v>0</v>
      </c>
      <c r="M55" s="40">
        <f t="shared" si="10"/>
        <v>0</v>
      </c>
    </row>
    <row r="56" spans="1:13" ht="13.5" thickBot="1" x14ac:dyDescent="0.35">
      <c r="A56" s="17"/>
      <c r="B56" s="12"/>
      <c r="C56" s="13" t="s">
        <v>24</v>
      </c>
      <c r="E56" s="69" t="s">
        <v>56</v>
      </c>
      <c r="F56" s="70">
        <f>F33</f>
        <v>300</v>
      </c>
      <c r="G56" s="38">
        <f>SUM(G54:G55)</f>
        <v>240</v>
      </c>
      <c r="H56" s="38">
        <f t="shared" ref="H56:M56" si="11">SUM(H54:H55)</f>
        <v>180</v>
      </c>
      <c r="I56" s="38">
        <f t="shared" si="11"/>
        <v>120</v>
      </c>
      <c r="J56" s="38">
        <f t="shared" si="11"/>
        <v>60</v>
      </c>
      <c r="K56" s="38">
        <f t="shared" si="11"/>
        <v>0</v>
      </c>
      <c r="L56" s="38">
        <f t="shared" si="11"/>
        <v>0</v>
      </c>
      <c r="M56" s="38">
        <f t="shared" si="11"/>
        <v>0</v>
      </c>
    </row>
    <row r="57" spans="1:13" ht="13" x14ac:dyDescent="0.3">
      <c r="A57" s="17"/>
      <c r="B57" s="12"/>
      <c r="C57" s="13"/>
    </row>
    <row r="58" spans="1:13" ht="13" x14ac:dyDescent="0.3">
      <c r="A58" s="17"/>
      <c r="B58" s="12" t="s">
        <v>45</v>
      </c>
      <c r="C58" s="13"/>
      <c r="E58" s="59" t="s">
        <v>55</v>
      </c>
      <c r="G58" s="52">
        <f>G25</f>
        <v>6.5000000000000002E-2</v>
      </c>
      <c r="H58" s="52">
        <f t="shared" ref="H58:M58" si="12">H25</f>
        <v>6.5000000000000002E-2</v>
      </c>
      <c r="I58" s="52">
        <f t="shared" si="12"/>
        <v>6.5000000000000002E-2</v>
      </c>
      <c r="J58" s="52">
        <f t="shared" si="12"/>
        <v>6.5000000000000002E-2</v>
      </c>
      <c r="K58" s="52">
        <f t="shared" si="12"/>
        <v>6.5000000000000002E-2</v>
      </c>
      <c r="L58" s="52">
        <f t="shared" si="12"/>
        <v>0</v>
      </c>
      <c r="M58" s="52">
        <f t="shared" si="12"/>
        <v>0</v>
      </c>
    </row>
    <row r="59" spans="1:13" ht="13" x14ac:dyDescent="0.3">
      <c r="A59" s="17"/>
      <c r="B59" s="12" t="s">
        <v>138</v>
      </c>
      <c r="C59" s="13"/>
      <c r="E59" s="59" t="s">
        <v>90</v>
      </c>
      <c r="G59" s="42">
        <f>G58*G54</f>
        <v>19.5</v>
      </c>
      <c r="H59" s="42">
        <f t="shared" ref="H59:M59" si="13">H58*H54</f>
        <v>15.600000000000001</v>
      </c>
      <c r="I59" s="42">
        <f t="shared" si="13"/>
        <v>11.700000000000001</v>
      </c>
      <c r="J59" s="42">
        <f t="shared" si="13"/>
        <v>7.8000000000000007</v>
      </c>
      <c r="K59" s="42">
        <f t="shared" si="13"/>
        <v>3.9000000000000004</v>
      </c>
      <c r="L59" s="42">
        <f t="shared" si="13"/>
        <v>0</v>
      </c>
      <c r="M59" s="42">
        <f t="shared" si="13"/>
        <v>0</v>
      </c>
    </row>
    <row r="60" spans="1:13" ht="13" x14ac:dyDescent="0.3">
      <c r="A60" s="17"/>
      <c r="B60" s="12"/>
      <c r="C60" s="13"/>
      <c r="G60" s="5"/>
      <c r="H60" s="5"/>
      <c r="I60" s="5"/>
      <c r="J60" s="5"/>
      <c r="K60" s="5"/>
      <c r="L60" s="5"/>
      <c r="M60" s="5"/>
    </row>
    <row r="61" spans="1:13" ht="13" x14ac:dyDescent="0.3">
      <c r="A61" s="17" t="s">
        <v>82</v>
      </c>
      <c r="B61" s="12"/>
      <c r="C61" s="13"/>
      <c r="F61" s="10"/>
      <c r="G61" s="10"/>
      <c r="H61" s="10"/>
      <c r="I61" s="10"/>
      <c r="J61" s="10"/>
      <c r="K61" s="10"/>
      <c r="L61" s="10"/>
      <c r="M61" s="10"/>
    </row>
    <row r="62" spans="1:13" ht="13" x14ac:dyDescent="0.3">
      <c r="A62" s="17"/>
      <c r="B62" s="12" t="s">
        <v>22</v>
      </c>
      <c r="C62" s="13"/>
      <c r="E62" s="59" t="s">
        <v>75</v>
      </c>
      <c r="F62" s="10"/>
      <c r="G62" s="38">
        <f>F64</f>
        <v>-100</v>
      </c>
      <c r="H62" s="38">
        <f t="shared" ref="H62:M62" si="14">G64</f>
        <v>-407.25</v>
      </c>
      <c r="I62" s="38">
        <f t="shared" si="14"/>
        <v>-651.28937500000006</v>
      </c>
      <c r="J62" s="38">
        <f t="shared" si="14"/>
        <v>-631.73805625</v>
      </c>
      <c r="K62" s="38">
        <f t="shared" si="14"/>
        <v>-424.67019793750001</v>
      </c>
      <c r="L62" s="38">
        <f t="shared" si="14"/>
        <v>-206.950303875625</v>
      </c>
      <c r="M62" s="38">
        <f t="shared" si="14"/>
        <v>81.751187008106257</v>
      </c>
    </row>
    <row r="63" spans="1:13" ht="13.5" thickBot="1" x14ac:dyDescent="0.35">
      <c r="A63" s="17"/>
      <c r="B63" s="12" t="s">
        <v>47</v>
      </c>
      <c r="C63" s="13"/>
      <c r="E63" s="59" t="s">
        <v>76</v>
      </c>
      <c r="G63" s="45">
        <f>G97</f>
        <v>-307.25</v>
      </c>
      <c r="H63" s="45">
        <f t="shared" ref="H63:M63" si="15">H97</f>
        <v>-244.03937500000001</v>
      </c>
      <c r="I63" s="45">
        <f t="shared" si="15"/>
        <v>19.551318750000007</v>
      </c>
      <c r="J63" s="45">
        <f t="shared" si="15"/>
        <v>207.06785831249999</v>
      </c>
      <c r="K63" s="45">
        <f t="shared" si="15"/>
        <v>217.71989406187501</v>
      </c>
      <c r="L63" s="45">
        <f t="shared" si="15"/>
        <v>288.70149088373125</v>
      </c>
      <c r="M63" s="45">
        <f t="shared" si="15"/>
        <v>299.13502374016213</v>
      </c>
    </row>
    <row r="64" spans="1:13" ht="13.5" thickBot="1" x14ac:dyDescent="0.35">
      <c r="A64" s="17"/>
      <c r="B64" s="12" t="s">
        <v>24</v>
      </c>
      <c r="C64" s="13"/>
      <c r="E64" s="69" t="s">
        <v>77</v>
      </c>
      <c r="F64" s="70">
        <f>F28-F34</f>
        <v>-100</v>
      </c>
      <c r="G64" s="38">
        <f>SUM(G62:G63)</f>
        <v>-407.25</v>
      </c>
      <c r="H64" s="38">
        <f t="shared" ref="H64:M64" si="16">SUM(H62:H63)</f>
        <v>-651.28937500000006</v>
      </c>
      <c r="I64" s="38">
        <f t="shared" si="16"/>
        <v>-631.73805625</v>
      </c>
      <c r="J64" s="38">
        <f t="shared" si="16"/>
        <v>-424.67019793750001</v>
      </c>
      <c r="K64" s="38">
        <f t="shared" si="16"/>
        <v>-206.950303875625</v>
      </c>
      <c r="L64" s="38">
        <f t="shared" si="16"/>
        <v>81.751187008106257</v>
      </c>
      <c r="M64" s="38">
        <f t="shared" si="16"/>
        <v>380.88621074826835</v>
      </c>
    </row>
    <row r="65" spans="1:13" ht="13" x14ac:dyDescent="0.3">
      <c r="A65" s="17"/>
      <c r="B65" s="12"/>
      <c r="C65" s="13"/>
    </row>
    <row r="66" spans="1:13" ht="13" x14ac:dyDescent="0.3">
      <c r="A66" s="17"/>
      <c r="B66" s="12" t="s">
        <v>15</v>
      </c>
      <c r="C66" s="13"/>
    </row>
    <row r="67" spans="1:13" ht="13" x14ac:dyDescent="0.3">
      <c r="A67" s="17"/>
      <c r="B67" s="12"/>
      <c r="C67" s="13" t="s">
        <v>2</v>
      </c>
      <c r="G67" s="42">
        <f>G10</f>
        <v>200</v>
      </c>
      <c r="H67" s="42">
        <f t="shared" ref="H67:M67" si="17">H10</f>
        <v>300</v>
      </c>
      <c r="I67" s="42">
        <f t="shared" si="17"/>
        <v>400</v>
      </c>
      <c r="J67" s="42">
        <f t="shared" si="17"/>
        <v>450</v>
      </c>
      <c r="K67" s="42">
        <f t="shared" si="17"/>
        <v>450</v>
      </c>
      <c r="L67" s="42">
        <f t="shared" si="17"/>
        <v>450</v>
      </c>
      <c r="M67" s="42">
        <f t="shared" si="17"/>
        <v>450</v>
      </c>
    </row>
    <row r="68" spans="1:13" ht="13" x14ac:dyDescent="0.3">
      <c r="A68" s="17"/>
      <c r="B68" s="12"/>
      <c r="C68" s="13" t="s">
        <v>142</v>
      </c>
      <c r="G68" s="42">
        <f>G16</f>
        <v>0.02</v>
      </c>
      <c r="H68" s="42">
        <f t="shared" ref="H68:M68" si="18">H16</f>
        <v>0.02</v>
      </c>
      <c r="I68" s="42">
        <f t="shared" si="18"/>
        <v>0.02</v>
      </c>
      <c r="J68" s="42">
        <f t="shared" si="18"/>
        <v>0.02</v>
      </c>
      <c r="K68" s="42">
        <f t="shared" si="18"/>
        <v>0.02</v>
      </c>
      <c r="L68" s="42">
        <f t="shared" si="18"/>
        <v>0.02</v>
      </c>
      <c r="M68" s="42">
        <f t="shared" si="18"/>
        <v>0.02</v>
      </c>
    </row>
    <row r="69" spans="1:13" ht="13" x14ac:dyDescent="0.3">
      <c r="A69" s="17"/>
      <c r="B69" s="12"/>
      <c r="C69" s="13" t="s">
        <v>143</v>
      </c>
      <c r="G69" s="42">
        <f>G67*G68</f>
        <v>4</v>
      </c>
      <c r="H69" s="42">
        <f t="shared" ref="H69:M69" si="19">H67*H68</f>
        <v>6</v>
      </c>
      <c r="I69" s="42">
        <f t="shared" si="19"/>
        <v>8</v>
      </c>
      <c r="J69" s="42">
        <f t="shared" si="19"/>
        <v>9</v>
      </c>
      <c r="K69" s="42">
        <f t="shared" si="19"/>
        <v>9</v>
      </c>
      <c r="L69" s="42">
        <f t="shared" si="19"/>
        <v>9</v>
      </c>
      <c r="M69" s="42">
        <f t="shared" si="19"/>
        <v>9</v>
      </c>
    </row>
    <row r="70" spans="1:13" ht="13.5" thickBot="1" x14ac:dyDescent="0.35">
      <c r="A70" s="17"/>
      <c r="B70" s="12"/>
      <c r="C70" s="13"/>
    </row>
    <row r="71" spans="1:13" ht="13.5" thickBot="1" x14ac:dyDescent="0.35">
      <c r="A71" s="17"/>
      <c r="B71" s="12" t="s">
        <v>48</v>
      </c>
      <c r="C71" s="13"/>
      <c r="E71" s="69" t="s">
        <v>78</v>
      </c>
      <c r="F71" s="70">
        <f>F28</f>
        <v>0</v>
      </c>
      <c r="G71" s="46">
        <f>MAX(G64,G69)</f>
        <v>4</v>
      </c>
      <c r="H71" s="46">
        <f t="shared" ref="H71:M71" si="20">MAX(H64,H69)</f>
        <v>6</v>
      </c>
      <c r="I71" s="46">
        <f t="shared" si="20"/>
        <v>8</v>
      </c>
      <c r="J71" s="46">
        <f t="shared" si="20"/>
        <v>9</v>
      </c>
      <c r="K71" s="46">
        <f t="shared" si="20"/>
        <v>9</v>
      </c>
      <c r="L71" s="46">
        <f t="shared" si="20"/>
        <v>81.751187008106257</v>
      </c>
      <c r="M71" s="46">
        <f t="shared" si="20"/>
        <v>380.88621074826835</v>
      </c>
    </row>
    <row r="72" spans="1:13" ht="13" x14ac:dyDescent="0.3">
      <c r="A72" s="17"/>
      <c r="B72" s="12" t="s">
        <v>13</v>
      </c>
      <c r="C72" s="13"/>
      <c r="E72" s="59"/>
      <c r="F72" s="6"/>
      <c r="G72" s="52">
        <f>G19</f>
        <v>0.03</v>
      </c>
      <c r="H72" s="52">
        <f t="shared" ref="H72:M72" si="21">H19</f>
        <v>3.5000000000000003E-2</v>
      </c>
      <c r="I72" s="52">
        <f t="shared" si="21"/>
        <v>0.04</v>
      </c>
      <c r="J72" s="52">
        <f t="shared" si="21"/>
        <v>0.04</v>
      </c>
      <c r="K72" s="52">
        <f t="shared" si="21"/>
        <v>0.04</v>
      </c>
      <c r="L72" s="52">
        <f t="shared" si="21"/>
        <v>0.04</v>
      </c>
      <c r="M72" s="52">
        <f t="shared" si="21"/>
        <v>0.04</v>
      </c>
    </row>
    <row r="73" spans="1:13" ht="13" x14ac:dyDescent="0.3">
      <c r="A73" s="17"/>
      <c r="B73" s="12" t="s">
        <v>49</v>
      </c>
      <c r="C73" s="13"/>
      <c r="E73" s="59" t="s">
        <v>79</v>
      </c>
      <c r="G73" s="46">
        <f>G72*F71</f>
        <v>0</v>
      </c>
      <c r="H73" s="46">
        <f t="shared" ref="H73:M73" si="22">H72*G71</f>
        <v>0.14000000000000001</v>
      </c>
      <c r="I73" s="46">
        <f t="shared" si="22"/>
        <v>0.24</v>
      </c>
      <c r="J73" s="46">
        <f t="shared" si="22"/>
        <v>0.32</v>
      </c>
      <c r="K73" s="46">
        <f t="shared" si="22"/>
        <v>0.36</v>
      </c>
      <c r="L73" s="46">
        <f t="shared" si="22"/>
        <v>0.36</v>
      </c>
      <c r="M73" s="46">
        <f t="shared" si="22"/>
        <v>3.2700474803242505</v>
      </c>
    </row>
    <row r="74" spans="1:13" ht="13.5" thickBot="1" x14ac:dyDescent="0.35">
      <c r="A74" s="17"/>
      <c r="B74" s="12"/>
      <c r="C74" s="13"/>
      <c r="G74" s="10"/>
      <c r="H74" s="10"/>
      <c r="I74" s="10"/>
      <c r="J74" s="10"/>
      <c r="K74" s="10"/>
      <c r="L74" s="10"/>
      <c r="M74" s="10"/>
    </row>
    <row r="75" spans="1:13" ht="13.5" thickBot="1" x14ac:dyDescent="0.35">
      <c r="A75" s="17"/>
      <c r="B75" s="12" t="s">
        <v>50</v>
      </c>
      <c r="C75" s="13"/>
      <c r="E75" s="69" t="s">
        <v>80</v>
      </c>
      <c r="F75" s="70">
        <f>F34</f>
        <v>100</v>
      </c>
      <c r="G75" s="46">
        <f>MAX(-(G64-G69),0)</f>
        <v>411.25</v>
      </c>
      <c r="H75" s="46">
        <f t="shared" ref="H75:M75" si="23">MAX(-(H64-H69),0)</f>
        <v>657.28937500000006</v>
      </c>
      <c r="I75" s="46">
        <f t="shared" si="23"/>
        <v>639.73805625</v>
      </c>
      <c r="J75" s="46">
        <f t="shared" si="23"/>
        <v>433.67019793750001</v>
      </c>
      <c r="K75" s="46">
        <f t="shared" si="23"/>
        <v>215.950303875625</v>
      </c>
      <c r="L75" s="46">
        <f t="shared" si="23"/>
        <v>0</v>
      </c>
      <c r="M75" s="46">
        <f t="shared" si="23"/>
        <v>0</v>
      </c>
    </row>
    <row r="76" spans="1:13" ht="13" x14ac:dyDescent="0.3">
      <c r="A76" s="17"/>
      <c r="B76" s="12" t="s">
        <v>14</v>
      </c>
      <c r="C76" s="13"/>
      <c r="E76" s="59"/>
      <c r="F76" s="6"/>
      <c r="G76" s="52">
        <f>G20</f>
        <v>0.05</v>
      </c>
      <c r="H76" s="52">
        <f t="shared" ref="H76:M76" si="24">H20</f>
        <v>5.5E-2</v>
      </c>
      <c r="I76" s="52">
        <f t="shared" si="24"/>
        <v>0.06</v>
      </c>
      <c r="J76" s="52">
        <f t="shared" si="24"/>
        <v>0.06</v>
      </c>
      <c r="K76" s="52">
        <f t="shared" si="24"/>
        <v>0.06</v>
      </c>
      <c r="L76" s="52">
        <f t="shared" si="24"/>
        <v>0.06</v>
      </c>
      <c r="M76" s="52">
        <f t="shared" si="24"/>
        <v>0.06</v>
      </c>
    </row>
    <row r="77" spans="1:13" ht="13" x14ac:dyDescent="0.3">
      <c r="A77" s="17"/>
      <c r="B77" s="12" t="s">
        <v>139</v>
      </c>
      <c r="C77" s="13"/>
      <c r="E77" s="59" t="s">
        <v>81</v>
      </c>
      <c r="G77" s="46">
        <f>G76*F75</f>
        <v>5</v>
      </c>
      <c r="H77" s="46">
        <f t="shared" ref="H77:M77" si="25">H76*G75</f>
        <v>22.618749999999999</v>
      </c>
      <c r="I77" s="46">
        <f t="shared" si="25"/>
        <v>39.437362499999999</v>
      </c>
      <c r="J77" s="46">
        <f t="shared" si="25"/>
        <v>38.384283374999995</v>
      </c>
      <c r="K77" s="46">
        <f t="shared" si="25"/>
        <v>26.020211876249999</v>
      </c>
      <c r="L77" s="46">
        <f t="shared" si="25"/>
        <v>12.9570182325375</v>
      </c>
      <c r="M77" s="46">
        <f t="shared" si="25"/>
        <v>0</v>
      </c>
    </row>
    <row r="78" spans="1:13" ht="13" x14ac:dyDescent="0.3">
      <c r="A78" s="17"/>
      <c r="B78" s="12"/>
      <c r="C78" s="13"/>
      <c r="G78" s="5"/>
      <c r="H78" s="5"/>
      <c r="I78" s="5"/>
      <c r="J78" s="5"/>
      <c r="K78" s="5"/>
      <c r="L78" s="5"/>
      <c r="M78" s="5"/>
    </row>
    <row r="79" spans="1:13" ht="13" x14ac:dyDescent="0.3">
      <c r="A79" s="17"/>
      <c r="B79" s="12"/>
      <c r="C79" s="13"/>
      <c r="G79" s="5"/>
      <c r="H79" s="5"/>
      <c r="I79" s="5"/>
      <c r="J79" s="5"/>
      <c r="K79" s="5"/>
      <c r="L79" s="5"/>
      <c r="M79" s="5"/>
    </row>
    <row r="80" spans="1:13" ht="13" x14ac:dyDescent="0.3">
      <c r="A80" s="17" t="s">
        <v>30</v>
      </c>
      <c r="B80" s="12"/>
      <c r="C80" s="13"/>
      <c r="G80" s="5"/>
      <c r="H80" s="5"/>
      <c r="I80" s="5"/>
      <c r="J80" s="5"/>
      <c r="K80" s="5"/>
      <c r="L80" s="5"/>
      <c r="M80" s="5"/>
    </row>
    <row r="81" spans="1:13" ht="13" x14ac:dyDescent="0.3">
      <c r="A81" s="17"/>
      <c r="B81" s="12" t="s">
        <v>2</v>
      </c>
      <c r="C81" s="13"/>
      <c r="E81" s="59" t="s">
        <v>59</v>
      </c>
      <c r="G81" s="42">
        <f>G67</f>
        <v>200</v>
      </c>
      <c r="H81" s="42">
        <f t="shared" ref="H81:M81" si="26">H67</f>
        <v>300</v>
      </c>
      <c r="I81" s="42">
        <f t="shared" si="26"/>
        <v>400</v>
      </c>
      <c r="J81" s="42">
        <f t="shared" si="26"/>
        <v>450</v>
      </c>
      <c r="K81" s="42">
        <f t="shared" si="26"/>
        <v>450</v>
      </c>
      <c r="L81" s="42">
        <f t="shared" si="26"/>
        <v>450</v>
      </c>
      <c r="M81" s="42">
        <f t="shared" si="26"/>
        <v>450</v>
      </c>
    </row>
    <row r="82" spans="1:13" ht="13" x14ac:dyDescent="0.3">
      <c r="A82" s="17"/>
      <c r="B82" s="12" t="s">
        <v>32</v>
      </c>
      <c r="C82" s="13"/>
      <c r="E82" s="59" t="s">
        <v>110</v>
      </c>
      <c r="G82" s="42">
        <f>G45</f>
        <v>130</v>
      </c>
      <c r="H82" s="42">
        <f t="shared" ref="H82:M82" si="27">H45</f>
        <v>170</v>
      </c>
      <c r="I82" s="42">
        <f t="shared" si="27"/>
        <v>210</v>
      </c>
      <c r="J82" s="42">
        <f t="shared" si="27"/>
        <v>230</v>
      </c>
      <c r="K82" s="42">
        <f t="shared" si="27"/>
        <v>235</v>
      </c>
      <c r="L82" s="42">
        <f t="shared" si="27"/>
        <v>240</v>
      </c>
      <c r="M82" s="42">
        <f t="shared" si="27"/>
        <v>245</v>
      </c>
    </row>
    <row r="83" spans="1:13" ht="13" x14ac:dyDescent="0.3">
      <c r="A83" s="17"/>
      <c r="B83" s="18" t="s">
        <v>31</v>
      </c>
      <c r="C83" s="15"/>
      <c r="D83" s="9"/>
      <c r="E83" s="60" t="s">
        <v>60</v>
      </c>
      <c r="F83" s="9"/>
      <c r="G83" s="43">
        <f>G81-G82</f>
        <v>70</v>
      </c>
      <c r="H83" s="43">
        <f t="shared" ref="H83:M83" si="28">H81-H82</f>
        <v>130</v>
      </c>
      <c r="I83" s="43">
        <f t="shared" si="28"/>
        <v>190</v>
      </c>
      <c r="J83" s="43">
        <f t="shared" si="28"/>
        <v>220</v>
      </c>
      <c r="K83" s="43">
        <f t="shared" si="28"/>
        <v>215</v>
      </c>
      <c r="L83" s="43">
        <f t="shared" si="28"/>
        <v>210</v>
      </c>
      <c r="M83" s="43">
        <f t="shared" si="28"/>
        <v>205</v>
      </c>
    </row>
    <row r="84" spans="1:13" ht="13" x14ac:dyDescent="0.3">
      <c r="A84" s="17"/>
      <c r="B84" s="12" t="s">
        <v>34</v>
      </c>
      <c r="C84" s="13"/>
      <c r="E84" s="57" t="s">
        <v>111</v>
      </c>
      <c r="G84" s="42">
        <f>G77</f>
        <v>5</v>
      </c>
      <c r="H84" s="42">
        <f t="shared" ref="H84:M84" si="29">H77</f>
        <v>22.618749999999999</v>
      </c>
      <c r="I84" s="42">
        <f t="shared" si="29"/>
        <v>39.437362499999999</v>
      </c>
      <c r="J84" s="42">
        <f t="shared" si="29"/>
        <v>38.384283374999995</v>
      </c>
      <c r="K84" s="42">
        <f t="shared" si="29"/>
        <v>26.020211876249999</v>
      </c>
      <c r="L84" s="42">
        <f t="shared" si="29"/>
        <v>12.9570182325375</v>
      </c>
      <c r="M84" s="42">
        <f t="shared" si="29"/>
        <v>0</v>
      </c>
    </row>
    <row r="85" spans="1:13" ht="13" x14ac:dyDescent="0.3">
      <c r="A85" s="17"/>
      <c r="B85" s="12" t="s">
        <v>35</v>
      </c>
      <c r="C85" s="13"/>
      <c r="E85" s="59" t="s">
        <v>112</v>
      </c>
      <c r="G85" s="42">
        <f>G59</f>
        <v>19.5</v>
      </c>
      <c r="H85" s="42">
        <f t="shared" ref="H85:M85" si="30">H59</f>
        <v>15.600000000000001</v>
      </c>
      <c r="I85" s="42">
        <f t="shared" si="30"/>
        <v>11.700000000000001</v>
      </c>
      <c r="J85" s="42">
        <f t="shared" si="30"/>
        <v>7.8000000000000007</v>
      </c>
      <c r="K85" s="42">
        <f t="shared" si="30"/>
        <v>3.9000000000000004</v>
      </c>
      <c r="L85" s="42">
        <f t="shared" si="30"/>
        <v>0</v>
      </c>
      <c r="M85" s="42">
        <f t="shared" si="30"/>
        <v>0</v>
      </c>
    </row>
    <row r="86" spans="1:13" ht="13" x14ac:dyDescent="0.3">
      <c r="A86" s="17"/>
      <c r="B86" s="12" t="s">
        <v>36</v>
      </c>
      <c r="C86" s="13"/>
      <c r="E86" s="57" t="s">
        <v>111</v>
      </c>
      <c r="G86" s="42">
        <f>G73</f>
        <v>0</v>
      </c>
      <c r="H86" s="42">
        <f t="shared" ref="H86:M86" si="31">H73</f>
        <v>0.14000000000000001</v>
      </c>
      <c r="I86" s="42">
        <f t="shared" si="31"/>
        <v>0.24</v>
      </c>
      <c r="J86" s="42">
        <f t="shared" si="31"/>
        <v>0.32</v>
      </c>
      <c r="K86" s="42">
        <f t="shared" si="31"/>
        <v>0.36</v>
      </c>
      <c r="L86" s="42">
        <f t="shared" si="31"/>
        <v>0.36</v>
      </c>
      <c r="M86" s="42">
        <f t="shared" si="31"/>
        <v>3.2700474803242505</v>
      </c>
    </row>
    <row r="87" spans="1:13" ht="13.5" thickBot="1" x14ac:dyDescent="0.35">
      <c r="A87" s="17"/>
      <c r="B87" s="12"/>
      <c r="C87" s="14" t="s">
        <v>37</v>
      </c>
      <c r="D87" s="7"/>
      <c r="E87" s="61" t="s">
        <v>62</v>
      </c>
      <c r="F87" s="7"/>
      <c r="G87" s="44">
        <f>G83-G84-G85+G86</f>
        <v>45.5</v>
      </c>
      <c r="H87" s="44">
        <f t="shared" ref="H87:M87" si="32">H83-H84-H85+H86</f>
        <v>91.921250000000001</v>
      </c>
      <c r="I87" s="44">
        <f t="shared" si="32"/>
        <v>139.10263750000001</v>
      </c>
      <c r="J87" s="44">
        <f t="shared" si="32"/>
        <v>174.13571662499999</v>
      </c>
      <c r="K87" s="44">
        <f t="shared" si="32"/>
        <v>185.43978812375002</v>
      </c>
      <c r="L87" s="44">
        <f t="shared" si="32"/>
        <v>197.40298176746251</v>
      </c>
      <c r="M87" s="44">
        <f t="shared" si="32"/>
        <v>208.27004748032425</v>
      </c>
    </row>
    <row r="88" spans="1:13" ht="13.5" thickTop="1" x14ac:dyDescent="0.3">
      <c r="A88" s="17"/>
      <c r="B88" s="12"/>
      <c r="C88" s="13"/>
      <c r="G88" s="5"/>
      <c r="H88" s="5"/>
      <c r="I88" s="5"/>
      <c r="J88" s="5"/>
      <c r="K88" s="5"/>
      <c r="L88" s="5"/>
      <c r="M88" s="5"/>
    </row>
    <row r="89" spans="1:13" ht="13" x14ac:dyDescent="0.3">
      <c r="A89" s="17" t="s">
        <v>33</v>
      </c>
      <c r="B89" s="12"/>
      <c r="C89" s="13"/>
      <c r="G89" s="5"/>
      <c r="H89" s="5"/>
      <c r="I89" s="5"/>
      <c r="J89" s="5"/>
      <c r="K89" s="5"/>
      <c r="L89" s="5"/>
      <c r="M89" s="5"/>
    </row>
    <row r="90" spans="1:13" ht="13" x14ac:dyDescent="0.3">
      <c r="A90" s="17"/>
      <c r="B90" s="12" t="s">
        <v>37</v>
      </c>
      <c r="C90" s="13"/>
      <c r="E90" s="59" t="s">
        <v>63</v>
      </c>
      <c r="G90" s="42">
        <f>G87</f>
        <v>45.5</v>
      </c>
      <c r="H90" s="42">
        <f t="shared" ref="H90:M90" si="33">H87</f>
        <v>91.921250000000001</v>
      </c>
      <c r="I90" s="42">
        <f t="shared" si="33"/>
        <v>139.10263750000001</v>
      </c>
      <c r="J90" s="42">
        <f t="shared" si="33"/>
        <v>174.13571662499999</v>
      </c>
      <c r="K90" s="42">
        <f t="shared" si="33"/>
        <v>185.43978812375002</v>
      </c>
      <c r="L90" s="42">
        <f t="shared" si="33"/>
        <v>197.40298176746251</v>
      </c>
      <c r="M90" s="42">
        <f t="shared" si="33"/>
        <v>208.27004748032425</v>
      </c>
    </row>
    <row r="91" spans="1:13" ht="13" x14ac:dyDescent="0.3">
      <c r="A91" s="17"/>
      <c r="B91" s="12" t="s">
        <v>38</v>
      </c>
      <c r="C91" s="13"/>
      <c r="E91" s="59" t="s">
        <v>63</v>
      </c>
      <c r="G91" s="42">
        <f>G82</f>
        <v>130</v>
      </c>
      <c r="H91" s="42">
        <f t="shared" ref="H91:M91" si="34">H82</f>
        <v>170</v>
      </c>
      <c r="I91" s="42">
        <f t="shared" si="34"/>
        <v>210</v>
      </c>
      <c r="J91" s="42">
        <f t="shared" si="34"/>
        <v>230</v>
      </c>
      <c r="K91" s="42">
        <f t="shared" si="34"/>
        <v>235</v>
      </c>
      <c r="L91" s="42">
        <f t="shared" si="34"/>
        <v>240</v>
      </c>
      <c r="M91" s="42">
        <f t="shared" si="34"/>
        <v>245</v>
      </c>
    </row>
    <row r="92" spans="1:13" ht="13" x14ac:dyDescent="0.3">
      <c r="A92" s="17"/>
      <c r="B92" s="18" t="s">
        <v>39</v>
      </c>
      <c r="C92" s="15"/>
      <c r="D92" s="9"/>
      <c r="E92" s="60" t="s">
        <v>64</v>
      </c>
      <c r="F92" s="9"/>
      <c r="G92" s="43">
        <f>G90+G91</f>
        <v>175.5</v>
      </c>
      <c r="H92" s="43">
        <f t="shared" ref="H92:M92" si="35">H90+H91</f>
        <v>261.92124999999999</v>
      </c>
      <c r="I92" s="43">
        <f t="shared" si="35"/>
        <v>349.10263750000001</v>
      </c>
      <c r="J92" s="43">
        <f t="shared" si="35"/>
        <v>404.13571662499999</v>
      </c>
      <c r="K92" s="43">
        <f t="shared" si="35"/>
        <v>420.43978812375002</v>
      </c>
      <c r="L92" s="43">
        <f t="shared" si="35"/>
        <v>437.40298176746251</v>
      </c>
      <c r="M92" s="43">
        <f t="shared" si="35"/>
        <v>453.27004748032425</v>
      </c>
    </row>
    <row r="93" spans="1:13" ht="13" x14ac:dyDescent="0.3">
      <c r="A93" s="17"/>
      <c r="B93" s="12" t="s">
        <v>40</v>
      </c>
      <c r="C93" s="13"/>
      <c r="E93" s="59" t="s">
        <v>65</v>
      </c>
      <c r="F93" s="9"/>
      <c r="G93" s="42">
        <f>G41</f>
        <v>400</v>
      </c>
      <c r="H93" s="42">
        <f t="shared" ref="H93:M93" si="36">H41</f>
        <v>400</v>
      </c>
      <c r="I93" s="42">
        <f t="shared" si="36"/>
        <v>200</v>
      </c>
      <c r="J93" s="42">
        <f t="shared" si="36"/>
        <v>50</v>
      </c>
      <c r="K93" s="42">
        <f t="shared" si="36"/>
        <v>50</v>
      </c>
      <c r="L93" s="42">
        <f t="shared" si="36"/>
        <v>50</v>
      </c>
      <c r="M93" s="42">
        <f t="shared" si="36"/>
        <v>50</v>
      </c>
    </row>
    <row r="94" spans="1:13" ht="13" x14ac:dyDescent="0.3">
      <c r="A94" s="17"/>
      <c r="B94" s="18" t="s">
        <v>41</v>
      </c>
      <c r="C94" s="15"/>
      <c r="D94" s="9"/>
      <c r="E94" s="60" t="s">
        <v>66</v>
      </c>
      <c r="F94" s="9"/>
      <c r="G94" s="43">
        <f>G92-G93</f>
        <v>-224.5</v>
      </c>
      <c r="H94" s="43">
        <f t="shared" ref="H94:M94" si="37">H92-H93</f>
        <v>-138.07875000000001</v>
      </c>
      <c r="I94" s="43">
        <f t="shared" si="37"/>
        <v>149.10263750000001</v>
      </c>
      <c r="J94" s="43">
        <f t="shared" si="37"/>
        <v>354.13571662499999</v>
      </c>
      <c r="K94" s="43">
        <f t="shared" si="37"/>
        <v>370.43978812375002</v>
      </c>
      <c r="L94" s="43">
        <f t="shared" si="37"/>
        <v>387.40298176746251</v>
      </c>
      <c r="M94" s="43">
        <f t="shared" si="37"/>
        <v>403.27004748032425</v>
      </c>
    </row>
    <row r="95" spans="1:13" ht="13" x14ac:dyDescent="0.3">
      <c r="A95" s="17"/>
      <c r="B95" s="12" t="s">
        <v>43</v>
      </c>
      <c r="C95" s="13"/>
      <c r="E95" s="59" t="s">
        <v>65</v>
      </c>
      <c r="F95" s="28"/>
      <c r="G95" s="48">
        <f>G55</f>
        <v>-60</v>
      </c>
      <c r="H95" s="48">
        <f t="shared" ref="H95:M95" si="38">H55</f>
        <v>-60</v>
      </c>
      <c r="I95" s="48">
        <f t="shared" si="38"/>
        <v>-60</v>
      </c>
      <c r="J95" s="48">
        <f t="shared" si="38"/>
        <v>-60</v>
      </c>
      <c r="K95" s="48">
        <f t="shared" si="38"/>
        <v>-60</v>
      </c>
      <c r="L95" s="48">
        <f t="shared" si="38"/>
        <v>0</v>
      </c>
      <c r="M95" s="48">
        <f t="shared" si="38"/>
        <v>0</v>
      </c>
    </row>
    <row r="96" spans="1:13" ht="13" x14ac:dyDescent="0.3">
      <c r="A96" s="17"/>
      <c r="B96" s="12" t="s">
        <v>46</v>
      </c>
      <c r="C96" s="13"/>
      <c r="E96" s="59" t="s">
        <v>67</v>
      </c>
      <c r="F96" s="49"/>
      <c r="G96" s="42">
        <f>-MAX(G87*G21,0)</f>
        <v>-22.75</v>
      </c>
      <c r="H96" s="42">
        <f t="shared" ref="H96:M96" si="39">-MAX(H87*H21,0)</f>
        <v>-45.960625</v>
      </c>
      <c r="I96" s="42">
        <f t="shared" si="39"/>
        <v>-69.551318750000007</v>
      </c>
      <c r="J96" s="42">
        <f t="shared" si="39"/>
        <v>-87.067858312499993</v>
      </c>
      <c r="K96" s="42">
        <f t="shared" si="39"/>
        <v>-92.71989406187501</v>
      </c>
      <c r="L96" s="42">
        <f t="shared" si="39"/>
        <v>-98.701490883731253</v>
      </c>
      <c r="M96" s="42">
        <f t="shared" si="39"/>
        <v>-104.13502374016213</v>
      </c>
    </row>
    <row r="97" spans="1:13" ht="13.5" thickBot="1" x14ac:dyDescent="0.35">
      <c r="A97" s="17"/>
      <c r="B97" s="12"/>
      <c r="C97" s="14" t="s">
        <v>44</v>
      </c>
      <c r="D97" s="7"/>
      <c r="E97" s="61" t="s">
        <v>68</v>
      </c>
      <c r="F97" s="8"/>
      <c r="G97" s="44">
        <f>G94+G95+G96</f>
        <v>-307.25</v>
      </c>
      <c r="H97" s="44">
        <f t="shared" ref="H97:M97" si="40">H94+H95+H96</f>
        <v>-244.03937500000001</v>
      </c>
      <c r="I97" s="44">
        <f t="shared" si="40"/>
        <v>19.551318750000007</v>
      </c>
      <c r="J97" s="44">
        <f t="shared" si="40"/>
        <v>207.06785831249999</v>
      </c>
      <c r="K97" s="44">
        <f t="shared" si="40"/>
        <v>217.71989406187501</v>
      </c>
      <c r="L97" s="44">
        <f t="shared" si="40"/>
        <v>288.70149088373125</v>
      </c>
      <c r="M97" s="44">
        <f t="shared" si="40"/>
        <v>299.13502374016213</v>
      </c>
    </row>
    <row r="98" spans="1:13" ht="13.5" thickTop="1" x14ac:dyDescent="0.3">
      <c r="A98" s="17"/>
      <c r="B98" s="12"/>
      <c r="C98" s="13"/>
      <c r="F98" s="6"/>
      <c r="G98" s="6"/>
      <c r="H98" s="6"/>
      <c r="I98" s="6"/>
      <c r="J98" s="6"/>
      <c r="K98" s="6"/>
      <c r="L98" s="6"/>
      <c r="M98" s="6"/>
    </row>
    <row r="99" spans="1:13" ht="13" x14ac:dyDescent="0.3">
      <c r="A99" s="17"/>
      <c r="B99" s="12"/>
      <c r="C99" s="13"/>
      <c r="F99" s="6"/>
      <c r="G99" s="6"/>
      <c r="H99" s="6"/>
      <c r="I99" s="6"/>
      <c r="J99" s="6"/>
      <c r="K99" s="6"/>
      <c r="L99" s="6"/>
      <c r="M99" s="6"/>
    </row>
    <row r="100" spans="1:13" ht="13" x14ac:dyDescent="0.3">
      <c r="A100" s="17" t="s">
        <v>97</v>
      </c>
      <c r="B100" s="12"/>
      <c r="C100" s="13"/>
    </row>
    <row r="101" spans="1:13" ht="13" x14ac:dyDescent="0.3">
      <c r="A101" s="17"/>
      <c r="B101" s="12" t="s">
        <v>126</v>
      </c>
      <c r="C101" s="13"/>
    </row>
    <row r="102" spans="1:13" ht="13" x14ac:dyDescent="0.3">
      <c r="A102" s="17"/>
      <c r="C102" s="12" t="s">
        <v>100</v>
      </c>
      <c r="G102" s="46">
        <f>F105</f>
        <v>600</v>
      </c>
      <c r="H102" s="46">
        <f t="shared" ref="H102:M102" si="41">G105</f>
        <v>622.75</v>
      </c>
      <c r="I102" s="46">
        <f t="shared" si="41"/>
        <v>668.71062499999994</v>
      </c>
      <c r="J102" s="46">
        <f t="shared" si="41"/>
        <v>738.26194375</v>
      </c>
      <c r="K102" s="46">
        <f t="shared" si="41"/>
        <v>825.32980206249999</v>
      </c>
      <c r="L102" s="46">
        <f t="shared" si="41"/>
        <v>918.04969612437503</v>
      </c>
      <c r="M102" s="46">
        <f t="shared" si="41"/>
        <v>1016.7511870081063</v>
      </c>
    </row>
    <row r="103" spans="1:13" ht="13" x14ac:dyDescent="0.3">
      <c r="A103" s="17"/>
      <c r="C103" s="12" t="s">
        <v>101</v>
      </c>
      <c r="F103" s="6"/>
      <c r="G103" s="46">
        <f>G87</f>
        <v>45.5</v>
      </c>
      <c r="H103" s="46">
        <f t="shared" ref="H103:M103" si="42">H87</f>
        <v>91.921250000000001</v>
      </c>
      <c r="I103" s="46">
        <f t="shared" si="42"/>
        <v>139.10263750000001</v>
      </c>
      <c r="J103" s="46">
        <f t="shared" si="42"/>
        <v>174.13571662499999</v>
      </c>
      <c r="K103" s="46">
        <f t="shared" si="42"/>
        <v>185.43978812375002</v>
      </c>
      <c r="L103" s="46">
        <f t="shared" si="42"/>
        <v>197.40298176746251</v>
      </c>
      <c r="M103" s="46">
        <f t="shared" si="42"/>
        <v>208.27004748032425</v>
      </c>
    </row>
    <row r="104" spans="1:13" ht="13" x14ac:dyDescent="0.3">
      <c r="A104" s="17"/>
      <c r="C104" s="12" t="s">
        <v>46</v>
      </c>
      <c r="G104" s="45">
        <f>G96</f>
        <v>-22.75</v>
      </c>
      <c r="H104" s="45">
        <f t="shared" ref="H104:M104" si="43">H96</f>
        <v>-45.960625</v>
      </c>
      <c r="I104" s="45">
        <f t="shared" si="43"/>
        <v>-69.551318750000007</v>
      </c>
      <c r="J104" s="45">
        <f t="shared" si="43"/>
        <v>-87.067858312499993</v>
      </c>
      <c r="K104" s="45">
        <f t="shared" si="43"/>
        <v>-92.71989406187501</v>
      </c>
      <c r="L104" s="45">
        <f t="shared" si="43"/>
        <v>-98.701490883731253</v>
      </c>
      <c r="M104" s="45">
        <f t="shared" si="43"/>
        <v>-104.13502374016213</v>
      </c>
    </row>
    <row r="105" spans="1:13" ht="13" x14ac:dyDescent="0.3">
      <c r="A105" s="17"/>
      <c r="C105" s="12" t="s">
        <v>24</v>
      </c>
      <c r="F105" s="53">
        <f>F35</f>
        <v>600</v>
      </c>
      <c r="G105" s="46">
        <f>SUM(G102:G104)</f>
        <v>622.75</v>
      </c>
      <c r="H105" s="46">
        <f t="shared" ref="H105:M105" si="44">SUM(H102:H104)</f>
        <v>668.71062499999994</v>
      </c>
      <c r="I105" s="46">
        <f t="shared" si="44"/>
        <v>738.26194375</v>
      </c>
      <c r="J105" s="46">
        <f t="shared" si="44"/>
        <v>825.32980206249999</v>
      </c>
      <c r="K105" s="46">
        <f t="shared" si="44"/>
        <v>918.04969612437503</v>
      </c>
      <c r="L105" s="46">
        <f t="shared" si="44"/>
        <v>1016.7511870081063</v>
      </c>
      <c r="M105" s="46">
        <f t="shared" si="44"/>
        <v>1120.8862107482685</v>
      </c>
    </row>
    <row r="106" spans="1:13" ht="13" x14ac:dyDescent="0.3">
      <c r="A106" s="17"/>
      <c r="B106" s="12"/>
      <c r="C106" s="13"/>
    </row>
    <row r="107" spans="1:13" ht="13" x14ac:dyDescent="0.3">
      <c r="A107" s="17"/>
      <c r="B107" s="12" t="s">
        <v>98</v>
      </c>
      <c r="C107" s="13"/>
    </row>
    <row r="108" spans="1:13" ht="13" x14ac:dyDescent="0.3">
      <c r="A108" s="17"/>
      <c r="B108" s="12"/>
      <c r="C108" s="12" t="s">
        <v>7</v>
      </c>
      <c r="D108" s="13"/>
      <c r="E108" s="59" t="s">
        <v>61</v>
      </c>
      <c r="F108" s="42">
        <f>F71</f>
        <v>0</v>
      </c>
      <c r="G108" s="42">
        <f t="shared" ref="G108:M108" si="45">G71</f>
        <v>4</v>
      </c>
      <c r="H108" s="42">
        <f t="shared" si="45"/>
        <v>6</v>
      </c>
      <c r="I108" s="42">
        <f t="shared" si="45"/>
        <v>8</v>
      </c>
      <c r="J108" s="42">
        <f t="shared" si="45"/>
        <v>9</v>
      </c>
      <c r="K108" s="42">
        <f t="shared" si="45"/>
        <v>9</v>
      </c>
      <c r="L108" s="42">
        <f t="shared" si="45"/>
        <v>81.751187008106257</v>
      </c>
      <c r="M108" s="42">
        <f t="shared" si="45"/>
        <v>380.88621074826835</v>
      </c>
    </row>
    <row r="109" spans="1:13" ht="13" x14ac:dyDescent="0.3">
      <c r="A109" s="17"/>
      <c r="B109" s="12"/>
      <c r="C109" s="12" t="s">
        <v>5</v>
      </c>
      <c r="D109" s="13"/>
      <c r="E109" s="59" t="s">
        <v>69</v>
      </c>
      <c r="F109" s="47">
        <f>F42</f>
        <v>1300</v>
      </c>
      <c r="G109" s="47">
        <f t="shared" ref="G109:M109" si="46">G42</f>
        <v>1700</v>
      </c>
      <c r="H109" s="47">
        <f t="shared" si="46"/>
        <v>2100</v>
      </c>
      <c r="I109" s="47">
        <f t="shared" si="46"/>
        <v>2300</v>
      </c>
      <c r="J109" s="47">
        <f t="shared" si="46"/>
        <v>2350</v>
      </c>
      <c r="K109" s="47">
        <f t="shared" si="46"/>
        <v>2400</v>
      </c>
      <c r="L109" s="47">
        <f t="shared" si="46"/>
        <v>2450</v>
      </c>
      <c r="M109" s="47">
        <f t="shared" si="46"/>
        <v>2500</v>
      </c>
    </row>
    <row r="110" spans="1:13" ht="13" x14ac:dyDescent="0.3">
      <c r="A110" s="17"/>
      <c r="B110" s="12"/>
      <c r="C110" s="12" t="s">
        <v>53</v>
      </c>
      <c r="D110" s="13"/>
      <c r="E110" s="59" t="s">
        <v>72</v>
      </c>
      <c r="F110" s="47">
        <f>-F50</f>
        <v>-300</v>
      </c>
      <c r="G110" s="47">
        <f t="shared" ref="G110:M110" si="47">-G50</f>
        <v>-430</v>
      </c>
      <c r="H110" s="47">
        <f t="shared" si="47"/>
        <v>-600</v>
      </c>
      <c r="I110" s="47">
        <f t="shared" si="47"/>
        <v>-810</v>
      </c>
      <c r="J110" s="47">
        <f t="shared" si="47"/>
        <v>-1040</v>
      </c>
      <c r="K110" s="47">
        <f t="shared" si="47"/>
        <v>-1275</v>
      </c>
      <c r="L110" s="47">
        <f t="shared" si="47"/>
        <v>-1515</v>
      </c>
      <c r="M110" s="47">
        <f t="shared" si="47"/>
        <v>-1760</v>
      </c>
    </row>
    <row r="111" spans="1:13" ht="13.5" thickBot="1" x14ac:dyDescent="0.35">
      <c r="A111" s="17"/>
      <c r="B111" s="12"/>
      <c r="C111" s="12"/>
      <c r="D111" s="14" t="s">
        <v>8</v>
      </c>
      <c r="E111" s="61" t="s">
        <v>73</v>
      </c>
      <c r="F111" s="50">
        <f>SUM(F108:F110)</f>
        <v>1000</v>
      </c>
      <c r="G111" s="50">
        <f t="shared" ref="G111:M111" si="48">SUM(G108:G110)</f>
        <v>1274</v>
      </c>
      <c r="H111" s="50">
        <f t="shared" si="48"/>
        <v>1506</v>
      </c>
      <c r="I111" s="50">
        <f t="shared" si="48"/>
        <v>1498</v>
      </c>
      <c r="J111" s="50">
        <f t="shared" si="48"/>
        <v>1319</v>
      </c>
      <c r="K111" s="50">
        <f t="shared" si="48"/>
        <v>1134</v>
      </c>
      <c r="L111" s="50">
        <f t="shared" si="48"/>
        <v>1016.7511870081062</v>
      </c>
      <c r="M111" s="50">
        <f t="shared" si="48"/>
        <v>1120.8862107482682</v>
      </c>
    </row>
    <row r="112" spans="1:13" ht="13.5" thickTop="1" x14ac:dyDescent="0.3">
      <c r="A112" s="17"/>
      <c r="B112" s="12"/>
      <c r="C112" s="12"/>
      <c r="D112" s="13"/>
    </row>
    <row r="113" spans="1:13" ht="13" x14ac:dyDescent="0.3">
      <c r="A113" s="17"/>
      <c r="B113" s="12" t="s">
        <v>99</v>
      </c>
      <c r="C113" s="12"/>
      <c r="D113" s="13"/>
      <c r="F113" s="32"/>
      <c r="G113" s="32"/>
      <c r="H113" s="32"/>
      <c r="I113" s="32"/>
      <c r="J113" s="32"/>
      <c r="K113" s="32"/>
      <c r="L113" s="32"/>
      <c r="M113" s="32"/>
    </row>
    <row r="114" spans="1:13" ht="13" x14ac:dyDescent="0.3">
      <c r="A114" s="29"/>
      <c r="B114" s="30"/>
      <c r="C114" s="30" t="s">
        <v>20</v>
      </c>
      <c r="D114" s="31"/>
      <c r="E114" s="59" t="s">
        <v>70</v>
      </c>
      <c r="F114" s="48">
        <f>F56</f>
        <v>300</v>
      </c>
      <c r="G114" s="48">
        <f t="shared" ref="G114:M114" si="49">G56</f>
        <v>240</v>
      </c>
      <c r="H114" s="48">
        <f t="shared" si="49"/>
        <v>180</v>
      </c>
      <c r="I114" s="48">
        <f t="shared" si="49"/>
        <v>120</v>
      </c>
      <c r="J114" s="48">
        <f t="shared" si="49"/>
        <v>60</v>
      </c>
      <c r="K114" s="48">
        <f t="shared" si="49"/>
        <v>0</v>
      </c>
      <c r="L114" s="48">
        <f t="shared" si="49"/>
        <v>0</v>
      </c>
      <c r="M114" s="48">
        <f t="shared" si="49"/>
        <v>0</v>
      </c>
    </row>
    <row r="115" spans="1:13" ht="13" x14ac:dyDescent="0.3">
      <c r="A115" s="17"/>
      <c r="B115" s="12"/>
      <c r="C115" s="12" t="s">
        <v>21</v>
      </c>
      <c r="D115" s="13"/>
      <c r="E115" s="59" t="s">
        <v>61</v>
      </c>
      <c r="F115" s="42">
        <f>F75</f>
        <v>100</v>
      </c>
      <c r="G115" s="42">
        <f t="shared" ref="G115:M115" si="50">G75</f>
        <v>411.25</v>
      </c>
      <c r="H115" s="42">
        <f t="shared" si="50"/>
        <v>657.28937500000006</v>
      </c>
      <c r="I115" s="42">
        <f t="shared" si="50"/>
        <v>639.73805625</v>
      </c>
      <c r="J115" s="42">
        <f t="shared" si="50"/>
        <v>433.67019793750001</v>
      </c>
      <c r="K115" s="42">
        <f t="shared" si="50"/>
        <v>215.950303875625</v>
      </c>
      <c r="L115" s="42">
        <f t="shared" si="50"/>
        <v>0</v>
      </c>
      <c r="M115" s="42">
        <f t="shared" si="50"/>
        <v>0</v>
      </c>
    </row>
    <row r="116" spans="1:13" ht="13" x14ac:dyDescent="0.3">
      <c r="A116" s="17"/>
      <c r="B116" s="12"/>
      <c r="C116" s="12" t="s">
        <v>9</v>
      </c>
      <c r="D116" s="13"/>
      <c r="E116" s="59" t="s">
        <v>65</v>
      </c>
      <c r="F116" s="42">
        <f>F105</f>
        <v>600</v>
      </c>
      <c r="G116" s="42">
        <f t="shared" ref="G116:M116" si="51">G105</f>
        <v>622.75</v>
      </c>
      <c r="H116" s="42">
        <f t="shared" si="51"/>
        <v>668.71062499999994</v>
      </c>
      <c r="I116" s="42">
        <f t="shared" si="51"/>
        <v>738.26194375</v>
      </c>
      <c r="J116" s="42">
        <f t="shared" si="51"/>
        <v>825.32980206249999</v>
      </c>
      <c r="K116" s="42">
        <f t="shared" si="51"/>
        <v>918.04969612437503</v>
      </c>
      <c r="L116" s="42">
        <f t="shared" si="51"/>
        <v>1016.7511870081063</v>
      </c>
      <c r="M116" s="42">
        <f t="shared" si="51"/>
        <v>1120.8862107482685</v>
      </c>
    </row>
    <row r="117" spans="1:13" ht="13.5" thickBot="1" x14ac:dyDescent="0.35">
      <c r="A117" s="17"/>
      <c r="B117" s="12"/>
      <c r="C117" s="12"/>
      <c r="D117" s="14" t="s">
        <v>10</v>
      </c>
      <c r="E117" s="61" t="s">
        <v>71</v>
      </c>
      <c r="F117" s="51">
        <f>SUM(F114:F116)</f>
        <v>1000</v>
      </c>
      <c r="G117" s="51">
        <f t="shared" ref="G117:M117" si="52">SUM(G114:G116)</f>
        <v>1274</v>
      </c>
      <c r="H117" s="51">
        <f t="shared" si="52"/>
        <v>1506</v>
      </c>
      <c r="I117" s="51">
        <f t="shared" si="52"/>
        <v>1498</v>
      </c>
      <c r="J117" s="51">
        <f t="shared" si="52"/>
        <v>1319</v>
      </c>
      <c r="K117" s="51">
        <f t="shared" si="52"/>
        <v>1134</v>
      </c>
      <c r="L117" s="51">
        <f t="shared" si="52"/>
        <v>1016.7511870081063</v>
      </c>
      <c r="M117" s="51">
        <f t="shared" si="52"/>
        <v>1120.8862107482685</v>
      </c>
    </row>
    <row r="118" spans="1:13" ht="13.5" thickTop="1" x14ac:dyDescent="0.3">
      <c r="A118" s="17"/>
      <c r="B118" s="12"/>
      <c r="C118" s="13"/>
      <c r="F118" s="6"/>
      <c r="G118" s="6"/>
      <c r="H118" s="6"/>
      <c r="I118" s="6"/>
      <c r="J118" s="6"/>
      <c r="K118" s="6"/>
      <c r="L118" s="6"/>
      <c r="M118" s="6"/>
    </row>
    <row r="119" spans="1:13" ht="13" x14ac:dyDescent="0.3">
      <c r="A119" s="17"/>
      <c r="B119" s="12" t="s">
        <v>96</v>
      </c>
      <c r="C119" s="13"/>
      <c r="E119" s="59" t="s">
        <v>74</v>
      </c>
      <c r="F119" s="46">
        <f>F117-F111</f>
        <v>0</v>
      </c>
      <c r="G119" s="46">
        <f t="shared" ref="G119:M119" si="53">G117-G111</f>
        <v>0</v>
      </c>
      <c r="H119" s="46">
        <f t="shared" si="53"/>
        <v>0</v>
      </c>
      <c r="I119" s="46">
        <f t="shared" si="53"/>
        <v>0</v>
      </c>
      <c r="J119" s="46">
        <f t="shared" si="53"/>
        <v>0</v>
      </c>
      <c r="K119" s="46">
        <f t="shared" si="53"/>
        <v>0</v>
      </c>
      <c r="L119" s="46">
        <f t="shared" si="53"/>
        <v>0</v>
      </c>
      <c r="M119" s="46">
        <f t="shared" si="53"/>
        <v>0</v>
      </c>
    </row>
    <row r="120" spans="1:13" ht="13" x14ac:dyDescent="0.3">
      <c r="A120" s="17"/>
      <c r="B120" s="12" t="s">
        <v>51</v>
      </c>
      <c r="C120" s="13"/>
      <c r="F120" s="46" t="b">
        <f>F119=0</f>
        <v>1</v>
      </c>
      <c r="G120" s="46" t="b">
        <f t="shared" ref="G120:M120" si="54">G119=0</f>
        <v>1</v>
      </c>
      <c r="H120" s="46" t="b">
        <f t="shared" si="54"/>
        <v>1</v>
      </c>
      <c r="I120" s="46" t="b">
        <f t="shared" si="54"/>
        <v>1</v>
      </c>
      <c r="J120" s="46" t="b">
        <f t="shared" si="54"/>
        <v>1</v>
      </c>
      <c r="K120" s="46" t="b">
        <f t="shared" si="54"/>
        <v>1</v>
      </c>
      <c r="L120" s="46" t="b">
        <f t="shared" si="54"/>
        <v>1</v>
      </c>
      <c r="M120" s="46" t="b">
        <f t="shared" si="54"/>
        <v>1</v>
      </c>
    </row>
    <row r="121" spans="1:13" ht="13" x14ac:dyDescent="0.3">
      <c r="A121" s="17"/>
      <c r="B121" s="12" t="s">
        <v>127</v>
      </c>
      <c r="C121" s="13"/>
      <c r="F121" s="46" t="b">
        <f>AND(F120:M120)</f>
        <v>1</v>
      </c>
    </row>
    <row r="122" spans="1:13" ht="13" x14ac:dyDescent="0.3">
      <c r="A122" s="17"/>
      <c r="B122" s="12"/>
      <c r="C122" s="13"/>
    </row>
    <row r="123" spans="1:13" ht="13" x14ac:dyDescent="0.3">
      <c r="A123" s="17"/>
      <c r="B123" s="12"/>
      <c r="C123" s="13"/>
    </row>
    <row r="124" spans="1:13" ht="13" x14ac:dyDescent="0.3">
      <c r="A124" s="17"/>
      <c r="B124" s="12"/>
      <c r="C124" s="13"/>
    </row>
  </sheetData>
  <phoneticPr fontId="2" type="noConversion"/>
  <dataValidations count="56">
    <dataValidation allowBlank="1" showInputMessage="1" showErrorMessage="1" promptTitle="Base Year Closing Balance" prompt="The amount is from the balance sheet._x000a__x000a_Note: The next year has a different formula" sqref="F71 F75" xr:uid="{00000000-0002-0000-0400-000000000000}"/>
    <dataValidation allowBlank="1" showInputMessage="1" showErrorMessage="1" promptTitle="Difference" prompt="The Difference between assets and liabilities" sqref="F119:M119" xr:uid="{00000000-0002-0000-0400-000001000000}"/>
    <dataValidation allowBlank="1" showInputMessage="1" showErrorMessage="1" promptTitle="Interest Income Rate" prompt="Link to the Interest Income Rate Assumption above" sqref="G72:M72" xr:uid="{00000000-0002-0000-0400-000002000000}"/>
    <dataValidation allowBlank="1" showInputMessage="1" showErrorMessage="1" promptTitle="Interest Income" prompt="For this exercise use the opening balance and multiply by the interest income rate" sqref="G73:M73" xr:uid="{00000000-0002-0000-0400-000003000000}"/>
    <dataValidation allowBlank="1" showInputMessage="1" showErrorMessage="1" promptTitle="Dividends" prompt="Use the dividend payout ratio and a maximum statement" sqref="G96:M96" xr:uid="{00000000-0002-0000-0400-000004000000}"/>
    <dataValidation allowBlank="1" showInputMessage="1" showErrorMessage="1" promptTitle="Debt Repayments" prompt="Comes from the debt schedule above" sqref="G95:M95" xr:uid="{00000000-0002-0000-0400-000005000000}"/>
    <dataValidation allowBlank="1" showInputMessage="1" showErrorMessage="1" promptTitle="Dividends" prompt="Link to the cash flow statement with = sign" sqref="G104:M104" xr:uid="{00000000-0002-0000-0400-000006000000}"/>
    <dataValidation allowBlank="1" showInputMessage="1" showErrorMessage="1" promptTitle="Net Income" prompt="Link to the profit and loss statement with = sign" sqref="G103:M103" xr:uid="{00000000-0002-0000-0400-000007000000}"/>
    <dataValidation allowBlank="1" showInputMessage="1" showErrorMessage="1" promptTitle="Opening Balance" prompt="As usual, opening balance equals closing balance" sqref="G102:M102" xr:uid="{00000000-0002-0000-0400-000008000000}"/>
    <dataValidation allowBlank="1" showInputMessage="1" showErrorMessage="1" promptTitle="Total" prompt="Use the ALT = for computing total_x000a_" sqref="G105:M105" xr:uid="{00000000-0002-0000-0400-000009000000}"/>
    <dataValidation allowBlank="1" showInputMessage="1" showErrorMessage="1" promptTitle="Initial Closing balance" prompt="This comes from the balance sheet" sqref="F105" xr:uid="{00000000-0002-0000-0400-00000A000000}"/>
    <dataValidation allowBlank="1" showInputMessage="1" showErrorMessage="1" promptTitle="Total" prompt="Use the ALT = for comuting the total_x000a_" sqref="F111:M111" xr:uid="{00000000-0002-0000-0400-00000B000000}"/>
    <dataValidation allowBlank="1" showInputMessage="1" showErrorMessage="1" promptTitle="Total" prompt="Use the ALT = for the total" sqref="F117:M117" xr:uid="{00000000-0002-0000-0400-00000C000000}"/>
    <dataValidation allowBlank="1" showInputMessage="1" showErrorMessage="1" promptTitle="Equity" prompt="This comes from the closing balance of equity above" sqref="F116:M116" xr:uid="{00000000-0002-0000-0400-00000D000000}"/>
    <dataValidation allowBlank="1" showInputMessage="1" showErrorMessage="1" promptTitle="Short-term Debt" prompt="This comes from the closing balance above_x000a_" sqref="F115:M115" xr:uid="{00000000-0002-0000-0400-00000E000000}"/>
    <dataValidation allowBlank="1" showInputMessage="1" showErrorMessage="1" promptTitle="Aggregate Test" prompt="Use the AND statement for all of the individual tests" sqref="F121" xr:uid="{00000000-0002-0000-0400-00000F000000}"/>
    <dataValidation allowBlank="1" showInputMessage="1" showErrorMessage="1" promptTitle="Test" prompt="Create a logical variable that sets the assets equal to the liabilities" sqref="F120:M120" xr:uid="{00000000-0002-0000-0400-000010000000}"/>
    <dataValidation allowBlank="1" showInputMessage="1" showErrorMessage="1" promptTitle="Depreciation Expense" prompt="This has already been computed above.  Simply link to the above calculation using the = sign_x000a__x000a_NOTE: Enter as positive, even though is deduction from net income" sqref="G82:M82" xr:uid="{00000000-0002-0000-0400-000011000000}"/>
    <dataValidation allowBlank="1" showInputMessage="1" showErrorMessage="1" promptTitle="Net Income" prompt="Net Income is_x000a_  EBIT_x000a_  Minus STD interest_x000a_  Minus LTD interest_x000a_  Plus   Int Income_x000a_NOTE: All numbers entered as positive" sqref="G87:M87" xr:uid="{00000000-0002-0000-0400-000012000000}"/>
    <dataValidation type="decimal" allowBlank="1" showInputMessage="1" showErrorMessage="1" promptTitle="Do not enter Base Yr Inc St Data" prompt="The projections occur after the begining balance sheet.  The balance sheet launches the model" sqref="F81:F86 F90:F91" xr:uid="{00000000-0002-0000-0400-000013000000}">
      <formula1>-11111111111111</formula1>
      <formula2>-11111111111111</formula2>
    </dataValidation>
    <dataValidation allowBlank="1" showInputMessage="1" showErrorMessage="1" promptTitle="Cash Before Financing" prompt="This number is often not shown on the cash flow statement, but it is very useful for computing net cash flow.  It is also useful for computng free cash flow." sqref="G94:M94" xr:uid="{00000000-0002-0000-0400-000014000000}"/>
    <dataValidation allowBlank="1" showInputMessage="1" showErrorMessage="1" promptTitle="Capital Expenditures" prompt="Link to the input section or the plant balance with an = sign.  This number is not on the income statement" sqref="G93:M93" xr:uid="{00000000-0002-0000-0400-000015000000}"/>
    <dataValidation allowBlank="1" showInputMessage="1" showErrorMessage="1" promptTitle="Cash Flow from Operations" prompt="This is depreciation plus net income_x000a__x000a_NOTE: If you make an error and do not add the depreciation, the balance sheet will not balance.  The balance checks your work._x000a_" sqref="G92:M92" xr:uid="{00000000-0002-0000-0400-000016000000}"/>
    <dataValidation allowBlank="1" showInputMessage="1" showErrorMessage="1" promptTitle="Depreciation" prompt="Simply take this from the income statement with the = key" sqref="G91:M91" xr:uid="{00000000-0002-0000-0400-000017000000}"/>
    <dataValidation allowBlank="1" showInputMessage="1" showErrorMessage="1" promptTitle="Net Income" prompt="Simply take this from the income statement with the = key" sqref="G90:M90" xr:uid="{00000000-0002-0000-0400-000018000000}"/>
    <dataValidation allowBlank="1" showInputMessage="1" showErrorMessage="1" promptTitle="Interest Income on Surplus Cash" prompt="You cannot compute int income until you know_x000a_     The amount of CASH_x000a_         You don't know debt you have CASH FLOW_x000a_              Cash Flow depends on INCOME and INTEREST_x000a__x000a_Therefore, this item will be entered at the end of the model" sqref="G86:M86" xr:uid="{00000000-0002-0000-0400-000019000000}"/>
    <dataValidation allowBlank="1" showInputMessage="1" showErrorMessage="1" promptTitle="Interest Expense" prompt="Separate the Interest Expense_x000a_1. Varying amount from Short-term_x000a_2. Fixed amount_x000a__x000a_This is fixed, Link to above calculaiton" sqref="G85:M85" xr:uid="{00000000-0002-0000-0400-00001A000000}"/>
    <dataValidation allowBlank="1" showInputMessage="1" showErrorMessage="1" promptTitle="Interest Expense on New Debt" prompt="You cannot compute interest until you know_x000a_     The amount of DEBT_x000a_         You don't know debt you have CASH FLOW_x000a_              Cash Flow depends on INCOME and INTEREST_x000a__x000a_Therefore, this item will be entered at the end of the model" sqref="G84:M84" xr:uid="{00000000-0002-0000-0400-00001B000000}"/>
    <dataValidation allowBlank="1" showInputMessage="1" showErrorMessage="1" promptTitle="EBIT" prompt="Keep walking down the income statement -- EBITDA minus DA is EBIT; EBT is EBIT minus Interest; and Profit is EBT minus tax." sqref="G83:M83" xr:uid="{00000000-0002-0000-0400-00001C000000}"/>
    <dataValidation allowBlank="1" showInputMessage="1" showErrorMessage="1" promptTitle="EBITDA" prompt="Tak the EBITDA from the sensitivity analysis above.  Be sure to take the final row after the individual scenarios._x000a__x000a_In real models most of the effort should be made in developing assumptions that underly the EBITDA." sqref="G81:M81" xr:uid="{00000000-0002-0000-0400-00001D000000}"/>
    <dataValidation allowBlank="1" showInputMessage="1" showErrorMessage="1" promptTitle="Interest Expense" prompt="First compute the average balance _x000a_  AVERAGE(prior year, current year)_x000a__x000a_And then multiply by the interest rate_x000a_ AVERAGE(prior year, current year) x rate_x000a_" sqref="G77:M77" xr:uid="{00000000-0002-0000-0400-00001E000000}"/>
    <dataValidation allowBlank="1" showInputMessage="1" showErrorMessage="1" promptTitle="Long-term Debt" prompt="Link to the closing balance in the debt schedule" sqref="F114:M114" xr:uid="{00000000-0002-0000-0400-00001F000000}"/>
    <dataValidation allowBlank="1" showInputMessage="1" showErrorMessage="1" promptTitle="Plant Balance" prompt="Get this from the closing balance of the plant computed above" sqref="F109:M110" xr:uid="{00000000-0002-0000-0400-000020000000}"/>
    <dataValidation allowBlank="1" showInputMessage="1" showErrorMessage="1" promptTitle="Surplus Cash" prompt="You cannot compute cash until you know_x000a_     The amount of Net Cash Flow_x000a__x000a_Therefore, this item will be entered at the end of the model" sqref="F108:M108" xr:uid="{00000000-0002-0000-0400-000021000000}"/>
    <dataValidation allowBlank="1" showInputMessage="1" showErrorMessage="1" promptTitle="Base Year Balance Sheet" prompt="Unlike other financial statements, enter the balance sheet begins in the base year._x000a__x000a_For the initial year, copy the balance sheet from the balance sheet input." sqref="F113:M113" xr:uid="{00000000-0002-0000-0400-000022000000}"/>
    <dataValidation allowBlank="1" showInputMessage="1" showErrorMessage="1" promptTitle="Closing Balance" prompt="In the first year, the closing balance is taken from the balance sheet.  _x000a__x000a_In later years, the closing balance is from the opening balance plus the capital expenditures_x000a__x000a_Use the ALT = Sigh" sqref="G50:M50 G42:M42" xr:uid="{00000000-0002-0000-0400-000023000000}"/>
    <dataValidation allowBlank="1" showInputMessage="1" showErrorMessage="1" promptTitle="Depreciation" prompt="Link this to the Depreciation_x000a__x000a__x000a_In a real model, this would be computed from demand analysis" sqref="G49:M49" xr:uid="{00000000-0002-0000-0400-000024000000}"/>
    <dataValidation type="decimal" allowBlank="1" showInputMessage="1" showErrorMessage="1" promptTitle="Depreciation" prompt="Link this to the Depreciation_x000a__x000a__x000a_In a real model, this would be computed from demand analysis" sqref="F49" xr:uid="{00000000-0002-0000-0400-000025000000}">
      <formula1>-1111111</formula1>
      <formula2>-111111</formula2>
    </dataValidation>
    <dataValidation type="decimal" allowBlank="1" showInputMessage="1" showErrorMessage="1" promptTitle="Capital Expenditures" prompt="Link this to the capital expenditures above._x000a__x000a_In a real model, this would be computed from demand analysis" sqref="F41" xr:uid="{00000000-0002-0000-0400-000026000000}">
      <formula1>-1111111</formula1>
      <formula2>-111111</formula2>
    </dataValidation>
    <dataValidation type="decimal" errorStyle="warning" allowBlank="1" showInputMessage="1" showErrorMessage="1" errorTitle="This must be a rate" error="Check your work" promptTitle="Depreciation Rate" prompt="This is taken from above and applied to the closing balance of the plant._x000a__x000a_In real models, depreciation may account for the vinatage of capital expenditures" sqref="F44:M44" xr:uid="{00000000-0002-0000-0400-000027000000}">
      <formula1>0</formula1>
      <formula2>1</formula2>
    </dataValidation>
    <dataValidation allowBlank="1" showInputMessage="1" showErrorMessage="1" promptTitle="Depreciation Expense" prompt="For many items, relate the balance to the flow account._x000a__x000a_Here multiply the rate by the opening balance_x000a__x000a_" sqref="F45:M47" xr:uid="{00000000-0002-0000-0400-000028000000}"/>
    <dataValidation allowBlank="1" showInputMessage="1" showErrorMessage="1" promptTitle="Capital Expenditures" prompt="Link this to the capital expenditures above._x000a__x000a_In a real model, this would be computed from demand analysis" sqref="G41:M41" xr:uid="{00000000-0002-0000-0400-000029000000}"/>
    <dataValidation type="decimal" allowBlank="1" showInputMessage="1" showErrorMessage="1" promptTitle="Repayments" prompt="Take this from above._x000a__x000a_In a real model, this comes from aggregation of individual debt issues" sqref="F55" xr:uid="{00000000-0002-0000-0400-00002A000000}">
      <formula1>-11111111</formula1>
      <formula2>-1111111</formula2>
    </dataValidation>
    <dataValidation allowBlank="1" showInputMessage="1" showErrorMessage="1" promptTitle="Repayments" prompt="Take this from above._x000a__x000a_In a real model, this comes from aggregation of individual debt issues" sqref="G55:M55" xr:uid="{00000000-0002-0000-0400-00002B000000}"/>
    <dataValidation type="decimal" allowBlank="1" showInputMessage="1" showErrorMessage="1" promptTitle="Opening Balance" prompt="Do Not put anything in the base year.  _x000a__x000a_In other years the opening balance is the previous closing balance_x000a__x000a_                 =_x000a__x000a_   XXX" sqref="F48 F54 F40" xr:uid="{00000000-0002-0000-0400-00002C000000}">
      <formula1>-111111111</formula1>
      <formula2>-111111111</formula2>
    </dataValidation>
    <dataValidation allowBlank="1" showInputMessage="1" showErrorMessage="1" promptTitle="Net Cash Flow" prompt="This is the bottom line item on the cash flow statement" sqref="G63:M63" xr:uid="{00000000-0002-0000-0400-00002D000000}"/>
    <dataValidation allowBlank="1" showInputMessage="1" showErrorMessage="1" promptTitle="Base Year Closing Balance" prompt="The amount is_x000a_   Base Year Cash_x000a_   Less Short-term debt in base year" sqref="F64" xr:uid="{00000000-0002-0000-0400-00002E000000}"/>
    <dataValidation allowBlank="1" showInputMessage="1" showErrorMessage="1" promptTitle="Opening Balance" prompt="Do Not put anything in the base year.  _x000a__x000a_In other years the opening balance is the previous closing balance_x000a__x000a_                 =_x000a__x000a_   XXX" sqref="G48:M48 G40:M40 G62:M62" xr:uid="{00000000-0002-0000-0400-00002F000000}"/>
    <dataValidation allowBlank="1" showInputMessage="1" showErrorMessage="1" promptTitle="Closing Balance" prompt="In the first year, the closing balance is taken from the balance sheet.  _x000a__x000a_In later years, the closing balance is from the opening balance plus the capital expenditures" sqref="F56:M56 F50 F42 G64:M64" xr:uid="{00000000-0002-0000-0400-000030000000}"/>
    <dataValidation allowBlank="1" showInputMessage="1" showErrorMessage="1" promptTitle="Cash Balance" prompt="This time use the MAX of the Total above or the minimum balance.  The only difference from last time is the use of the minimum balance instead of zero" sqref="G71:M71" xr:uid="{00000000-0002-0000-0400-000031000000}"/>
    <dataValidation allowBlank="1" showInputMessage="1" showErrorMessage="1" promptTitle="Debt Balance" prompt="This time change the formula and begin with the total minus the cash balance.  If the amount is negative it is short term debt._x000a__x000a_Program with the formula MAX(Total-cash),0)" sqref="G75:M75" xr:uid="{00000000-0002-0000-0400-000032000000}"/>
    <dataValidation allowBlank="1" showInputMessage="1" showErrorMessage="1" promptTitle="Interest Rate" prompt="Link to Inputs above_x000a_" sqref="G58:M58" xr:uid="{00000000-0002-0000-0400-000033000000}"/>
    <dataValidation allowBlank="1" showInputMessage="1" showErrorMessage="1" promptTitle="Interest Expense" prompt="Use the opening balance x Interest Rate_x000a_" sqref="G59:M59" xr:uid="{00000000-0002-0000-0400-000034000000}"/>
    <dataValidation allowBlank="1" showInputMessage="1" showErrorMessage="1" promptTitle="EBITDA" prompt="Link to inputs above_x000a_" sqref="G67:M67" xr:uid="{00000000-0002-0000-0400-000035000000}"/>
    <dataValidation allowBlank="1" showInputMessage="1" showErrorMessage="1" promptTitle="Cash Pct" prompt="Link to input above" sqref="G68:M68" xr:uid="{00000000-0002-0000-0400-000036000000}"/>
    <dataValidation allowBlank="1" showInputMessage="1" showErrorMessage="1" promptTitle="Cash Balance" prompt="Multiply the cash percent by the EBITDA" sqref="G69:M69" xr:uid="{00000000-0002-0000-0400-000037000000}"/>
  </dataValidations>
  <hyperlinks>
    <hyperlink ref="A1" location="'Table of Contents'!A1" display="Table of Contents" xr:uid="{00000000-0004-0000-0400-000000000000}"/>
  </hyperlinks>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4" r:id="rId4" name="Drop Down 6">
              <controlPr defaultSize="0" autoLine="0" autoPict="0">
                <anchor moveWithCells="1">
                  <from>
                    <xdr:col>3</xdr:col>
                    <xdr:colOff>127000</xdr:colOff>
                    <xdr:row>0</xdr:row>
                    <xdr:rowOff>107950</xdr:rowOff>
                  </from>
                  <to>
                    <xdr:col>3</xdr:col>
                    <xdr:colOff>1123950</xdr:colOff>
                    <xdr:row>1</xdr:row>
                    <xdr:rowOff>146050</xdr:rowOff>
                  </to>
                </anchor>
              </controlPr>
            </control>
          </mc:Choice>
        </mc:AlternateContent>
        <mc:AlternateContent xmlns:mc="http://schemas.openxmlformats.org/markup-compatibility/2006">
          <mc:Choice Requires="x14">
            <control shapeId="2055" r:id="rId5" name="Check Box 7">
              <controlPr locked="0" defaultSize="0" autoFill="0" autoLine="0" autoPict="0" macro="[0]!ZZ____reset_comment">
                <anchor moveWithCells="1">
                  <from>
                    <xdr:col>8</xdr:col>
                    <xdr:colOff>31750</xdr:colOff>
                    <xdr:row>1</xdr:row>
                    <xdr:rowOff>12700</xdr:rowOff>
                  </from>
                  <to>
                    <xdr:col>9</xdr:col>
                    <xdr:colOff>285750</xdr:colOff>
                    <xdr:row>2</xdr:row>
                    <xdr:rowOff>76200</xdr:rowOff>
                  </to>
                </anchor>
              </controlPr>
            </control>
          </mc:Choice>
        </mc:AlternateContent>
        <mc:AlternateContent xmlns:mc="http://schemas.openxmlformats.org/markup-compatibility/2006">
          <mc:Choice Requires="x14">
            <control shapeId="2057" r:id="rId6" name="Button 9">
              <controlPr defaultSize="0" print="0" autoFill="0" autoPict="0" macro="[0]!Clear_min">
                <anchor moveWithCells="1" sizeWithCells="1">
                  <from>
                    <xdr:col>3</xdr:col>
                    <xdr:colOff>1079500</xdr:colOff>
                    <xdr:row>2</xdr:row>
                    <xdr:rowOff>57150</xdr:rowOff>
                  </from>
                  <to>
                    <xdr:col>3</xdr:col>
                    <xdr:colOff>1828800</xdr:colOff>
                    <xdr:row>3</xdr:row>
                    <xdr:rowOff>76200</xdr:rowOff>
                  </to>
                </anchor>
              </controlPr>
            </control>
          </mc:Choice>
        </mc:AlternateContent>
        <mc:AlternateContent xmlns:mc="http://schemas.openxmlformats.org/markup-compatibility/2006">
          <mc:Choice Requires="x14">
            <control shapeId="2058" r:id="rId7" name="Button 10">
              <controlPr defaultSize="0" print="0" autoFill="0" autoPict="0" macro="[0]!Complete_Min">
                <anchor moveWithCells="1" sizeWithCells="1">
                  <from>
                    <xdr:col>3</xdr:col>
                    <xdr:colOff>95250</xdr:colOff>
                    <xdr:row>2</xdr:row>
                    <xdr:rowOff>69850</xdr:rowOff>
                  </from>
                  <to>
                    <xdr:col>3</xdr:col>
                    <xdr:colOff>850900</xdr:colOff>
                    <xdr:row>3</xdr:row>
                    <xdr:rowOff>88900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Table of Contents</vt:lpstr>
      <vt:lpstr>Basic Exercise</vt:lpstr>
      <vt:lpstr>Instructions</vt:lpstr>
      <vt:lpstr>Exercise without Titles</vt:lpstr>
      <vt:lpstr>Exercise with Minimum</vt:lpstr>
      <vt:lpstr>comment</vt:lpstr>
    </vt:vector>
  </TitlesOfParts>
  <Company>Chicago Bulls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Elvis Presley</dc:creator>
  <cp:lastModifiedBy>Elvis Presley</cp:lastModifiedBy>
  <dcterms:created xsi:type="dcterms:W3CDTF">2006-02-26T00:17:37Z</dcterms:created>
  <dcterms:modified xsi:type="dcterms:W3CDTF">2018-09-26T02:42:11Z</dcterms:modified>
</cp:coreProperties>
</file>