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B. Project Finance Models and Exercises\B. Project Finance Model Exercises\A. Building a Standard Model\"/>
    </mc:Choice>
  </mc:AlternateContent>
  <bookViews>
    <workbookView xWindow="0" yWindow="0" windowWidth="19200" windowHeight="7360" activeTab="2"/>
  </bookViews>
  <sheets>
    <sheet name="Sheet1" sheetId="1" r:id="rId1"/>
    <sheet name="IDC with OB and Fixed Equity" sheetId="2" r:id="rId2"/>
    <sheet name="IDC Example with Algebra" sheetId="3" r:id="rId3"/>
  </sheets>
  <calcPr calcId="171027" calcMode="autoNoTable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  <c r="C16" i="3"/>
  <c r="J11" i="3"/>
  <c r="I11" i="3"/>
  <c r="H11" i="3"/>
  <c r="G11" i="3"/>
  <c r="F11" i="3"/>
  <c r="E11" i="3"/>
  <c r="E21" i="3" s="1"/>
  <c r="E22" i="3" s="1"/>
  <c r="E12" i="3" s="1"/>
  <c r="L2" i="3"/>
  <c r="M2" i="3" s="1"/>
  <c r="F2" i="3"/>
  <c r="G2" i="3" s="1"/>
  <c r="H2" i="3" s="1"/>
  <c r="I2" i="3" s="1"/>
  <c r="J2" i="3" s="1"/>
  <c r="N2" i="3" l="1"/>
  <c r="E13" i="3"/>
  <c r="C11" i="3"/>
  <c r="C8" i="1"/>
  <c r="E17" i="3" l="1"/>
  <c r="O2" i="3"/>
  <c r="C14" i="1"/>
  <c r="P2" i="3" l="1"/>
  <c r="E18" i="3"/>
  <c r="E25" i="3"/>
  <c r="E26" i="3" s="1"/>
  <c r="F24" i="3" s="1"/>
  <c r="C15" i="1"/>
  <c r="C21" i="1"/>
  <c r="C5" i="1" s="1"/>
  <c r="Q2" i="3" l="1"/>
  <c r="F21" i="3"/>
  <c r="F22" i="3" s="1"/>
  <c r="F12" i="3" s="1"/>
  <c r="C20" i="1"/>
  <c r="C4" i="1" s="1"/>
  <c r="C6" i="1" s="1"/>
  <c r="R2" i="3" l="1"/>
  <c r="F13" i="3"/>
  <c r="C9" i="1"/>
  <c r="C10" i="1" s="1"/>
  <c r="E8" i="1"/>
  <c r="F17" i="3" l="1"/>
  <c r="S2" i="3"/>
  <c r="T2" i="3" l="1"/>
  <c r="F25" i="3"/>
  <c r="F26" i="3" s="1"/>
  <c r="G24" i="3" s="1"/>
  <c r="F18" i="3"/>
  <c r="G21" i="3" l="1"/>
  <c r="G22" i="3" s="1"/>
  <c r="G12" i="3" s="1"/>
  <c r="U2" i="3"/>
  <c r="G13" i="3" l="1"/>
  <c r="V2" i="3"/>
  <c r="W2" i="3" l="1"/>
  <c r="G17" i="3"/>
  <c r="G25" i="3" l="1"/>
  <c r="G26" i="3" s="1"/>
  <c r="H24" i="3" s="1"/>
  <c r="G18" i="3"/>
  <c r="X2" i="3"/>
  <c r="Y2" i="3" l="1"/>
  <c r="H21" i="3"/>
  <c r="H22" i="3" s="1"/>
  <c r="H12" i="3" s="1"/>
  <c r="H13" i="3" l="1"/>
  <c r="H17" i="3" l="1"/>
  <c r="H25" i="3" l="1"/>
  <c r="H26" i="3" s="1"/>
  <c r="I24" i="3" s="1"/>
  <c r="H18" i="3"/>
  <c r="I21" i="3" l="1"/>
  <c r="I22" i="3" s="1"/>
  <c r="I12" i="3" s="1"/>
  <c r="I13" i="3" s="1"/>
  <c r="I17" i="3" l="1"/>
  <c r="I25" i="3" l="1"/>
  <c r="I26" i="3" s="1"/>
  <c r="J24" i="3" s="1"/>
  <c r="I18" i="3"/>
  <c r="J21" i="3" l="1"/>
  <c r="J22" i="3" s="1"/>
  <c r="J12" i="3" s="1"/>
  <c r="J13" i="3" l="1"/>
  <c r="C12" i="3"/>
  <c r="J17" i="3" l="1"/>
  <c r="C13" i="3"/>
  <c r="J25" i="3" l="1"/>
  <c r="J26" i="3" s="1"/>
  <c r="J18" i="3"/>
  <c r="C18" i="3" s="1"/>
  <c r="C17" i="3"/>
  <c r="J32" i="3" l="1"/>
  <c r="K30" i="3" s="1"/>
  <c r="K32" i="3" l="1"/>
  <c r="L30" i="3" s="1"/>
  <c r="K34" i="3"/>
  <c r="L34" i="3" l="1"/>
  <c r="L32" i="3"/>
  <c r="M30" i="3" s="1"/>
  <c r="M32" i="3" l="1"/>
  <c r="N30" i="3" s="1"/>
  <c r="M34" i="3"/>
  <c r="N32" i="3" l="1"/>
  <c r="O30" i="3" s="1"/>
  <c r="N34" i="3"/>
  <c r="O32" i="3" l="1"/>
  <c r="P30" i="3" s="1"/>
  <c r="O34" i="3"/>
  <c r="P34" i="3" l="1"/>
  <c r="P32" i="3"/>
  <c r="Q30" i="3" s="1"/>
  <c r="Q34" i="3" l="1"/>
  <c r="Q32" i="3"/>
  <c r="R30" i="3" s="1"/>
  <c r="R32" i="3" l="1"/>
  <c r="S30" i="3" s="1"/>
  <c r="R34" i="3"/>
  <c r="S32" i="3" l="1"/>
  <c r="T30" i="3" s="1"/>
  <c r="S34" i="3"/>
  <c r="T34" i="3" l="1"/>
  <c r="T32" i="3"/>
  <c r="U30" i="3" s="1"/>
  <c r="U34" i="3" l="1"/>
  <c r="U32" i="3"/>
  <c r="V30" i="3" s="1"/>
  <c r="V32" i="3" l="1"/>
  <c r="W30" i="3" s="1"/>
  <c r="V34" i="3"/>
  <c r="W32" i="3" l="1"/>
  <c r="X30" i="3" s="1"/>
  <c r="W34" i="3"/>
  <c r="X34" i="3" l="1"/>
  <c r="X32" i="3"/>
  <c r="Y30" i="3" s="1"/>
  <c r="Y34" i="3" l="1"/>
  <c r="Y32" i="3"/>
</calcChain>
</file>

<file path=xl/sharedStrings.xml><?xml version="1.0" encoding="utf-8"?>
<sst xmlns="http://schemas.openxmlformats.org/spreadsheetml/2006/main" count="73" uniqueCount="51">
  <si>
    <t>Direct Cost</t>
  </si>
  <si>
    <t>IDC</t>
  </si>
  <si>
    <t>Fees</t>
  </si>
  <si>
    <t>Total</t>
  </si>
  <si>
    <t>Debt</t>
  </si>
  <si>
    <t>Equity</t>
  </si>
  <si>
    <t>Debt Balance</t>
  </si>
  <si>
    <t>Opening Balance</t>
  </si>
  <si>
    <t>Add: Draws</t>
  </si>
  <si>
    <t>Closing Balance</t>
  </si>
  <si>
    <t>Interest Rate</t>
  </si>
  <si>
    <t>Fee</t>
  </si>
  <si>
    <t>idc = draws x int rate/2</t>
  </si>
  <si>
    <t>draws = (cost + idc + fees ) x debt pct</t>
  </si>
  <si>
    <t>fee = draws x fee pct</t>
  </si>
  <si>
    <t>draws = (cost + draws x int rate/2 + draws x fee pct) x debt pct</t>
  </si>
  <si>
    <t>draws - draws x int rate/2 x debt pct - draws x fee pct x debt pct = cost x debt pct</t>
  </si>
  <si>
    <t>draws x (1 - int rate/2  x debt pct - fee pct x debt pct) = cost x debt pct</t>
  </si>
  <si>
    <t>draws = cost x debt pct / (1-int rate/2 x debt pct - fee pct x debt pct)</t>
  </si>
  <si>
    <t>new debt = total funding - equity</t>
  </si>
  <si>
    <t>new debt = construction + idc - equity</t>
  </si>
  <si>
    <t>idc = ob * rate + new debt * rate/2</t>
  </si>
  <si>
    <t>idc = ob * rate + (construction + idc - equity ) * rate/2</t>
  </si>
  <si>
    <t>idc - idc * rate/2 = ob * rate + (construction + equity ) * rate/2</t>
  </si>
  <si>
    <t>idc * (1 - rate/2) = ob * rate + (construction + equity ) * rate/2</t>
  </si>
  <si>
    <t>idc  = (ob * rate + (construction + equity ) * rate/2)/(1-rate/2)</t>
  </si>
  <si>
    <t>Construction Period</t>
  </si>
  <si>
    <t>Operating Period</t>
  </si>
  <si>
    <t>Figures in thousands of USD</t>
  </si>
  <si>
    <t>Comments</t>
  </si>
  <si>
    <t>x</t>
  </si>
  <si>
    <t>Project Costs</t>
  </si>
  <si>
    <t>Land</t>
  </si>
  <si>
    <t>Planning</t>
  </si>
  <si>
    <t>Design</t>
  </si>
  <si>
    <t>Construction</t>
  </si>
  <si>
    <t>Post Contruction</t>
  </si>
  <si>
    <t>Legal</t>
  </si>
  <si>
    <t>Total Project Cost</t>
  </si>
  <si>
    <t>Payments Distribution</t>
  </si>
  <si>
    <t>Loan Drawal Schedule</t>
  </si>
  <si>
    <t>Interest During Construction</t>
  </si>
  <si>
    <t>Begin Balance</t>
  </si>
  <si>
    <r>
      <t xml:space="preserve">Add: </t>
    </r>
    <r>
      <rPr>
        <b/>
        <sz val="11"/>
        <color theme="1"/>
        <rFont val="Calibri"/>
        <family val="2"/>
        <scheme val="minor"/>
      </rPr>
      <t>Draw Downs</t>
    </r>
  </si>
  <si>
    <t>Ending</t>
  </si>
  <si>
    <t>Debt Schedule</t>
  </si>
  <si>
    <t>Begin balance</t>
  </si>
  <si>
    <t>(Repayments) / Drawals</t>
  </si>
  <si>
    <t>Ending balance</t>
  </si>
  <si>
    <t>Interest expense</t>
  </si>
  <si>
    <t xml:space="preserve">Equity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</si>
</sst>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ar 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43" fontId="0" fillId="0" borderId="0" xfId="0" applyNumberFormat="1"/>
    <xf numFmtId="43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/>
    </xf>
    <xf numFmtId="43" fontId="5" fillId="0" borderId="0" xfId="0" applyNumberFormat="1" applyFont="1" applyAlignment="1"/>
    <xf numFmtId="43" fontId="5" fillId="0" borderId="5" xfId="0" applyNumberFormat="1" applyFont="1" applyBorder="1" applyAlignment="1"/>
    <xf numFmtId="0" fontId="0" fillId="0" borderId="0" xfId="0" applyAlignment="1">
      <alignment horizontal="left"/>
    </xf>
    <xf numFmtId="43" fontId="0" fillId="0" borderId="0" xfId="0" applyNumberFormat="1" applyAlignment="1"/>
    <xf numFmtId="0" fontId="0" fillId="0" borderId="1" xfId="0" applyBorder="1" applyAlignment="1">
      <alignment horizontal="left"/>
    </xf>
    <xf numFmtId="0" fontId="0" fillId="0" borderId="0" xfId="0" applyBorder="1" applyAlignment="1"/>
    <xf numFmtId="43" fontId="5" fillId="0" borderId="1" xfId="0" applyNumberFormat="1" applyFont="1" applyBorder="1" applyAlignment="1"/>
    <xf numFmtId="43" fontId="5" fillId="0" borderId="2" xfId="0" applyNumberFormat="1" applyFont="1" applyBorder="1" applyAlignment="1"/>
    <xf numFmtId="0" fontId="0" fillId="0" borderId="0" xfId="0" applyFont="1" applyAlignment="1"/>
    <xf numFmtId="44" fontId="2" fillId="0" borderId="0" xfId="1" applyFont="1" applyAlignment="1"/>
    <xf numFmtId="43" fontId="0" fillId="0" borderId="0" xfId="0" applyNumberFormat="1" applyBorder="1" applyAlignment="1"/>
    <xf numFmtId="43" fontId="0" fillId="0" borderId="4" xfId="0" applyNumberFormat="1" applyBorder="1" applyAlignment="1"/>
    <xf numFmtId="0" fontId="0" fillId="0" borderId="1" xfId="0" applyFont="1" applyBorder="1" applyAlignment="1"/>
    <xf numFmtId="44" fontId="2" fillId="0" borderId="1" xfId="1" applyFont="1" applyBorder="1" applyAlignment="1"/>
    <xf numFmtId="43" fontId="6" fillId="0" borderId="1" xfId="0" applyNumberFormat="1" applyFont="1" applyBorder="1" applyAlignment="1"/>
    <xf numFmtId="43" fontId="6" fillId="0" borderId="2" xfId="0" applyNumberFormat="1" applyFont="1" applyBorder="1" applyAlignment="1"/>
    <xf numFmtId="43" fontId="0" fillId="0" borderId="5" xfId="0" applyNumberFormat="1" applyBorder="1" applyAlignment="1"/>
    <xf numFmtId="43" fontId="0" fillId="0" borderId="0" xfId="1" applyNumberFormat="1" applyFont="1" applyAlignment="1"/>
    <xf numFmtId="43" fontId="1" fillId="0" borderId="1" xfId="1" applyNumberFormat="1" applyFont="1" applyBorder="1" applyAlignment="1"/>
    <xf numFmtId="43" fontId="0" fillId="0" borderId="1" xfId="0" applyNumberFormat="1" applyFont="1" applyBorder="1" applyAlignment="1"/>
    <xf numFmtId="43" fontId="0" fillId="0" borderId="2" xfId="0" applyNumberFormat="1" applyFont="1" applyBorder="1" applyAlignment="1"/>
    <xf numFmtId="43" fontId="0" fillId="0" borderId="0" xfId="0" applyNumberFormat="1" applyFont="1" applyAlignment="1"/>
    <xf numFmtId="43" fontId="0" fillId="0" borderId="5" xfId="0" applyNumberFormat="1" applyFont="1" applyBorder="1" applyAlignment="1"/>
    <xf numFmtId="165" fontId="0" fillId="0" borderId="0" xfId="2" applyNumberFormat="1" applyFont="1" applyAlignment="1"/>
    <xf numFmtId="44" fontId="0" fillId="0" borderId="0" xfId="1" applyFont="1" applyAlignment="1"/>
    <xf numFmtId="43" fontId="2" fillId="0" borderId="5" xfId="0" applyNumberFormat="1" applyFont="1" applyBorder="1" applyAlignment="1"/>
    <xf numFmtId="165" fontId="5" fillId="0" borderId="0" xfId="2" applyNumberFormat="1" applyFont="1" applyAlignment="1"/>
    <xf numFmtId="43" fontId="0" fillId="0" borderId="0" xfId="0" applyNumberFormat="1" applyFont="1" applyBorder="1" applyAlignment="1"/>
    <xf numFmtId="43" fontId="7" fillId="0" borderId="5" xfId="0" applyNumberFormat="1" applyFont="1" applyBorder="1" applyAlignment="1"/>
    <xf numFmtId="43" fontId="0" fillId="2" borderId="0" xfId="0" applyNumberFormat="1" applyFill="1" applyBorder="1" applyAlignment="1"/>
    <xf numFmtId="43" fontId="0" fillId="2" borderId="5" xfId="0" applyNumberFormat="1" applyFill="1" applyBorder="1" applyAlignment="1"/>
    <xf numFmtId="0" fontId="0" fillId="0" borderId="1" xfId="0" applyBorder="1" applyAlignment="1"/>
    <xf numFmtId="43" fontId="0" fillId="2" borderId="1" xfId="0" applyNumberFormat="1" applyFont="1" applyFill="1" applyBorder="1" applyAlignment="1"/>
    <xf numFmtId="43" fontId="0" fillId="2" borderId="2" xfId="0" applyNumberFormat="1" applyFont="1" applyFill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G21"/>
  <sheetViews>
    <sheetView workbookViewId="0">
      <selection activeCell="G21" sqref="G21"/>
    </sheetView>
  </sheetViews>
  <sheetFormatPr defaultRowHeight="14.5" x14ac:dyDescent="0.35"/>
  <cols>
    <col min="2" max="2" width="16.36328125" customWidth="1"/>
    <col min="3" max="3" width="9.81640625" bestFit="1" customWidth="1"/>
  </cols>
  <sheetData>
    <row r="3" spans="2:7" x14ac:dyDescent="0.35">
      <c r="B3" t="s">
        <v>0</v>
      </c>
      <c r="C3" s="3">
        <v>800000</v>
      </c>
    </row>
    <row r="4" spans="2:7" x14ac:dyDescent="0.35">
      <c r="B4" t="s">
        <v>1</v>
      </c>
      <c r="C4" s="3">
        <f>C20</f>
        <v>15815.147625160464</v>
      </c>
    </row>
    <row r="5" spans="2:7" x14ac:dyDescent="0.35">
      <c r="B5" t="s">
        <v>2</v>
      </c>
      <c r="C5" s="3">
        <f>C21</f>
        <v>5750.9627727856232</v>
      </c>
    </row>
    <row r="6" spans="2:7" x14ac:dyDescent="0.35">
      <c r="B6" t="s">
        <v>3</v>
      </c>
      <c r="C6" s="3">
        <f>SUM(C3:C5)</f>
        <v>821566.11039794609</v>
      </c>
    </row>
    <row r="7" spans="2:7" x14ac:dyDescent="0.35">
      <c r="C7" s="3"/>
    </row>
    <row r="8" spans="2:7" x14ac:dyDescent="0.35">
      <c r="B8" t="s">
        <v>4</v>
      </c>
      <c r="C8" s="3">
        <f>(C3*D8)/(1-(C17/2)*D8-C18*D8)</f>
        <v>575096.27727856231</v>
      </c>
      <c r="D8" s="1">
        <v>0.7</v>
      </c>
      <c r="E8" s="2">
        <f>C8/C6</f>
        <v>0.70000000000000007</v>
      </c>
      <c r="G8" t="s">
        <v>14</v>
      </c>
    </row>
    <row r="9" spans="2:7" x14ac:dyDescent="0.35">
      <c r="B9" t="s">
        <v>5</v>
      </c>
      <c r="C9" s="3">
        <f>C6-C8</f>
        <v>246469.83311938378</v>
      </c>
      <c r="G9" t="s">
        <v>12</v>
      </c>
    </row>
    <row r="10" spans="2:7" x14ac:dyDescent="0.35">
      <c r="B10" t="s">
        <v>3</v>
      </c>
      <c r="C10" s="3">
        <f>SUM(C8:C9)</f>
        <v>821566.11039794609</v>
      </c>
      <c r="G10" t="s">
        <v>13</v>
      </c>
    </row>
    <row r="12" spans="2:7" x14ac:dyDescent="0.35">
      <c r="B12" t="s">
        <v>6</v>
      </c>
      <c r="G12" t="s">
        <v>15</v>
      </c>
    </row>
    <row r="13" spans="2:7" x14ac:dyDescent="0.35">
      <c r="B13" t="s">
        <v>7</v>
      </c>
      <c r="C13" s="3">
        <v>0</v>
      </c>
    </row>
    <row r="14" spans="2:7" x14ac:dyDescent="0.35">
      <c r="B14" t="s">
        <v>8</v>
      </c>
      <c r="C14" s="3">
        <f>C8</f>
        <v>575096.27727856231</v>
      </c>
      <c r="G14" t="s">
        <v>16</v>
      </c>
    </row>
    <row r="15" spans="2:7" x14ac:dyDescent="0.35">
      <c r="B15" t="s">
        <v>9</v>
      </c>
      <c r="C15" s="3">
        <f>SUM(C13:C14)</f>
        <v>575096.27727856231</v>
      </c>
    </row>
    <row r="16" spans="2:7" x14ac:dyDescent="0.35">
      <c r="G16" t="s">
        <v>17</v>
      </c>
    </row>
    <row r="17" spans="2:7" x14ac:dyDescent="0.35">
      <c r="B17" t="s">
        <v>10</v>
      </c>
      <c r="C17" s="2">
        <v>5.5E-2</v>
      </c>
    </row>
    <row r="18" spans="2:7" x14ac:dyDescent="0.35">
      <c r="B18" t="s">
        <v>11</v>
      </c>
      <c r="C18" s="1">
        <v>0.01</v>
      </c>
      <c r="G18" t="s">
        <v>18</v>
      </c>
    </row>
    <row r="20" spans="2:7" x14ac:dyDescent="0.35">
      <c r="B20" t="s">
        <v>1</v>
      </c>
      <c r="C20" s="3">
        <f>AVERAGE(C15,C13)*C17</f>
        <v>15815.147625160464</v>
      </c>
    </row>
    <row r="21" spans="2:7" x14ac:dyDescent="0.35">
      <c r="B21" t="s">
        <v>2</v>
      </c>
      <c r="C21" s="3">
        <f>C14*C18</f>
        <v>5750.9627727856232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5:D14"/>
  <sheetViews>
    <sheetView workbookViewId="0">
      <selection activeCell="I20" sqref="I20"/>
    </sheetView>
  </sheetViews>
  <sheetFormatPr defaultRowHeight="14.5" x14ac:dyDescent="0.35"/>
  <sheetData>
    <row r="5" spans="4:4" x14ac:dyDescent="0.35">
      <c r="D5" t="s">
        <v>18</v>
      </c>
    </row>
    <row r="6" spans="4:4" x14ac:dyDescent="0.35">
      <c r="D6" s="4"/>
    </row>
    <row r="7" spans="4:4" x14ac:dyDescent="0.35">
      <c r="D7" s="4"/>
    </row>
    <row r="8" spans="4:4" x14ac:dyDescent="0.35">
      <c r="D8" s="4" t="s">
        <v>19</v>
      </c>
    </row>
    <row r="9" spans="4:4" x14ac:dyDescent="0.35">
      <c r="D9" s="4" t="s">
        <v>20</v>
      </c>
    </row>
    <row r="10" spans="4:4" x14ac:dyDescent="0.35">
      <c r="D10" s="4" t="s">
        <v>21</v>
      </c>
    </row>
    <row r="11" spans="4:4" x14ac:dyDescent="0.35">
      <c r="D11" s="5" t="s">
        <v>22</v>
      </c>
    </row>
    <row r="12" spans="4:4" x14ac:dyDescent="0.35">
      <c r="D12" s="5" t="s">
        <v>23</v>
      </c>
    </row>
    <row r="13" spans="4:4" x14ac:dyDescent="0.35">
      <c r="D13" s="5" t="s">
        <v>24</v>
      </c>
    </row>
    <row r="14" spans="4:4" x14ac:dyDescent="0.35">
      <c r="D14" s="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5"/>
  <sheetViews>
    <sheetView showGridLines="0" tabSelected="1" zoomScale="85" zoomScaleNormal="85" workbookViewId="0">
      <pane xSplit="4" ySplit="2" topLeftCell="E7" activePane="bottomRight" state="frozen"/>
      <selection pane="topRight" activeCell="D1" sqref="D1"/>
      <selection pane="bottomLeft" activeCell="A3" sqref="A3"/>
      <selection pane="bottomRight" activeCell="L11" sqref="L11"/>
    </sheetView>
  </sheetViews>
  <sheetFormatPr defaultColWidth="8.90625" defaultRowHeight="14.5" x14ac:dyDescent="0.35"/>
  <cols>
    <col min="1" max="1" width="2.6328125" style="20" customWidth="1"/>
    <col min="2" max="2" width="27.54296875" style="20" bestFit="1" customWidth="1"/>
    <col min="3" max="3" width="10.54296875" style="20" bestFit="1" customWidth="1"/>
    <col min="4" max="4" width="6.08984375" style="20" bestFit="1" customWidth="1"/>
    <col min="5" max="25" width="10.36328125" style="20" customWidth="1"/>
    <col min="26" max="26" width="10.6328125" style="20" bestFit="1" customWidth="1"/>
    <col min="27" max="16384" width="8.90625" style="20"/>
  </cols>
  <sheetData>
    <row r="1" spans="1:27" x14ac:dyDescent="0.35">
      <c r="B1" s="21"/>
      <c r="F1" s="9" t="s">
        <v>26</v>
      </c>
      <c r="G1" s="9"/>
      <c r="H1" s="9"/>
      <c r="I1" s="9"/>
      <c r="J1" s="18"/>
      <c r="L1" s="9"/>
      <c r="M1" s="19" t="s">
        <v>27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6"/>
      <c r="AA1" s="6"/>
    </row>
    <row r="2" spans="1:27" x14ac:dyDescent="0.35">
      <c r="B2" s="22" t="s">
        <v>28</v>
      </c>
      <c r="E2" s="7">
        <v>0</v>
      </c>
      <c r="F2" s="7">
        <f>E2+1</f>
        <v>1</v>
      </c>
      <c r="G2" s="7">
        <f t="shared" ref="G2:Y2" si="0">F2+1</f>
        <v>2</v>
      </c>
      <c r="H2" s="7">
        <f t="shared" si="0"/>
        <v>3</v>
      </c>
      <c r="I2" s="7">
        <f t="shared" si="0"/>
        <v>4</v>
      </c>
      <c r="J2" s="8">
        <f t="shared" si="0"/>
        <v>5</v>
      </c>
      <c r="K2" s="7">
        <v>1</v>
      </c>
      <c r="L2" s="7">
        <f t="shared" si="0"/>
        <v>2</v>
      </c>
      <c r="M2" s="7">
        <f t="shared" si="0"/>
        <v>3</v>
      </c>
      <c r="N2" s="7">
        <f t="shared" si="0"/>
        <v>4</v>
      </c>
      <c r="O2" s="7">
        <f t="shared" si="0"/>
        <v>5</v>
      </c>
      <c r="P2" s="7">
        <f t="shared" si="0"/>
        <v>6</v>
      </c>
      <c r="Q2" s="7">
        <f t="shared" si="0"/>
        <v>7</v>
      </c>
      <c r="R2" s="7">
        <f t="shared" si="0"/>
        <v>8</v>
      </c>
      <c r="S2" s="7">
        <f t="shared" si="0"/>
        <v>9</v>
      </c>
      <c r="T2" s="7">
        <f t="shared" si="0"/>
        <v>10</v>
      </c>
      <c r="U2" s="7">
        <f t="shared" si="0"/>
        <v>11</v>
      </c>
      <c r="V2" s="7">
        <f t="shared" si="0"/>
        <v>12</v>
      </c>
      <c r="W2" s="7">
        <f t="shared" si="0"/>
        <v>13</v>
      </c>
      <c r="X2" s="7">
        <f t="shared" si="0"/>
        <v>14</v>
      </c>
      <c r="Y2" s="7">
        <f t="shared" si="0"/>
        <v>15</v>
      </c>
      <c r="Z2" s="9" t="s">
        <v>29</v>
      </c>
      <c r="AA2" s="10"/>
    </row>
    <row r="3" spans="1:27" x14ac:dyDescent="0.35">
      <c r="E3" s="10"/>
      <c r="F3" s="10"/>
      <c r="G3" s="10"/>
      <c r="H3" s="10"/>
      <c r="I3" s="10"/>
      <c r="J3" s="11"/>
      <c r="K3" s="10"/>
      <c r="L3" s="10"/>
      <c r="M3" s="10"/>
      <c r="N3" s="10"/>
      <c r="O3" s="10"/>
    </row>
    <row r="4" spans="1:27" x14ac:dyDescent="0.35">
      <c r="A4" s="20" t="s">
        <v>30</v>
      </c>
      <c r="B4" s="21" t="s">
        <v>31</v>
      </c>
      <c r="E4" s="10"/>
      <c r="F4" s="10"/>
      <c r="G4" s="10"/>
      <c r="H4" s="10"/>
      <c r="I4" s="10"/>
      <c r="J4" s="12"/>
      <c r="K4" s="10"/>
      <c r="L4" s="10"/>
      <c r="M4" s="10"/>
      <c r="N4" s="10"/>
      <c r="O4" s="10"/>
    </row>
    <row r="5" spans="1:27" x14ac:dyDescent="0.35">
      <c r="B5" s="23" t="s">
        <v>32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5">
        <v>0</v>
      </c>
      <c r="K5" s="10"/>
      <c r="L5" s="10"/>
      <c r="M5" s="10"/>
      <c r="N5" s="10"/>
      <c r="O5" s="10"/>
    </row>
    <row r="6" spans="1:27" x14ac:dyDescent="0.35">
      <c r="B6" s="26" t="s">
        <v>33</v>
      </c>
      <c r="E6" s="24">
        <v>50</v>
      </c>
      <c r="F6" s="24">
        <v>0</v>
      </c>
      <c r="G6" s="24">
        <v>0</v>
      </c>
      <c r="H6" s="24">
        <v>0</v>
      </c>
      <c r="I6" s="24">
        <v>0</v>
      </c>
      <c r="J6" s="25">
        <v>0</v>
      </c>
      <c r="K6" s="27"/>
      <c r="L6" s="27"/>
      <c r="M6" s="27"/>
      <c r="N6" s="27"/>
      <c r="O6" s="27"/>
    </row>
    <row r="7" spans="1:27" x14ac:dyDescent="0.35">
      <c r="B7" s="26" t="s">
        <v>34</v>
      </c>
      <c r="E7" s="24">
        <v>50</v>
      </c>
      <c r="F7" s="24">
        <v>80</v>
      </c>
      <c r="G7" s="24">
        <v>40</v>
      </c>
      <c r="H7" s="24">
        <v>0</v>
      </c>
      <c r="I7" s="24">
        <v>0</v>
      </c>
      <c r="J7" s="25">
        <v>0</v>
      </c>
      <c r="K7" s="27"/>
      <c r="L7" s="27"/>
      <c r="M7" s="27"/>
      <c r="N7" s="27"/>
      <c r="O7" s="27"/>
    </row>
    <row r="8" spans="1:27" x14ac:dyDescent="0.35">
      <c r="B8" s="26" t="s">
        <v>35</v>
      </c>
      <c r="E8" s="24">
        <v>0</v>
      </c>
      <c r="F8" s="24">
        <v>0</v>
      </c>
      <c r="G8" s="24">
        <v>100</v>
      </c>
      <c r="H8" s="24">
        <v>200</v>
      </c>
      <c r="I8" s="24">
        <v>300</v>
      </c>
      <c r="J8" s="25">
        <v>100</v>
      </c>
      <c r="L8" s="20" t="s">
        <v>18</v>
      </c>
      <c r="M8" s="27"/>
      <c r="N8" s="27"/>
      <c r="O8" s="27"/>
    </row>
    <row r="9" spans="1:27" x14ac:dyDescent="0.35">
      <c r="B9" s="26" t="s">
        <v>36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>
        <v>20</v>
      </c>
      <c r="K9" s="27"/>
      <c r="L9" s="27"/>
      <c r="M9" s="27"/>
      <c r="N9" s="27"/>
      <c r="O9" s="27"/>
    </row>
    <row r="10" spans="1:27" x14ac:dyDescent="0.35">
      <c r="B10" s="28" t="s">
        <v>37</v>
      </c>
      <c r="C10" s="29"/>
      <c r="D10" s="29"/>
      <c r="E10" s="30">
        <v>10</v>
      </c>
      <c r="F10" s="30">
        <v>0</v>
      </c>
      <c r="G10" s="30">
        <v>0</v>
      </c>
      <c r="H10" s="30">
        <v>0</v>
      </c>
      <c r="I10" s="30">
        <v>0</v>
      </c>
      <c r="J10" s="31">
        <v>50</v>
      </c>
      <c r="K10" s="27"/>
      <c r="L10" s="27"/>
      <c r="M10" s="27"/>
      <c r="N10" s="27"/>
      <c r="O10" s="27"/>
    </row>
    <row r="11" spans="1:27" x14ac:dyDescent="0.35">
      <c r="A11" s="20" t="s">
        <v>30</v>
      </c>
      <c r="B11" s="32" t="s">
        <v>3</v>
      </c>
      <c r="C11" s="33">
        <f>SUM(E11:J11)</f>
        <v>1000</v>
      </c>
      <c r="E11" s="34">
        <f>SUM(E5:E10)</f>
        <v>110</v>
      </c>
      <c r="F11" s="34">
        <f t="shared" ref="F11:J11" si="1">SUM(F5:F10)</f>
        <v>80</v>
      </c>
      <c r="G11" s="34">
        <f t="shared" si="1"/>
        <v>140</v>
      </c>
      <c r="H11" s="34">
        <f t="shared" si="1"/>
        <v>200</v>
      </c>
      <c r="I11" s="34">
        <f t="shared" si="1"/>
        <v>300</v>
      </c>
      <c r="J11" s="35">
        <f t="shared" si="1"/>
        <v>170</v>
      </c>
      <c r="K11" s="27"/>
      <c r="L11" s="27" t="s">
        <v>19</v>
      </c>
      <c r="M11" s="27"/>
      <c r="N11" s="27"/>
      <c r="O11" s="27"/>
    </row>
    <row r="12" spans="1:27" x14ac:dyDescent="0.35">
      <c r="B12" s="36" t="s">
        <v>1</v>
      </c>
      <c r="C12" s="37">
        <f>SUM(E12:J12)</f>
        <v>353.59006364735126</v>
      </c>
      <c r="E12" s="38">
        <f>E22</f>
        <v>4.8648648648648649</v>
      </c>
      <c r="F12" s="38">
        <f t="shared" ref="F12:J12" si="2">F22</f>
        <v>11.329437545653761</v>
      </c>
      <c r="G12" s="38">
        <f t="shared" si="2"/>
        <v>23.707184174678698</v>
      </c>
      <c r="H12" s="38">
        <f t="shared" si="2"/>
        <v>53.497538365167131</v>
      </c>
      <c r="I12" s="38">
        <f t="shared" si="2"/>
        <v>102.71335539735639</v>
      </c>
      <c r="J12" s="39">
        <f t="shared" si="2"/>
        <v>157.4776832996304</v>
      </c>
      <c r="K12" s="27"/>
      <c r="L12" s="27" t="s">
        <v>20</v>
      </c>
      <c r="M12" s="27"/>
      <c r="N12" s="27"/>
      <c r="O12" s="27"/>
    </row>
    <row r="13" spans="1:27" x14ac:dyDescent="0.35">
      <c r="B13" s="13" t="s">
        <v>38</v>
      </c>
      <c r="C13" s="33">
        <f>SUM(E13:J13)</f>
        <v>1353.5900636473511</v>
      </c>
      <c r="E13" s="27">
        <f>SUM(E11:E12)</f>
        <v>114.86486486486487</v>
      </c>
      <c r="F13" s="27">
        <f t="shared" ref="F13:J13" si="3">SUM(F11:F12)</f>
        <v>91.329437545653761</v>
      </c>
      <c r="G13" s="27">
        <f t="shared" si="3"/>
        <v>163.7071841746787</v>
      </c>
      <c r="H13" s="27">
        <f t="shared" si="3"/>
        <v>253.49753836516715</v>
      </c>
      <c r="I13" s="27">
        <f t="shared" si="3"/>
        <v>402.71335539735639</v>
      </c>
      <c r="J13" s="40">
        <f t="shared" si="3"/>
        <v>327.47768329963037</v>
      </c>
      <c r="K13" s="27"/>
      <c r="L13" s="27" t="s">
        <v>21</v>
      </c>
      <c r="M13" s="27"/>
      <c r="N13" s="27"/>
      <c r="O13" s="27"/>
    </row>
    <row r="14" spans="1:27" s="29" customFormat="1" x14ac:dyDescent="0.35">
      <c r="C14" s="34"/>
      <c r="E14" s="34"/>
      <c r="F14" s="34"/>
      <c r="G14" s="34"/>
      <c r="H14" s="34"/>
      <c r="I14" s="34"/>
      <c r="J14" s="40"/>
      <c r="K14" s="34"/>
      <c r="L14" s="34" t="s">
        <v>22</v>
      </c>
      <c r="M14" s="34"/>
      <c r="N14" s="34"/>
      <c r="O14" s="34"/>
    </row>
    <row r="15" spans="1:27" x14ac:dyDescent="0.35">
      <c r="A15" s="20" t="s">
        <v>30</v>
      </c>
      <c r="B15" s="14" t="s">
        <v>39</v>
      </c>
      <c r="C15" s="27"/>
      <c r="E15" s="27"/>
      <c r="F15" s="27"/>
      <c r="G15" s="27"/>
      <c r="H15" s="27"/>
      <c r="I15" s="27"/>
      <c r="J15" s="40"/>
      <c r="K15" s="27"/>
      <c r="L15" s="34" t="s">
        <v>23</v>
      </c>
      <c r="M15" s="27"/>
      <c r="N15" s="27"/>
      <c r="O15" s="27"/>
    </row>
    <row r="16" spans="1:27" x14ac:dyDescent="0.35">
      <c r="B16" s="15" t="s">
        <v>50</v>
      </c>
      <c r="C16" s="41">
        <f>SUM(E16:J16)</f>
        <v>140</v>
      </c>
      <c r="E16" s="24">
        <v>50</v>
      </c>
      <c r="F16" s="24">
        <v>70</v>
      </c>
      <c r="G16" s="24">
        <v>20</v>
      </c>
      <c r="H16" s="24">
        <v>0</v>
      </c>
      <c r="I16" s="24">
        <v>0</v>
      </c>
      <c r="J16" s="25">
        <v>0</v>
      </c>
      <c r="K16" s="27"/>
      <c r="L16" s="34" t="s">
        <v>24</v>
      </c>
      <c r="M16" s="27"/>
      <c r="N16" s="27"/>
      <c r="O16" s="27"/>
    </row>
    <row r="17" spans="1:27" x14ac:dyDescent="0.35">
      <c r="B17" s="16" t="s">
        <v>4</v>
      </c>
      <c r="C17" s="42">
        <f>SUM(E17:J17)</f>
        <v>1213.5900636473511</v>
      </c>
      <c r="E17" s="43">
        <f>E13-E16</f>
        <v>64.86486486486487</v>
      </c>
      <c r="F17" s="43">
        <f t="shared" ref="F17:J17" si="4">F13-F16</f>
        <v>21.329437545653761</v>
      </c>
      <c r="G17" s="43">
        <f t="shared" si="4"/>
        <v>143.7071841746787</v>
      </c>
      <c r="H17" s="43">
        <f t="shared" si="4"/>
        <v>253.49753836516715</v>
      </c>
      <c r="I17" s="43">
        <f t="shared" si="4"/>
        <v>402.71335539735639</v>
      </c>
      <c r="J17" s="44">
        <f t="shared" si="4"/>
        <v>327.47768329963037</v>
      </c>
      <c r="K17" s="27"/>
      <c r="L17" s="34" t="s">
        <v>25</v>
      </c>
      <c r="M17" s="27"/>
      <c r="N17" s="27"/>
      <c r="O17" s="27"/>
    </row>
    <row r="18" spans="1:27" x14ac:dyDescent="0.35">
      <c r="B18" s="15" t="s">
        <v>3</v>
      </c>
      <c r="C18" s="41">
        <f>SUM(E18:J18)</f>
        <v>1353.5900636473511</v>
      </c>
      <c r="E18" s="45">
        <f t="shared" ref="E18:J18" si="5">SUM(E16:E17)</f>
        <v>114.86486486486487</v>
      </c>
      <c r="F18" s="45">
        <f t="shared" si="5"/>
        <v>91.329437545653761</v>
      </c>
      <c r="G18" s="45">
        <f t="shared" si="5"/>
        <v>163.7071841746787</v>
      </c>
      <c r="H18" s="45">
        <f t="shared" si="5"/>
        <v>253.49753836516715</v>
      </c>
      <c r="I18" s="45">
        <f t="shared" si="5"/>
        <v>402.71335539735639</v>
      </c>
      <c r="J18" s="46">
        <f t="shared" si="5"/>
        <v>327.47768329963037</v>
      </c>
      <c r="K18" s="27"/>
      <c r="L18" s="27"/>
      <c r="M18" s="27"/>
      <c r="N18" s="27"/>
      <c r="O18" s="27"/>
    </row>
    <row r="19" spans="1:27" x14ac:dyDescent="0.35">
      <c r="C19" s="47"/>
      <c r="D19" s="48"/>
      <c r="E19" s="45"/>
      <c r="F19" s="45"/>
      <c r="G19" s="45"/>
      <c r="H19" s="45"/>
      <c r="I19" s="45"/>
      <c r="J19" s="46"/>
      <c r="K19" s="27"/>
      <c r="L19" s="27"/>
      <c r="M19" s="27"/>
      <c r="N19" s="27"/>
      <c r="O19" s="27"/>
    </row>
    <row r="20" spans="1:27" x14ac:dyDescent="0.35">
      <c r="A20" s="20" t="s">
        <v>30</v>
      </c>
      <c r="B20" s="21" t="s">
        <v>40</v>
      </c>
      <c r="E20" s="27"/>
      <c r="F20" s="27"/>
      <c r="G20" s="27"/>
      <c r="H20" s="27"/>
      <c r="I20" s="27"/>
      <c r="J20" s="49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7" x14ac:dyDescent="0.35">
      <c r="B21" s="17" t="s">
        <v>10</v>
      </c>
      <c r="C21" s="50">
        <v>0.15</v>
      </c>
      <c r="E21" s="27">
        <f>(E24*$C$21+(E11-E16)*$C$21/2)/(1-$C$21/2)</f>
        <v>4.8648648648648649</v>
      </c>
      <c r="F21" s="27">
        <f t="shared" ref="F21:J21" si="6">(F24*$C$21+(F11-F16)*$C$21/2)/(1-$C$21/2)</f>
        <v>11.329437545653761</v>
      </c>
      <c r="G21" s="27">
        <f t="shared" si="6"/>
        <v>23.707184174678698</v>
      </c>
      <c r="H21" s="27">
        <f t="shared" si="6"/>
        <v>53.497538365167131</v>
      </c>
      <c r="I21" s="27">
        <f t="shared" si="6"/>
        <v>102.71335539735639</v>
      </c>
      <c r="J21" s="27">
        <f t="shared" si="6"/>
        <v>157.4776832996304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7" x14ac:dyDescent="0.35">
      <c r="B22" s="32" t="s">
        <v>41</v>
      </c>
      <c r="E22" s="34">
        <f>E21</f>
        <v>4.8648648648648649</v>
      </c>
      <c r="F22" s="34">
        <f t="shared" ref="F22:J22" si="7">F21</f>
        <v>11.329437545653761</v>
      </c>
      <c r="G22" s="34">
        <f t="shared" si="7"/>
        <v>23.707184174678698</v>
      </c>
      <c r="H22" s="34">
        <f t="shared" si="7"/>
        <v>53.497538365167131</v>
      </c>
      <c r="I22" s="34">
        <f t="shared" si="7"/>
        <v>102.71335539735639</v>
      </c>
      <c r="J22" s="34">
        <f t="shared" si="7"/>
        <v>157.4776832996304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7" x14ac:dyDescent="0.35">
      <c r="E23" s="27"/>
      <c r="F23" s="27"/>
      <c r="G23" s="27"/>
      <c r="H23" s="27"/>
      <c r="I23" s="27"/>
      <c r="J23" s="40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7" x14ac:dyDescent="0.35">
      <c r="B24" s="20" t="s">
        <v>42</v>
      </c>
      <c r="E24" s="34">
        <f t="shared" ref="E24:J24" si="8">D26</f>
        <v>0</v>
      </c>
      <c r="F24" s="34">
        <f t="shared" si="8"/>
        <v>64.86486486486487</v>
      </c>
      <c r="G24" s="34">
        <f t="shared" si="8"/>
        <v>86.194302410518631</v>
      </c>
      <c r="H24" s="34">
        <f t="shared" si="8"/>
        <v>229.90148658519735</v>
      </c>
      <c r="I24" s="34">
        <f t="shared" si="8"/>
        <v>483.39902495036449</v>
      </c>
      <c r="J24" s="40">
        <f t="shared" si="8"/>
        <v>886.11238034772089</v>
      </c>
      <c r="K24" s="34"/>
      <c r="L24" s="34"/>
    </row>
    <row r="25" spans="1:27" x14ac:dyDescent="0.35">
      <c r="B25" s="20" t="s">
        <v>43</v>
      </c>
      <c r="E25" s="51">
        <f>E17</f>
        <v>64.86486486486487</v>
      </c>
      <c r="F25" s="51">
        <f t="shared" ref="F25:J25" si="9">F17</f>
        <v>21.329437545653761</v>
      </c>
      <c r="G25" s="51">
        <f t="shared" si="9"/>
        <v>143.7071841746787</v>
      </c>
      <c r="H25" s="51">
        <f t="shared" si="9"/>
        <v>253.49753836516715</v>
      </c>
      <c r="I25" s="51">
        <f t="shared" si="9"/>
        <v>402.71335539735639</v>
      </c>
      <c r="J25" s="51">
        <f t="shared" si="9"/>
        <v>327.47768329963037</v>
      </c>
      <c r="K25" s="34"/>
      <c r="L25" s="34"/>
    </row>
    <row r="26" spans="1:27" x14ac:dyDescent="0.35">
      <c r="B26" s="20" t="s">
        <v>44</v>
      </c>
      <c r="D26" s="27"/>
      <c r="E26" s="34">
        <f t="shared" ref="E26:J26" si="10">SUM(E24:E25)</f>
        <v>64.86486486486487</v>
      </c>
      <c r="F26" s="34">
        <f t="shared" si="10"/>
        <v>86.194302410518631</v>
      </c>
      <c r="G26" s="34">
        <f t="shared" si="10"/>
        <v>229.90148658519735</v>
      </c>
      <c r="H26" s="34">
        <f t="shared" si="10"/>
        <v>483.39902495036449</v>
      </c>
      <c r="I26" s="34">
        <f t="shared" si="10"/>
        <v>886.11238034772089</v>
      </c>
      <c r="J26" s="52">
        <f t="shared" si="10"/>
        <v>1213.5900636473511</v>
      </c>
      <c r="K26" s="34"/>
      <c r="L26" s="34"/>
    </row>
    <row r="27" spans="1:27" x14ac:dyDescent="0.35">
      <c r="D27" s="27"/>
      <c r="E27" s="34"/>
      <c r="F27" s="34"/>
      <c r="G27" s="34"/>
      <c r="H27" s="34"/>
      <c r="I27" s="34"/>
      <c r="J27" s="40"/>
      <c r="K27" s="34"/>
      <c r="L27" s="34"/>
    </row>
    <row r="28" spans="1:27" x14ac:dyDescent="0.35">
      <c r="A28" s="20" t="s">
        <v>30</v>
      </c>
      <c r="B28" s="21" t="s">
        <v>45</v>
      </c>
      <c r="D28" s="27"/>
      <c r="E28" s="34"/>
      <c r="F28" s="34"/>
      <c r="G28" s="34"/>
      <c r="H28" s="34"/>
      <c r="I28" s="34"/>
      <c r="J28" s="40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x14ac:dyDescent="0.35">
      <c r="B29" s="17" t="s">
        <v>10</v>
      </c>
      <c r="C29" s="50">
        <v>0.08</v>
      </c>
      <c r="D29" s="27"/>
      <c r="E29" s="34"/>
      <c r="F29" s="34"/>
      <c r="G29" s="34"/>
      <c r="H29" s="34"/>
      <c r="I29" s="34"/>
      <c r="J29" s="40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x14ac:dyDescent="0.35">
      <c r="B30" s="20" t="s">
        <v>46</v>
      </c>
      <c r="D30" s="27"/>
      <c r="E30" s="53"/>
      <c r="F30" s="53"/>
      <c r="G30" s="53"/>
      <c r="H30" s="53"/>
      <c r="I30" s="53"/>
      <c r="J30" s="54"/>
      <c r="K30" s="34">
        <f t="shared" ref="K30:Y30" si="11">J32</f>
        <v>1213.5900636473511</v>
      </c>
      <c r="L30" s="34">
        <f t="shared" si="11"/>
        <v>1168.8940938643436</v>
      </c>
      <c r="M30" s="34">
        <f t="shared" si="11"/>
        <v>1120.6224464986956</v>
      </c>
      <c r="N30" s="34">
        <f t="shared" si="11"/>
        <v>1068.4890673437956</v>
      </c>
      <c r="O30" s="34">
        <f t="shared" si="11"/>
        <v>1012.1850178565036</v>
      </c>
      <c r="P30" s="34">
        <f t="shared" si="11"/>
        <v>951.37664441022821</v>
      </c>
      <c r="Q30" s="34">
        <f t="shared" si="11"/>
        <v>885.70360108825082</v>
      </c>
      <c r="R30" s="34">
        <f t="shared" si="11"/>
        <v>814.77671430051521</v>
      </c>
      <c r="S30" s="34">
        <f t="shared" si="11"/>
        <v>738.17567656976075</v>
      </c>
      <c r="T30" s="34">
        <f t="shared" si="11"/>
        <v>655.446555820546</v>
      </c>
      <c r="U30" s="34">
        <f t="shared" si="11"/>
        <v>566.09910541139402</v>
      </c>
      <c r="V30" s="34">
        <f t="shared" si="11"/>
        <v>469.60385896950993</v>
      </c>
      <c r="W30" s="34">
        <f t="shared" si="11"/>
        <v>365.38899281227509</v>
      </c>
      <c r="X30" s="34">
        <f t="shared" si="11"/>
        <v>252.83693736246147</v>
      </c>
      <c r="Y30" s="34">
        <f t="shared" si="11"/>
        <v>131.28071747666274</v>
      </c>
      <c r="Z30" s="34"/>
      <c r="AA30" s="34"/>
    </row>
    <row r="31" spans="1:27" x14ac:dyDescent="0.35">
      <c r="B31" s="55" t="s">
        <v>47</v>
      </c>
      <c r="D31" s="27"/>
      <c r="E31" s="56"/>
      <c r="F31" s="56"/>
      <c r="G31" s="56"/>
      <c r="H31" s="56"/>
      <c r="I31" s="56"/>
      <c r="J31" s="57"/>
      <c r="K31" s="43">
        <v>-44.695969783007548</v>
      </c>
      <c r="L31" s="43">
        <v>-48.27164736564815</v>
      </c>
      <c r="M31" s="43">
        <v>-52.133379154900005</v>
      </c>
      <c r="N31" s="43">
        <v>-56.304049487292005</v>
      </c>
      <c r="O31" s="43">
        <v>-60.808373446275354</v>
      </c>
      <c r="P31" s="43">
        <v>-65.673043321977389</v>
      </c>
      <c r="Q31" s="43">
        <v>-70.926886787735583</v>
      </c>
      <c r="R31" s="43">
        <v>-76.601037730754427</v>
      </c>
      <c r="S31" s="43">
        <v>-82.729120749214786</v>
      </c>
      <c r="T31" s="43">
        <v>-89.347450409151975</v>
      </c>
      <c r="U31" s="43">
        <v>-96.49524644188412</v>
      </c>
      <c r="V31" s="43">
        <v>-104.21486615723485</v>
      </c>
      <c r="W31" s="43">
        <v>-112.55205544981364</v>
      </c>
      <c r="X31" s="43">
        <v>-121.55621988579873</v>
      </c>
      <c r="Y31" s="43">
        <v>-131.28071747666263</v>
      </c>
      <c r="Z31" s="34"/>
      <c r="AA31" s="34"/>
    </row>
    <row r="32" spans="1:27" x14ac:dyDescent="0.35">
      <c r="B32" s="20" t="s">
        <v>48</v>
      </c>
      <c r="D32" s="27"/>
      <c r="E32" s="34"/>
      <c r="F32" s="34"/>
      <c r="G32" s="34"/>
      <c r="H32" s="34"/>
      <c r="I32" s="34"/>
      <c r="J32" s="52">
        <f>J26</f>
        <v>1213.5900636473511</v>
      </c>
      <c r="K32" s="34">
        <f t="shared" ref="K32:Y32" si="12">SUM(K30:K31)</f>
        <v>1168.8940938643436</v>
      </c>
      <c r="L32" s="34">
        <f t="shared" si="12"/>
        <v>1120.6224464986956</v>
      </c>
      <c r="M32" s="34">
        <f t="shared" si="12"/>
        <v>1068.4890673437956</v>
      </c>
      <c r="N32" s="34">
        <f t="shared" si="12"/>
        <v>1012.1850178565036</v>
      </c>
      <c r="O32" s="34">
        <f t="shared" si="12"/>
        <v>951.37664441022821</v>
      </c>
      <c r="P32" s="34">
        <f t="shared" si="12"/>
        <v>885.70360108825082</v>
      </c>
      <c r="Q32" s="34">
        <f t="shared" si="12"/>
        <v>814.77671430051521</v>
      </c>
      <c r="R32" s="34">
        <f t="shared" si="12"/>
        <v>738.17567656976075</v>
      </c>
      <c r="S32" s="34">
        <f t="shared" si="12"/>
        <v>655.446555820546</v>
      </c>
      <c r="T32" s="34">
        <f t="shared" si="12"/>
        <v>566.09910541139402</v>
      </c>
      <c r="U32" s="34">
        <f t="shared" si="12"/>
        <v>469.60385896950993</v>
      </c>
      <c r="V32" s="34">
        <f t="shared" si="12"/>
        <v>365.38899281227509</v>
      </c>
      <c r="W32" s="34">
        <f t="shared" si="12"/>
        <v>252.83693736246147</v>
      </c>
      <c r="X32" s="34">
        <f t="shared" si="12"/>
        <v>131.28071747666274</v>
      </c>
      <c r="Y32" s="34">
        <f t="shared" si="12"/>
        <v>0</v>
      </c>
      <c r="Z32" s="34"/>
      <c r="AA32" s="34"/>
    </row>
    <row r="33" spans="2:27" x14ac:dyDescent="0.35">
      <c r="D33" s="27"/>
      <c r="E33" s="34"/>
      <c r="F33" s="34"/>
      <c r="G33" s="34"/>
      <c r="H33" s="34"/>
      <c r="I33" s="34"/>
      <c r="J33" s="40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2:27" x14ac:dyDescent="0.35">
      <c r="B34" s="20" t="s">
        <v>49</v>
      </c>
      <c r="D34" s="27"/>
      <c r="E34" s="34"/>
      <c r="F34" s="34"/>
      <c r="G34" s="34"/>
      <c r="H34" s="34"/>
      <c r="I34" s="34"/>
      <c r="J34" s="40"/>
      <c r="K34" s="34">
        <f>$C$29*K30</f>
        <v>97.087205091788093</v>
      </c>
      <c r="L34" s="34">
        <f t="shared" ref="L34:Y34" si="13">$C$29*L30</f>
        <v>93.511527509147498</v>
      </c>
      <c r="M34" s="34">
        <f t="shared" si="13"/>
        <v>89.64979571989565</v>
      </c>
      <c r="N34" s="34">
        <f t="shared" si="13"/>
        <v>85.479125387503643</v>
      </c>
      <c r="O34" s="34">
        <f t="shared" si="13"/>
        <v>80.974801428520294</v>
      </c>
      <c r="P34" s="34">
        <f t="shared" si="13"/>
        <v>76.11013155281826</v>
      </c>
      <c r="Q34" s="34">
        <f t="shared" si="13"/>
        <v>70.856288087060065</v>
      </c>
      <c r="R34" s="34">
        <f t="shared" si="13"/>
        <v>65.182137144041221</v>
      </c>
      <c r="S34" s="34">
        <f t="shared" si="13"/>
        <v>59.054054125580862</v>
      </c>
      <c r="T34" s="34">
        <f t="shared" si="13"/>
        <v>52.435724465643681</v>
      </c>
      <c r="U34" s="34">
        <f t="shared" si="13"/>
        <v>45.287928432911521</v>
      </c>
      <c r="V34" s="34">
        <f t="shared" si="13"/>
        <v>37.568308717560797</v>
      </c>
      <c r="W34" s="34">
        <f t="shared" si="13"/>
        <v>29.231119424982008</v>
      </c>
      <c r="X34" s="34">
        <f t="shared" si="13"/>
        <v>20.226954988996919</v>
      </c>
      <c r="Y34" s="34">
        <f t="shared" si="13"/>
        <v>10.50245739813302</v>
      </c>
      <c r="Z34" s="34"/>
      <c r="AA34" s="34"/>
    </row>
    <row r="35" spans="2:27" x14ac:dyDescent="0.35">
      <c r="D35" s="27"/>
      <c r="E35" s="34"/>
      <c r="F35" s="34"/>
      <c r="G35" s="34"/>
      <c r="H35" s="34"/>
      <c r="I35" s="34"/>
      <c r="J35" s="40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IDC with OB and Fixed Equity</vt:lpstr>
      <vt:lpstr>IDC Example with Algebra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Lewinski</dc:creator>
  <cp:lastModifiedBy>Elvis Presley</cp:lastModifiedBy>
  <dcterms:created xsi:type="dcterms:W3CDTF">2015-07-21T02:17:02Z</dcterms:created>
  <dcterms:modified xsi:type="dcterms:W3CDTF">2017-08-11T12:12:09Z</dcterms:modified>
</cp:coreProperties>
</file>