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codeName="ThisWorkbook" defaultThemeVersion="124226"/>
  <mc:AlternateContent xmlns:mc="http://schemas.openxmlformats.org/markup-compatibility/2006">
    <mc:Choice Requires="x15">
      <x15ac:absPath xmlns:x15ac="http://schemas.microsoft.com/office/spreadsheetml/2010/11/ac" url="C:\Users\Monika Lewenski\Courses\Chapter 5. Electricity\Conventional Electricity\15. Conversions\"/>
    </mc:Choice>
  </mc:AlternateContent>
  <xr:revisionPtr revIDLastSave="0" documentId="13_ncr:1_{9F88FB11-3B9E-491E-9398-EDCE437BA9AD}" xr6:coauthVersionLast="34" xr6:coauthVersionMax="34" xr10:uidLastSave="{00000000-0000-0000-0000-000000000000}"/>
  <bookViews>
    <workbookView xWindow="480" yWindow="330" windowWidth="19880" windowHeight="7710" firstSheet="5" activeTab="8" xr2:uid="{00000000-000D-0000-FFFF-FFFF00000000}"/>
  </bookViews>
  <sheets>
    <sheet name="General Energy Conversion" sheetId="7" r:id="rId1"/>
    <sheet name="Joules Energy" sheetId="2" r:id="rId2"/>
    <sheet name="IEA Converstion Table" sheetId="6" r:id="rId3"/>
    <sheet name="Fuel Units BTU" sheetId="13" r:id="rId4"/>
    <sheet name="Heat Cont BTU" sheetId="5" r:id="rId5"/>
    <sheet name="Fuel Energy Content" sheetId="1" r:id="rId6"/>
    <sheet name="Fuel Energy Content (3)" sheetId="16" r:id="rId7"/>
    <sheet name="Heat Rate BTU to kJ" sheetId="12" r:id="rId8"/>
    <sheet name="Nat Gas and LNG" sheetId="20" r:id="rId9"/>
    <sheet name="Emissions" sheetId="11" r:id="rId10"/>
    <sheet name="EIA Conversions" sheetId="10" r:id="rId11"/>
    <sheet name="BBL Conversions" sheetId="14" r:id="rId12"/>
    <sheet name="Oil Conversions" sheetId="17" r:id="rId13"/>
  </sheets>
  <externalReferences>
    <externalReference r:id="rId14"/>
    <externalReference r:id="rId15"/>
    <externalReference r:id="rId16"/>
    <externalReference r:id="rId17"/>
  </externalReferences>
  <definedNames>
    <definedName name="base_case">[1]Tornado!$F$26</definedName>
    <definedName name="btu_kCal">'General Energy Conversion'!$C$2</definedName>
    <definedName name="graph_title">[2]Sheet2!$A$3</definedName>
    <definedName name="high_case">[1]Tornado!$H$26</definedName>
    <definedName name="low_case">[1]Tornado!$G$26</definedName>
    <definedName name="m3_kCal">'General Energy Conversion'!$C$6</definedName>
    <definedName name="MASS" localSheetId="2">'IEA Converstion Table'!$B$15:$B$15</definedName>
    <definedName name="num_vars">[2]Sheet2!$B$7</definedName>
    <definedName name="pr_table">'[1]Energy Prices'!$G$16:$O$47</definedName>
    <definedName name="price_table">'[1]Energy Prices'!$G$16:$L$47</definedName>
    <definedName name="range1" localSheetId="6">[3]Instructions!#REF!</definedName>
    <definedName name="range1" localSheetId="8">[3]Instructions!#REF!</definedName>
    <definedName name="range1">[3]Instructions!#REF!</definedName>
    <definedName name="range2" localSheetId="6">[3]Instructions!#REF!</definedName>
    <definedName name="range2" localSheetId="8">[3]Instructions!#REF!</definedName>
    <definedName name="range2">[3]Instructions!#REF!</definedName>
    <definedName name="rate_table">'[1]Energy Prices'!$G$16:$I$47</definedName>
    <definedName name="s1ss1" localSheetId="1">'Joules Energy'!$A$164</definedName>
    <definedName name="s1ss2" localSheetId="1">'Joules Energy'!$A$175</definedName>
    <definedName name="s1ss3" localSheetId="1">'Joules Energy'!$A$190</definedName>
    <definedName name="s4ss1" localSheetId="1">'Joules Energy'!$A$36</definedName>
    <definedName name="s4ss2" localSheetId="1">'Joules Energy'!$A$45</definedName>
    <definedName name="s4ss3" localSheetId="1">'Joules Energy'!$A$52</definedName>
    <definedName name="s4ss4" localSheetId="1">'Joules Energy'!$A$110</definedName>
    <definedName name="s4ss5" localSheetId="1">'Joules Energy'!$A$117</definedName>
    <definedName name="s4ss6" localSheetId="1">'Joules Energy'!$A$128</definedName>
    <definedName name="s4ss7" localSheetId="1">'Joules Energy'!$A$136</definedName>
    <definedName name="s4ss8" localSheetId="1">'Joules Energy'!$A$154</definedName>
    <definedName name="scenario">[1]Sensitivity!$E$13</definedName>
    <definedName name="TABLE" localSheetId="2">'IEA Converstion Table'!$B$6:$G$12</definedName>
    <definedName name="TABLE_2" localSheetId="2">'IEA Converstion Table'!$B$17:$G$23</definedName>
    <definedName name="TABLE_3" localSheetId="2">'IEA Converstion Table'!$B$28:$H$35</definedName>
    <definedName name="TABLE_4" localSheetId="2">'IEA Converstion Table'!$B$40:$E$55</definedName>
    <definedName name="TABLE_5" localSheetId="2">'IEA Converstion Table'!$B$2:$H$57</definedName>
    <definedName name="TABLE_6" localSheetId="2">'IEA Converstion Table'!$B$2:$H$57</definedName>
    <definedName name="test">[4]Sheet1!$C$22</definedName>
    <definedName name="test1" localSheetId="6">[3]Instructions!#REF!</definedName>
    <definedName name="test1" localSheetId="8">[3]Instructions!#REF!</definedName>
    <definedName name="test1">[3]Instructions!#REF!</definedName>
    <definedName name="test3" localSheetId="6">[3]Instructions!#REF!</definedName>
    <definedName name="test3" localSheetId="8">[3]Instructions!#REF!</definedName>
    <definedName name="test3">[3]Instructions!#REF!</definedName>
    <definedName name="test4">[4]Sheet1!$F$12</definedName>
    <definedName name="TRANSPOSE_F10_F15" localSheetId="6">[3]Instructions!#REF!</definedName>
    <definedName name="TRANSPOSE_F10_F15" localSheetId="8">[3]Instructions!#REF!</definedName>
    <definedName name="TRANSPOSE_F10_F15">[3]Instructions!#REF!</definedName>
    <definedName name="VOLUME" localSheetId="2">'IEA Converstion Table'!$B$26:$B$26</definedName>
  </definedNames>
  <calcPr calcId="179017" calcMode="manual" calcCompleted="0"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6" i="14" l="1"/>
  <c r="N26" i="12" l="1"/>
  <c r="N27" i="12" s="1"/>
  <c r="N29" i="12" s="1"/>
  <c r="N31" i="12" s="1"/>
  <c r="L26" i="12"/>
  <c r="G9" i="10" l="1"/>
  <c r="J9" i="10" s="1"/>
  <c r="C26" i="17" l="1"/>
  <c r="F18" i="17"/>
  <c r="D26" i="17" s="1"/>
  <c r="C24" i="17"/>
  <c r="D17" i="17"/>
  <c r="F17" i="17" s="1"/>
  <c r="D16" i="17"/>
  <c r="F16" i="17" s="1"/>
  <c r="E4" i="20"/>
  <c r="E5" i="20"/>
  <c r="E6" i="20"/>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3" i="20"/>
  <c r="F3" i="17" l="1"/>
  <c r="D13" i="17"/>
  <c r="D15" i="17" s="1"/>
  <c r="F15" i="17" s="1"/>
  <c r="F12" i="17"/>
  <c r="F11" i="17"/>
  <c r="F10" i="17"/>
  <c r="F9" i="17"/>
  <c r="H3" i="17"/>
  <c r="F33" i="17"/>
  <c r="F32" i="17"/>
  <c r="E4" i="16"/>
  <c r="E5" i="16"/>
  <c r="E6" i="16"/>
  <c r="E7" i="16"/>
  <c r="E8" i="16"/>
  <c r="E9" i="16"/>
  <c r="E10" i="16"/>
  <c r="E11" i="16"/>
  <c r="E12" i="16"/>
  <c r="E13" i="16"/>
  <c r="E14" i="16"/>
  <c r="E15" i="16"/>
  <c r="E16" i="16"/>
  <c r="E17" i="16"/>
  <c r="E18" i="16"/>
  <c r="E19" i="16"/>
  <c r="E20" i="16"/>
  <c r="E21" i="16"/>
  <c r="E22" i="16"/>
  <c r="E23" i="16"/>
  <c r="E24" i="16"/>
  <c r="E25" i="16"/>
  <c r="E26" i="16"/>
  <c r="E27" i="16"/>
  <c r="E3" i="16"/>
  <c r="F7" i="17"/>
  <c r="F6" i="17"/>
  <c r="H5" i="17"/>
  <c r="I5" i="17" s="1"/>
  <c r="F5" i="17"/>
  <c r="F4" i="17"/>
  <c r="F8" i="17"/>
  <c r="D24" i="17" s="1"/>
  <c r="D25" i="17" s="1"/>
  <c r="F110" i="14"/>
  <c r="F111" i="14"/>
  <c r="F112" i="14"/>
  <c r="F113" i="14"/>
  <c r="F114" i="14"/>
  <c r="F115" i="14"/>
  <c r="F116" i="14"/>
  <c r="F117" i="14"/>
  <c r="F118" i="14"/>
  <c r="F119" i="14"/>
  <c r="F109" i="14"/>
  <c r="F96" i="14"/>
  <c r="F97" i="14"/>
  <c r="F98" i="14"/>
  <c r="F99" i="14"/>
  <c r="F100" i="14"/>
  <c r="F101" i="14"/>
  <c r="F102" i="14"/>
  <c r="F103" i="14"/>
  <c r="F104" i="14"/>
  <c r="F105" i="14"/>
  <c r="F106" i="14"/>
  <c r="F95" i="14"/>
  <c r="F80" i="14"/>
  <c r="F81" i="14"/>
  <c r="F82" i="14"/>
  <c r="F83" i="14"/>
  <c r="F84" i="14"/>
  <c r="F85" i="14"/>
  <c r="F86" i="14"/>
  <c r="F87" i="14"/>
  <c r="F88" i="14"/>
  <c r="F89" i="14"/>
  <c r="F90" i="14"/>
  <c r="F91" i="14"/>
  <c r="F92" i="14"/>
  <c r="F93" i="14"/>
  <c r="F7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49" i="14"/>
  <c r="F33" i="14"/>
  <c r="F34" i="14"/>
  <c r="F35" i="14"/>
  <c r="F36" i="14"/>
  <c r="F37" i="14"/>
  <c r="F38" i="14"/>
  <c r="F39" i="14"/>
  <c r="F40" i="14"/>
  <c r="F41" i="14"/>
  <c r="F42" i="14"/>
  <c r="F43" i="14"/>
  <c r="F32" i="14"/>
  <c r="F20" i="14"/>
  <c r="F21" i="14"/>
  <c r="F22" i="14"/>
  <c r="F23" i="14"/>
  <c r="F24" i="14"/>
  <c r="F25" i="14"/>
  <c r="F26" i="14"/>
  <c r="F27" i="14"/>
  <c r="F28" i="14"/>
  <c r="F29" i="14"/>
  <c r="F30" i="14"/>
  <c r="F19" i="14"/>
  <c r="F3" i="14"/>
  <c r="F4" i="14"/>
  <c r="F5" i="14"/>
  <c r="F6" i="14"/>
  <c r="F7" i="14"/>
  <c r="F8" i="14"/>
  <c r="F9" i="14"/>
  <c r="F10" i="14"/>
  <c r="F11" i="14"/>
  <c r="F12" i="14"/>
  <c r="F13" i="14"/>
  <c r="F14" i="14"/>
  <c r="F15" i="14"/>
  <c r="F16" i="14"/>
  <c r="F17" i="14"/>
  <c r="F2" i="14"/>
  <c r="L3" i="17"/>
  <c r="O3" i="17" s="1"/>
  <c r="D27" i="17" l="1"/>
  <c r="D29" i="17" s="1"/>
  <c r="F13" i="17"/>
  <c r="D9" i="5" l="1"/>
  <c r="D8" i="5"/>
  <c r="D7" i="5"/>
  <c r="D5" i="5"/>
  <c r="D6" i="5"/>
  <c r="D4" i="5"/>
  <c r="K8" i="13" l="1"/>
  <c r="I8" i="13"/>
  <c r="G8" i="13"/>
  <c r="F8" i="13"/>
  <c r="D8" i="13"/>
  <c r="K7" i="13"/>
  <c r="I7" i="13"/>
  <c r="G7" i="13"/>
  <c r="F7" i="13"/>
  <c r="H7" i="13" s="1"/>
  <c r="D7" i="13"/>
  <c r="K6" i="13"/>
  <c r="I6" i="13"/>
  <c r="G6" i="13"/>
  <c r="F6" i="13"/>
  <c r="H6" i="13" s="1"/>
  <c r="D6" i="13"/>
  <c r="K5" i="13"/>
  <c r="I5" i="13"/>
  <c r="G5" i="13"/>
  <c r="F5" i="13"/>
  <c r="J5" i="13" s="1"/>
  <c r="D5" i="13"/>
  <c r="K68" i="13"/>
  <c r="I68" i="13"/>
  <c r="G68" i="13"/>
  <c r="K67" i="13"/>
  <c r="I67" i="13"/>
  <c r="G67" i="13"/>
  <c r="K66" i="13"/>
  <c r="I66" i="13"/>
  <c r="G66" i="13"/>
  <c r="K65" i="13"/>
  <c r="I65" i="13"/>
  <c r="G65" i="13"/>
  <c r="K64" i="13"/>
  <c r="I64" i="13"/>
  <c r="G64" i="13"/>
  <c r="K63" i="13"/>
  <c r="I63" i="13"/>
  <c r="G63" i="13"/>
  <c r="K62" i="13"/>
  <c r="I62" i="13"/>
  <c r="G62" i="13"/>
  <c r="K61" i="13"/>
  <c r="I61" i="13"/>
  <c r="G61" i="13"/>
  <c r="K60" i="13"/>
  <c r="I60" i="13"/>
  <c r="G60" i="13"/>
  <c r="K59" i="13"/>
  <c r="I59" i="13"/>
  <c r="G59" i="13"/>
  <c r="K58" i="13"/>
  <c r="I58" i="13"/>
  <c r="G58" i="13"/>
  <c r="K57" i="13"/>
  <c r="I57" i="13"/>
  <c r="G57" i="13"/>
  <c r="K56" i="13"/>
  <c r="I56" i="13"/>
  <c r="G56" i="13"/>
  <c r="K55" i="13"/>
  <c r="I55" i="13"/>
  <c r="G55" i="13"/>
  <c r="K54" i="13"/>
  <c r="I54" i="13"/>
  <c r="G54" i="13"/>
  <c r="K53" i="13"/>
  <c r="I53" i="13"/>
  <c r="G53" i="13"/>
  <c r="K52" i="13"/>
  <c r="I52" i="13"/>
  <c r="G52" i="13"/>
  <c r="K51" i="13"/>
  <c r="I51" i="13"/>
  <c r="G51" i="13"/>
  <c r="K50" i="13"/>
  <c r="I50" i="13"/>
  <c r="G50" i="13"/>
  <c r="K49" i="13"/>
  <c r="I49" i="13"/>
  <c r="G49" i="13"/>
  <c r="K48" i="13"/>
  <c r="I48" i="13"/>
  <c r="G48" i="13"/>
  <c r="K47" i="13"/>
  <c r="I47" i="13"/>
  <c r="G47" i="13"/>
  <c r="K46" i="13"/>
  <c r="I46" i="13"/>
  <c r="G46" i="13"/>
  <c r="K45" i="13"/>
  <c r="I45" i="13"/>
  <c r="G45" i="13"/>
  <c r="K44" i="13"/>
  <c r="I44" i="13"/>
  <c r="G44" i="13"/>
  <c r="K43" i="13"/>
  <c r="I43" i="13"/>
  <c r="G43" i="13"/>
  <c r="K42" i="13"/>
  <c r="I42" i="13"/>
  <c r="G42" i="13"/>
  <c r="K41" i="13"/>
  <c r="I41" i="13"/>
  <c r="G41" i="13"/>
  <c r="K40" i="13"/>
  <c r="I40" i="13"/>
  <c r="G40" i="13"/>
  <c r="K39" i="13"/>
  <c r="I39" i="13"/>
  <c r="G39" i="13"/>
  <c r="K38" i="13"/>
  <c r="I38" i="13"/>
  <c r="G38" i="13"/>
  <c r="K37" i="13"/>
  <c r="I37" i="13"/>
  <c r="G37" i="13"/>
  <c r="K36" i="13"/>
  <c r="I36" i="13"/>
  <c r="G36" i="13"/>
  <c r="K35" i="13"/>
  <c r="I35" i="13"/>
  <c r="G35" i="13"/>
  <c r="K34" i="13"/>
  <c r="I34" i="13"/>
  <c r="G34" i="13"/>
  <c r="K33" i="13"/>
  <c r="I33" i="13"/>
  <c r="G33" i="13"/>
  <c r="K32" i="13"/>
  <c r="I32" i="13"/>
  <c r="G32" i="13"/>
  <c r="K31" i="13"/>
  <c r="I31" i="13"/>
  <c r="G31" i="13"/>
  <c r="K30" i="13"/>
  <c r="I30" i="13"/>
  <c r="G30" i="13"/>
  <c r="K29" i="13"/>
  <c r="I29" i="13"/>
  <c r="G29" i="13"/>
  <c r="K28" i="13"/>
  <c r="I28" i="13"/>
  <c r="G28" i="13"/>
  <c r="K27" i="13"/>
  <c r="I27" i="13"/>
  <c r="G27" i="13"/>
  <c r="K26" i="13"/>
  <c r="I26" i="13"/>
  <c r="G26" i="13"/>
  <c r="K25" i="13"/>
  <c r="I25" i="13"/>
  <c r="G25" i="13"/>
  <c r="K24" i="13"/>
  <c r="I24" i="13"/>
  <c r="G24" i="13"/>
  <c r="K23" i="13"/>
  <c r="I23" i="13"/>
  <c r="G23" i="13"/>
  <c r="K22" i="13"/>
  <c r="I22" i="13"/>
  <c r="G22" i="13"/>
  <c r="K21" i="13"/>
  <c r="I21" i="13"/>
  <c r="G21" i="13"/>
  <c r="K20" i="13"/>
  <c r="I20" i="13"/>
  <c r="G20" i="13"/>
  <c r="K19" i="13"/>
  <c r="I19" i="13"/>
  <c r="G19" i="13"/>
  <c r="K18" i="13"/>
  <c r="I18" i="13"/>
  <c r="G18" i="13"/>
  <c r="H8" i="13" l="1"/>
  <c r="C27" i="7"/>
  <c r="J8" i="13"/>
  <c r="C29" i="7" s="1"/>
  <c r="J7" i="13"/>
  <c r="J6" i="13"/>
  <c r="H5" i="13"/>
  <c r="F80" i="2"/>
  <c r="D80" i="2"/>
  <c r="C80" i="2"/>
  <c r="E80" i="2" s="1"/>
  <c r="G80" i="2" s="1"/>
  <c r="F75" i="2"/>
  <c r="D75" i="2"/>
  <c r="C75" i="2"/>
  <c r="E75" i="2" s="1"/>
  <c r="G75" i="2" s="1"/>
  <c r="F79" i="2"/>
  <c r="E79" i="2"/>
  <c r="G79" i="2" s="1"/>
  <c r="D79" i="2"/>
  <c r="D68" i="2"/>
  <c r="F68" i="2"/>
  <c r="D67" i="2"/>
  <c r="F67" i="2"/>
  <c r="D66" i="2"/>
  <c r="F66" i="2"/>
  <c r="D65" i="2"/>
  <c r="F65" i="2"/>
  <c r="D64" i="2"/>
  <c r="F64" i="2"/>
  <c r="D58" i="2"/>
  <c r="F58" i="2"/>
  <c r="C57" i="2"/>
  <c r="E57" i="2" s="1"/>
  <c r="G57" i="2" s="1"/>
  <c r="D57" i="2"/>
  <c r="F57" i="2"/>
  <c r="D63" i="2"/>
  <c r="F63" i="2"/>
  <c r="D62" i="2"/>
  <c r="F62" i="2"/>
  <c r="D61" i="2"/>
  <c r="F61" i="2"/>
  <c r="B60" i="2"/>
  <c r="C60" i="2"/>
  <c r="C61" i="2" s="1"/>
  <c r="A60" i="2"/>
  <c r="B93" i="2"/>
  <c r="F93" i="2" s="1"/>
  <c r="D89" i="2"/>
  <c r="F89" i="2"/>
  <c r="D92" i="2"/>
  <c r="F92" i="2"/>
  <c r="C88" i="2"/>
  <c r="C92" i="2" s="1"/>
  <c r="E92" i="2" s="1"/>
  <c r="G92" i="2" s="1"/>
  <c r="C83" i="2"/>
  <c r="C84" i="2" s="1"/>
  <c r="F88" i="2"/>
  <c r="D88" i="2"/>
  <c r="F87" i="2"/>
  <c r="D87" i="2"/>
  <c r="F85" i="2"/>
  <c r="D85" i="2"/>
  <c r="F84" i="2"/>
  <c r="D84" i="2"/>
  <c r="F83" i="2"/>
  <c r="D83" i="2"/>
  <c r="F82" i="2"/>
  <c r="E82" i="2"/>
  <c r="G82" i="2" s="1"/>
  <c r="D82" i="2"/>
  <c r="C77" i="2"/>
  <c r="E77" i="2" s="1"/>
  <c r="G77" i="2" s="1"/>
  <c r="D77" i="2"/>
  <c r="F77" i="2"/>
  <c r="F76" i="2"/>
  <c r="D76" i="2"/>
  <c r="C76" i="2"/>
  <c r="E76" i="2" s="1"/>
  <c r="G76" i="2" s="1"/>
  <c r="D100" i="2"/>
  <c r="D101" i="2"/>
  <c r="D102" i="2"/>
  <c r="D103" i="2"/>
  <c r="D104" i="2"/>
  <c r="D99" i="2"/>
  <c r="F74" i="2"/>
  <c r="E74" i="2"/>
  <c r="G74" i="2" s="1"/>
  <c r="D74" i="2"/>
  <c r="D70" i="2"/>
  <c r="E70" i="2"/>
  <c r="G70" i="2" s="1"/>
  <c r="F70" i="2"/>
  <c r="D71" i="2"/>
  <c r="E71" i="2"/>
  <c r="G71" i="2" s="1"/>
  <c r="F71" i="2"/>
  <c r="D72" i="2"/>
  <c r="E72" i="2"/>
  <c r="G72" i="2" s="1"/>
  <c r="F72" i="2"/>
  <c r="F56" i="2"/>
  <c r="E56" i="2"/>
  <c r="G56" i="2" s="1"/>
  <c r="D56" i="2"/>
  <c r="F20" i="2"/>
  <c r="E20" i="2"/>
  <c r="G20" i="2" s="1"/>
  <c r="D20" i="2"/>
  <c r="F19" i="2"/>
  <c r="E19" i="2"/>
  <c r="G19" i="2" s="1"/>
  <c r="D19" i="2"/>
  <c r="F18" i="2"/>
  <c r="E18" i="2"/>
  <c r="D18" i="2"/>
  <c r="F17" i="2"/>
  <c r="E17" i="2"/>
  <c r="G17" i="2" s="1"/>
  <c r="D17" i="2"/>
  <c r="F16" i="2"/>
  <c r="E16" i="2"/>
  <c r="G16" i="2" s="1"/>
  <c r="D16" i="2"/>
  <c r="F15" i="2"/>
  <c r="E15" i="2"/>
  <c r="G15" i="2" s="1"/>
  <c r="D15" i="2"/>
  <c r="F14" i="2"/>
  <c r="E14" i="2"/>
  <c r="G14" i="2" s="1"/>
  <c r="D14" i="2"/>
  <c r="F13" i="2"/>
  <c r="E13" i="2"/>
  <c r="G13" i="2" s="1"/>
  <c r="D13" i="2"/>
  <c r="D10" i="2"/>
  <c r="E10" i="2"/>
  <c r="G10" i="2" s="1"/>
  <c r="D11" i="2"/>
  <c r="E11" i="2"/>
  <c r="G11" i="2" s="1"/>
  <c r="F7" i="2"/>
  <c r="F8" i="2"/>
  <c r="F9" i="2"/>
  <c r="F10" i="2"/>
  <c r="F11" i="2"/>
  <c r="F6" i="2"/>
  <c r="D7" i="2"/>
  <c r="E7" i="2"/>
  <c r="G7" i="2" s="1"/>
  <c r="D8" i="2"/>
  <c r="E8" i="2"/>
  <c r="G8" i="2" s="1"/>
  <c r="D9" i="2"/>
  <c r="E9" i="2"/>
  <c r="G9" i="2" s="1"/>
  <c r="F3" i="2" s="1"/>
  <c r="E6" i="2"/>
  <c r="G6" i="2" s="1"/>
  <c r="D6" i="2"/>
  <c r="M17" i="12"/>
  <c r="C8" i="7" s="1"/>
  <c r="C89" i="2" s="1"/>
  <c r="E89" i="2" s="1"/>
  <c r="G89" i="2" s="1"/>
  <c r="F27" i="2"/>
  <c r="G18" i="2" l="1"/>
  <c r="F2" i="2"/>
  <c r="F4" i="2" s="1"/>
  <c r="M18" i="12"/>
  <c r="C10" i="7" s="1"/>
  <c r="C11" i="7" s="1"/>
  <c r="F60" i="2"/>
  <c r="C58" i="2"/>
  <c r="E58" i="2" s="1"/>
  <c r="G58" i="2" s="1"/>
  <c r="E83" i="2"/>
  <c r="G83" i="2" s="1"/>
  <c r="D60" i="2"/>
  <c r="C62" i="2"/>
  <c r="E61" i="2"/>
  <c r="G61" i="2" s="1"/>
  <c r="E60" i="2"/>
  <c r="G60" i="2" s="1"/>
  <c r="D93" i="2"/>
  <c r="C85" i="2"/>
  <c r="E84" i="2"/>
  <c r="G84" i="2" s="1"/>
  <c r="E62" i="2" l="1"/>
  <c r="G62" i="2" s="1"/>
  <c r="C63" i="2"/>
  <c r="E85" i="2"/>
  <c r="G85" i="2" s="1"/>
  <c r="C93" i="2"/>
  <c r="E93" i="2" s="1"/>
  <c r="G93" i="2" s="1"/>
  <c r="F68" i="13"/>
  <c r="D68" i="13"/>
  <c r="F67" i="13"/>
  <c r="D67" i="13"/>
  <c r="F66" i="13"/>
  <c r="D66" i="13"/>
  <c r="F65" i="13"/>
  <c r="D65" i="13"/>
  <c r="F64" i="13"/>
  <c r="D64" i="13"/>
  <c r="F63" i="13"/>
  <c r="D63" i="13"/>
  <c r="F62" i="13"/>
  <c r="D62" i="13"/>
  <c r="F61" i="13"/>
  <c r="D61" i="13"/>
  <c r="F60" i="13"/>
  <c r="D60" i="13"/>
  <c r="F59" i="13"/>
  <c r="D59" i="13"/>
  <c r="F58" i="13"/>
  <c r="D58" i="13"/>
  <c r="F57" i="13"/>
  <c r="D57" i="13"/>
  <c r="F56" i="13"/>
  <c r="D56" i="13"/>
  <c r="F55" i="13"/>
  <c r="D55" i="13"/>
  <c r="F54" i="13"/>
  <c r="D54" i="13"/>
  <c r="F53" i="13"/>
  <c r="D53" i="13"/>
  <c r="F52" i="13"/>
  <c r="D52" i="13"/>
  <c r="F51" i="13"/>
  <c r="D51" i="13"/>
  <c r="F50" i="13"/>
  <c r="D50" i="13"/>
  <c r="F49" i="13"/>
  <c r="D49" i="13"/>
  <c r="F48" i="13"/>
  <c r="D48" i="13"/>
  <c r="F47" i="13"/>
  <c r="D47" i="13"/>
  <c r="F46" i="13"/>
  <c r="D46" i="13"/>
  <c r="F45" i="13"/>
  <c r="D45" i="13"/>
  <c r="F44" i="13"/>
  <c r="D44" i="13"/>
  <c r="F43" i="13"/>
  <c r="D43" i="13"/>
  <c r="F42" i="13"/>
  <c r="D42" i="13"/>
  <c r="F41" i="13"/>
  <c r="D41" i="13"/>
  <c r="F40" i="13"/>
  <c r="D40" i="13"/>
  <c r="F39" i="13"/>
  <c r="D39" i="13"/>
  <c r="F38" i="13"/>
  <c r="D38" i="13"/>
  <c r="F37" i="13"/>
  <c r="D37" i="13"/>
  <c r="F36" i="13"/>
  <c r="D36" i="13"/>
  <c r="F35" i="13"/>
  <c r="D35" i="13"/>
  <c r="F34" i="13"/>
  <c r="D34" i="13"/>
  <c r="F33" i="13"/>
  <c r="D33" i="13"/>
  <c r="F32" i="13"/>
  <c r="D32" i="13"/>
  <c r="F31" i="13"/>
  <c r="D31" i="13"/>
  <c r="F30" i="13"/>
  <c r="D30" i="13"/>
  <c r="F29" i="13"/>
  <c r="D29" i="13"/>
  <c r="F28" i="13"/>
  <c r="D28" i="13"/>
  <c r="F27" i="13"/>
  <c r="D27" i="13"/>
  <c r="F26" i="13"/>
  <c r="D26" i="13"/>
  <c r="F25" i="13"/>
  <c r="D25" i="13"/>
  <c r="F24" i="13"/>
  <c r="D24" i="13"/>
  <c r="F23" i="13"/>
  <c r="D23" i="13"/>
  <c r="F22" i="13"/>
  <c r="D22" i="13"/>
  <c r="F21" i="13"/>
  <c r="D21" i="13"/>
  <c r="F20" i="13"/>
  <c r="D20" i="13"/>
  <c r="F19" i="13"/>
  <c r="D19" i="13"/>
  <c r="F18" i="13"/>
  <c r="D18" i="13"/>
  <c r="F17" i="13"/>
  <c r="D17" i="13"/>
  <c r="K16" i="13"/>
  <c r="I16" i="13"/>
  <c r="G16" i="13"/>
  <c r="F16" i="13"/>
  <c r="H16" i="13" s="1"/>
  <c r="D16" i="13"/>
  <c r="K15" i="13"/>
  <c r="I15" i="13"/>
  <c r="G15" i="13"/>
  <c r="F15" i="13"/>
  <c r="H15" i="13" s="1"/>
  <c r="D15" i="13"/>
  <c r="K14" i="13"/>
  <c r="I14" i="13"/>
  <c r="G14" i="13"/>
  <c r="F14" i="13"/>
  <c r="J14" i="13" s="1"/>
  <c r="D14" i="13"/>
  <c r="K13" i="13"/>
  <c r="I13" i="13"/>
  <c r="G13" i="13"/>
  <c r="F13" i="13"/>
  <c r="J13" i="13" s="1"/>
  <c r="D13" i="13"/>
  <c r="K12" i="13"/>
  <c r="I12" i="13"/>
  <c r="G12" i="13"/>
  <c r="F12" i="13"/>
  <c r="J12" i="13" s="1"/>
  <c r="D12" i="13"/>
  <c r="K11" i="13"/>
  <c r="I11" i="13"/>
  <c r="G11" i="13"/>
  <c r="F11" i="13"/>
  <c r="P11" i="13" s="1"/>
  <c r="D11" i="13"/>
  <c r="K10" i="13"/>
  <c r="I10" i="13"/>
  <c r="G10" i="13"/>
  <c r="F10" i="13"/>
  <c r="J10" i="13" s="1"/>
  <c r="D10" i="13"/>
  <c r="K9" i="13"/>
  <c r="I9" i="13"/>
  <c r="G9" i="13"/>
  <c r="F9" i="13"/>
  <c r="J9" i="13" s="1"/>
  <c r="D9" i="13"/>
  <c r="H12" i="13" l="1"/>
  <c r="H10" i="13"/>
  <c r="H19" i="13"/>
  <c r="J19" i="13"/>
  <c r="H23" i="13"/>
  <c r="J23" i="13"/>
  <c r="J25" i="13"/>
  <c r="H25" i="13"/>
  <c r="J29" i="13"/>
  <c r="H29" i="13"/>
  <c r="J33" i="13"/>
  <c r="H33" i="13"/>
  <c r="J37" i="13"/>
  <c r="H37" i="13"/>
  <c r="J41" i="13"/>
  <c r="H41" i="13"/>
  <c r="H47" i="13"/>
  <c r="J47" i="13"/>
  <c r="H51" i="13"/>
  <c r="J51" i="13"/>
  <c r="H55" i="13"/>
  <c r="J55" i="13"/>
  <c r="H59" i="13"/>
  <c r="J59" i="13"/>
  <c r="H63" i="13"/>
  <c r="J63" i="13"/>
  <c r="J65" i="13"/>
  <c r="H65" i="13"/>
  <c r="J21" i="13"/>
  <c r="H21" i="13"/>
  <c r="H27" i="13"/>
  <c r="J27" i="13"/>
  <c r="H31" i="13"/>
  <c r="J31" i="13"/>
  <c r="H35" i="13"/>
  <c r="J35" i="13"/>
  <c r="H39" i="13"/>
  <c r="J39" i="13"/>
  <c r="H43" i="13"/>
  <c r="J43" i="13"/>
  <c r="J45" i="13"/>
  <c r="H45" i="13"/>
  <c r="J49" i="13"/>
  <c r="H49" i="13"/>
  <c r="J53" i="13"/>
  <c r="H53" i="13"/>
  <c r="J57" i="13"/>
  <c r="H57" i="13"/>
  <c r="J61" i="13"/>
  <c r="H61" i="13"/>
  <c r="H67" i="13"/>
  <c r="J67" i="13"/>
  <c r="H13" i="13"/>
  <c r="H9" i="13"/>
  <c r="H18" i="13"/>
  <c r="J18" i="13"/>
  <c r="J20" i="13"/>
  <c r="H20" i="13"/>
  <c r="J22" i="13"/>
  <c r="H22" i="13"/>
  <c r="H24" i="13"/>
  <c r="J24" i="13"/>
  <c r="H26" i="13"/>
  <c r="J26" i="13"/>
  <c r="J28" i="13"/>
  <c r="H28" i="13"/>
  <c r="H30" i="13"/>
  <c r="J30" i="13"/>
  <c r="J32" i="13"/>
  <c r="H32" i="13"/>
  <c r="J34" i="13"/>
  <c r="H34" i="13"/>
  <c r="H36" i="13"/>
  <c r="J36" i="13"/>
  <c r="J38" i="13"/>
  <c r="H38" i="13"/>
  <c r="H40" i="13"/>
  <c r="J40" i="13"/>
  <c r="H42" i="13"/>
  <c r="J42" i="13"/>
  <c r="H44" i="13"/>
  <c r="J44" i="13"/>
  <c r="H46" i="13"/>
  <c r="J46" i="13"/>
  <c r="H48" i="13"/>
  <c r="J48" i="13"/>
  <c r="H50" i="13"/>
  <c r="J50" i="13"/>
  <c r="J52" i="13"/>
  <c r="H52" i="13"/>
  <c r="H54" i="13"/>
  <c r="J54" i="13"/>
  <c r="J56" i="13"/>
  <c r="H56" i="13"/>
  <c r="J58" i="13"/>
  <c r="H58" i="13"/>
  <c r="H60" i="13"/>
  <c r="J60" i="13"/>
  <c r="J62" i="13"/>
  <c r="H62" i="13"/>
  <c r="H64" i="13"/>
  <c r="J64" i="13"/>
  <c r="H66" i="13"/>
  <c r="J66" i="13"/>
  <c r="H68" i="13"/>
  <c r="J68" i="13"/>
  <c r="E63" i="2"/>
  <c r="G63" i="2" s="1"/>
  <c r="C64" i="2"/>
  <c r="H11" i="13"/>
  <c r="H14" i="13"/>
  <c r="J16" i="13"/>
  <c r="D14" i="17" s="1"/>
  <c r="F14" i="17" s="1"/>
  <c r="D19" i="17" s="1"/>
  <c r="F19" i="17" s="1"/>
  <c r="J15" i="13"/>
  <c r="J11" i="13"/>
  <c r="E64" i="2" l="1"/>
  <c r="G64" i="2" s="1"/>
  <c r="C65" i="2"/>
  <c r="Q3" i="12"/>
  <c r="O5" i="12"/>
  <c r="Q5" i="12" s="1"/>
  <c r="Q7" i="12"/>
  <c r="M9" i="12"/>
  <c r="O9" i="12" s="1"/>
  <c r="Q9" i="12" s="1"/>
  <c r="E65" i="2" l="1"/>
  <c r="G65" i="2" s="1"/>
  <c r="C66" i="2"/>
  <c r="O10" i="12"/>
  <c r="E40" i="2"/>
  <c r="G40" i="2" s="1"/>
  <c r="E66" i="2" l="1"/>
  <c r="G66" i="2" s="1"/>
  <c r="C67" i="2"/>
  <c r="D23" i="2"/>
  <c r="D124" i="2"/>
  <c r="F124" i="2" s="1"/>
  <c r="D123" i="2"/>
  <c r="F123" i="2" s="1"/>
  <c r="J70" i="2"/>
  <c r="J56" i="2"/>
  <c r="E67" i="2" l="1"/>
  <c r="G67" i="2" s="1"/>
  <c r="C68" i="2"/>
  <c r="E68" i="2" s="1"/>
  <c r="G68" i="2" s="1"/>
  <c r="D24" i="2"/>
  <c r="F24" i="2" s="1"/>
  <c r="H24" i="2" s="1"/>
  <c r="F23" i="2"/>
  <c r="C21" i="7"/>
  <c r="C15" i="7"/>
  <c r="C4" i="7"/>
  <c r="H23" i="2" l="1"/>
  <c r="E27" i="2" s="1"/>
  <c r="E28" i="2" s="1"/>
  <c r="F7" i="5"/>
  <c r="I7" i="5" s="1"/>
  <c r="F8" i="5"/>
  <c r="I8" i="5" s="1"/>
  <c r="F5" i="5"/>
  <c r="I5" i="5" s="1"/>
  <c r="F9" i="5"/>
  <c r="I9" i="5" s="1"/>
  <c r="F6" i="5"/>
  <c r="I6" i="5" s="1"/>
  <c r="F4" i="5"/>
  <c r="I4" i="5" s="1"/>
  <c r="E59" i="6"/>
  <c r="E61" i="6"/>
  <c r="E62" i="6" l="1"/>
  <c r="E87" i="2"/>
  <c r="G87" i="2" s="1"/>
  <c r="E88" i="2"/>
  <c r="G88" i="2" s="1"/>
</calcChain>
</file>

<file path=xl/sharedStrings.xml><?xml version="1.0" encoding="utf-8"?>
<sst xmlns="http://schemas.openxmlformats.org/spreadsheetml/2006/main" count="1584" uniqueCount="816">
  <si>
    <t>Fuel Energy Content &amp; Conversions</t>
  </si>
  <si>
    <t>The exact values will vary depending on the quality of the fuel and in some cases the pressure.</t>
  </si>
  <si>
    <t>Propane</t>
  </si>
  <si>
    <t>1 gallon = 91,500 BTU</t>
  </si>
  <si>
    <t>1 cubic foot = 2,500 BTU</t>
  </si>
  <si>
    <t>1 pound = 21,500 BTU</t>
  </si>
  <si>
    <t>4.24 lbs = 1 gallon</t>
  </si>
  <si>
    <t>36.39 cubic feet = 1 gallon</t>
  </si>
  <si>
    <t>Natural Gas</t>
  </si>
  <si>
    <t>1 cubic foot = 1,050 BTU</t>
  </si>
  <si>
    <t>Gasoline</t>
  </si>
  <si>
    <t>1 pound = 19,000 BTU</t>
  </si>
  <si>
    <t>1 gallon = 125,000 BTU</t>
  </si>
  <si>
    <t>1 gallon = 6.1 lbs</t>
  </si>
  <si>
    <t>Oils</t>
  </si>
  <si>
    <t>1 gallon kerosene = 135,000 BTU</t>
  </si>
  <si>
    <t>1 gallon #2 oil = 138,500 BTU</t>
  </si>
  <si>
    <t>1 gallon diesel = 139,200 BTU</t>
  </si>
  <si>
    <t>1 gallon #6 oil = 153,200 BTU</t>
  </si>
  <si>
    <t>Other Fuels (dry)</t>
  </si>
  <si>
    <t>1 lb hydrogen = 51,892 BTU with steam as product</t>
  </si>
  <si>
    <t>1 lb coal (anthracite) = 12,700 BTU</t>
  </si>
  <si>
    <t>1 lb coal (subituminous) = 8,800 BTU</t>
  </si>
  <si>
    <t>1 lb coal (bituminous) = 11,500 BTU</t>
  </si>
  <si>
    <t>1 lb pine wood bark = 9,200 BTU</t>
  </si>
  <si>
    <t>1 lb hardwood bark = 8,400 BTU</t>
  </si>
  <si>
    <t>1 lb wood = 7,870 BTU</t>
  </si>
  <si>
    <t>1 lb dung = 7,500 BTU</t>
  </si>
  <si>
    <t>1 lb waste paper = 6,500 BTU</t>
  </si>
  <si>
    <t>1 lb sawdust/shavings = 3,850 BTU</t>
  </si>
  <si>
    <t>1 kWH electricity = 3,413 BTU</t>
  </si>
  <si>
    <t>1 therm any fuel = 100,000 BTU</t>
  </si>
  <si>
    <t>KBtu Conversions</t>
  </si>
  <si>
    <t>1. Locate the energy source and the applicable unit of measure.</t>
  </si>
  <si>
    <t>2. Select the conversion multiplier from the right column.</t>
  </si>
  <si>
    <t>Energy Source</t>
  </si>
  <si>
    <t>Unit of Measure</t>
  </si>
  <si>
    <t>Multiplier</t>
  </si>
  <si>
    <t>Chilled Water</t>
  </si>
  <si>
    <t>MBtu (million Btu)</t>
  </si>
  <si>
    <t>Ton Hours</t>
  </si>
  <si>
    <t>Daily Tons</t>
  </si>
  <si>
    <t>Gallons</t>
  </si>
  <si>
    <t>Coal (anthracite)</t>
  </si>
  <si>
    <t>Lbs. (pounds)</t>
  </si>
  <si>
    <t>KLbs. (thousand pounds)</t>
  </si>
  <si>
    <t>MLbs. (million pounds)</t>
  </si>
  <si>
    <t>Tons</t>
  </si>
  <si>
    <t>Coal (bituminous)</t>
  </si>
  <si>
    <t>Coke</t>
  </si>
  <si>
    <t>Diesel (No. 2)</t>
  </si>
  <si>
    <t>Electricity</t>
  </si>
  <si>
    <t>kWh (thousand Watt-hours)</t>
  </si>
  <si>
    <t>MWh (million Watt-hours)</t>
  </si>
  <si>
    <t>Fuel Oil (No. 1)</t>
  </si>
  <si>
    <t>kBtu/Sq. Ft.</t>
  </si>
  <si>
    <t>Fuel Oil (No. 2)</t>
  </si>
  <si>
    <t>Fuel Oil (No. 5 &amp; No. 6)</t>
  </si>
  <si>
    <t>Kerosene</t>
  </si>
  <si>
    <t>Liquid Propane</t>
  </si>
  <si>
    <t>kcf (thousand cubic feet)</t>
  </si>
  <si>
    <t>cf (cubic feet)</t>
  </si>
  <si>
    <t>ccf (hundred cubic feet)</t>
  </si>
  <si>
    <t>therms</t>
  </si>
  <si>
    <t>MCF (million cubic feet)</t>
  </si>
  <si>
    <t>Steam</t>
  </si>
  <si>
    <t>Wood</t>
  </si>
  <si>
    <t>Table 1</t>
  </si>
  <si>
    <t>Summary of Available Fuel Units in Portfolio Manager</t>
  </si>
  <si>
    <t>and Conversion Factors to Obtain kBtu</t>
  </si>
  <si>
    <t>Fuel Types in Portfolio Manager</t>
  </si>
  <si>
    <t>Input Unit Options Available</t>
  </si>
  <si>
    <t>Multiplier to convert input units to kBtu</t>
  </si>
  <si>
    <t>(Grid Purchase or Onsite Renewable)</t>
  </si>
  <si>
    <t>kBtu</t>
  </si>
  <si>
    <t>MBtu</t>
  </si>
  <si>
    <t>kWh</t>
  </si>
  <si>
    <t>MWh</t>
  </si>
  <si>
    <t>cf</t>
  </si>
  <si>
    <t>ccf</t>
  </si>
  <si>
    <t>kcf</t>
  </si>
  <si>
    <t>Mcf</t>
  </si>
  <si>
    <t>Therms</t>
  </si>
  <si>
    <t>cubic meters</t>
  </si>
  <si>
    <t>District Steam</t>
  </si>
  <si>
    <t>Lbs</t>
  </si>
  <si>
    <t>kLbs</t>
  </si>
  <si>
    <t>MLbs</t>
  </si>
  <si>
    <t>District Hot Water</t>
  </si>
  <si>
    <t>District Chilled Water (Electric Driven Chiller, Absorption Chiller using Natural Gas, Engine-Driven Chiller using Natural Gas)</t>
  </si>
  <si>
    <t>liters</t>
  </si>
  <si>
    <t>Fuel Oil (No. 1), Fuel Oil (No. 2), Fuel Oil (No. 4), Diesel</t>
  </si>
  <si>
    <t>Propane and Liquid Propane</t>
  </si>
  <si>
    <t>Other</t>
  </si>
  <si>
    <t>Table 2</t>
  </si>
  <si>
    <t>Reference Heat Content for Each Fuel Type</t>
  </si>
  <si>
    <r>
      <t>Natural Gas</t>
    </r>
    <r>
      <rPr>
        <vertAlign val="superscript"/>
        <sz val="8"/>
        <color theme="1"/>
        <rFont val="Arial"/>
        <family val="2"/>
      </rPr>
      <t>1</t>
    </r>
  </si>
  <si>
    <t>1029 Btu/sc</t>
  </si>
  <si>
    <r>
      <t>Kerosene</t>
    </r>
    <r>
      <rPr>
        <vertAlign val="superscript"/>
        <sz val="8"/>
        <color theme="1"/>
        <rFont val="Arial"/>
        <family val="2"/>
      </rPr>
      <t>1</t>
    </r>
  </si>
  <si>
    <t>5.67 MBtu/Barrel</t>
  </si>
  <si>
    <r>
      <t>Fuel Oil (No. 1, 2, 3, &amp;4) and Diesel</t>
    </r>
    <r>
      <rPr>
        <vertAlign val="superscript"/>
        <sz val="8"/>
        <color theme="1"/>
        <rFont val="Arial"/>
        <family val="2"/>
      </rPr>
      <t>1</t>
    </r>
  </si>
  <si>
    <t>5.83 MBtu/Barrel</t>
  </si>
  <si>
    <r>
      <t>Fuel Oil (No. 5 &amp;6)</t>
    </r>
    <r>
      <rPr>
        <vertAlign val="superscript"/>
        <sz val="8"/>
        <color theme="1"/>
        <rFont val="Arial"/>
        <family val="2"/>
      </rPr>
      <t>1</t>
    </r>
  </si>
  <si>
    <t>6.29 MBtu/Barrel</t>
  </si>
  <si>
    <r>
      <t>Coke</t>
    </r>
    <r>
      <rPr>
        <vertAlign val="superscript"/>
        <sz val="8"/>
        <color theme="1"/>
        <rFont val="Arial"/>
        <family val="2"/>
      </rPr>
      <t>1</t>
    </r>
  </si>
  <si>
    <t>24.8 Mbtu/ton</t>
  </si>
  <si>
    <r>
      <t>Coal (Anthracite)</t>
    </r>
    <r>
      <rPr>
        <vertAlign val="superscript"/>
        <sz val="8"/>
        <color theme="1"/>
        <rFont val="Arial"/>
        <family val="2"/>
      </rPr>
      <t>1</t>
    </r>
  </si>
  <si>
    <t>25.09 MBtu/ton</t>
  </si>
  <si>
    <r>
      <t>Coal (Bituminous)</t>
    </r>
    <r>
      <rPr>
        <vertAlign val="superscript"/>
        <sz val="8"/>
        <color theme="1"/>
        <rFont val="Arial"/>
        <family val="2"/>
      </rPr>
      <t>1</t>
    </r>
  </si>
  <si>
    <t>24.93 MBtu/ton</t>
  </si>
  <si>
    <r>
      <t>District Steam</t>
    </r>
    <r>
      <rPr>
        <vertAlign val="superscript"/>
        <sz val="8"/>
        <color theme="1"/>
        <rFont val="Arial"/>
        <family val="2"/>
      </rPr>
      <t>2</t>
    </r>
  </si>
  <si>
    <t>1194 Btu/Lb</t>
  </si>
  <si>
    <r>
      <t>Propane and Liquid Propane</t>
    </r>
    <r>
      <rPr>
        <vertAlign val="superscript"/>
        <sz val="8"/>
        <color theme="1"/>
        <rFont val="Arial"/>
        <family val="2"/>
      </rPr>
      <t>3</t>
    </r>
  </si>
  <si>
    <t>3.85 MBtu/Barrel</t>
  </si>
  <si>
    <r>
      <t>Wood</t>
    </r>
    <r>
      <rPr>
        <vertAlign val="superscript"/>
        <sz val="8"/>
        <color theme="1"/>
        <rFont val="Arial"/>
        <family val="2"/>
      </rPr>
      <t>4</t>
    </r>
  </si>
  <si>
    <t>15.38 MBtu/ton</t>
  </si>
  <si>
    <t>References:</t>
  </si>
  <si>
    <t>1. Coal, Coke, Natural Gas, and Petroleum (except LPG)&amp;emdash;Heat content values from the Annual Energy Review 2006, U.S. Department of Energy, Energy Information Administration, Washington, DC.</t>
  </si>
  <si>
    <t>Heating content value of natural gas reflects the value for a standard cubic foot (scf). This is equivalent to 1 cubic foot at standard temperature and atmospheric pressure. At higher elevations, the atmospheric pressure is lower resulting in less heat per unit of volume. Most utilities account for this and report in standard cubic feet or include an adjustment explicitly on the bill. Therefore, all gas meters in Portfolio Manager are adjusted with the same thermal conversion factor.</t>
  </si>
  <si>
    <t>2. Heat content value reflects an assumed system delivery at 150 psig saturated steam with a Btu value of 1194 Btu/lb, a value provided to EPA by the International District Energy Association (IDEA).</t>
  </si>
  <si>
    <t>3. Heat content value for LPG and its components from the Inventory of U.S. Greenhouse Gas Emissions and Sinks: 1990&amp;endash;2005. EPA430-R-07-002, U.S. EPA, Washington, DC, April 2007.</t>
  </si>
  <si>
    <t>4. Heat content value for wood and wood waste from the Inventory of U.S. Greenhouse Gas Emissions and Sinks: 1990&amp;endash;2005, EPA 430-R-07-002, U.S. Environmental Protection Agency, Washington, DC April 2007. Heat content is assumed to be representative of wood and wood waste used in the industrial sector</t>
  </si>
  <si>
    <t>Crude Oil and Natural Gas Liquids</t>
  </si>
  <si>
    <t>Abbreviation</t>
  </si>
  <si>
    <t>Description</t>
  </si>
  <si>
    <t>b/d</t>
  </si>
  <si>
    <t>barrels per day</t>
  </si>
  <si>
    <t>bbl</t>
  </si>
  <si>
    <t>barrels</t>
  </si>
  <si>
    <t>cubic metre</t>
  </si>
  <si>
    <t>cubic metres per day</t>
  </si>
  <si>
    <t>Mb/d</t>
  </si>
  <si>
    <t>thousand barrels per day</t>
  </si>
  <si>
    <t>MMb</t>
  </si>
  <si>
    <t>million barrels</t>
  </si>
  <si>
    <t>MMb/d</t>
  </si>
  <si>
    <t>million barrels per day</t>
  </si>
  <si>
    <t>Bcf</t>
  </si>
  <si>
    <t>billion cubic feet</t>
  </si>
  <si>
    <t>Bcf/d</t>
  </si>
  <si>
    <t>billion cubic feet per day</t>
  </si>
  <si>
    <t>Btu/cf</t>
  </si>
  <si>
    <t>British thermal units per cubic feet</t>
  </si>
  <si>
    <t>cubic feet</t>
  </si>
  <si>
    <t>thousand cubic feet</t>
  </si>
  <si>
    <t>MMBtu</t>
  </si>
  <si>
    <t>million British thermal units</t>
  </si>
  <si>
    <t>MMcf</t>
  </si>
  <si>
    <t>million cubic feet</t>
  </si>
  <si>
    <t>MMcf/d</t>
  </si>
  <si>
    <t>million cubic feet per day</t>
  </si>
  <si>
    <t>Tcf</t>
  </si>
  <si>
    <t>trillion cubic feet</t>
  </si>
  <si>
    <t>MW</t>
  </si>
  <si>
    <t>megawatt</t>
  </si>
  <si>
    <t>kW.h</t>
  </si>
  <si>
    <t>kilowatt hour</t>
  </si>
  <si>
    <t>MW.h</t>
  </si>
  <si>
    <t>megawatt hour</t>
  </si>
  <si>
    <t>GW.h</t>
  </si>
  <si>
    <t>gigawatt hour</t>
  </si>
  <si>
    <t>TW.h</t>
  </si>
  <si>
    <t>terawatt hour</t>
  </si>
  <si>
    <t>Common Conversions</t>
  </si>
  <si>
    <t>From</t>
  </si>
  <si>
    <t>To</t>
  </si>
  <si>
    <t>Multiply By</t>
  </si>
  <si>
    <t>metres (m)</t>
  </si>
  <si>
    <t>feet</t>
  </si>
  <si>
    <t>kilometres (km)</t>
  </si>
  <si>
    <t>miles</t>
  </si>
  <si>
    <t>hectares (ha)</t>
  </si>
  <si>
    <t>acres</t>
  </si>
  <si>
    <t>kilograms (kg)</t>
  </si>
  <si>
    <t>pounds</t>
  </si>
  <si>
    <t>barrels (oil or natural gas liquids)</t>
  </si>
  <si>
    <t>cubic feet of natural gas</t>
  </si>
  <si>
    <t>litres (L)</t>
  </si>
  <si>
    <t>US gallons</t>
  </si>
  <si>
    <t>imperial gallons</t>
  </si>
  <si>
    <t>barrels (bbl)</t>
  </si>
  <si>
    <t>metric tonnes (t)</t>
  </si>
  <si>
    <t>kilometers/litre</t>
  </si>
  <si>
    <t>miles/gallon</t>
  </si>
  <si>
    <t>gigajoules (GJ)</t>
  </si>
  <si>
    <t>Prefixes and Equivalents</t>
  </si>
  <si>
    <t>Prefixes</t>
  </si>
  <si>
    <t>Equivalent</t>
  </si>
  <si>
    <t>k</t>
  </si>
  <si>
    <t>(kilo)</t>
  </si>
  <si>
    <t>M</t>
  </si>
  <si>
    <t>(mega)</t>
  </si>
  <si>
    <t>G</t>
  </si>
  <si>
    <t>(giga)</t>
  </si>
  <si>
    <t>T</t>
  </si>
  <si>
    <t>(tera)</t>
  </si>
  <si>
    <t>P</t>
  </si>
  <si>
    <t>(peta)</t>
  </si>
  <si>
    <t>E</t>
  </si>
  <si>
    <t>(exa)</t>
  </si>
  <si>
    <t>Energy Content</t>
  </si>
  <si>
    <t>The energy content of a 30-litre tank of gasoline is approximately one gigajoule or 0.95 million Btu of energy. A petajoule is one million gigajoules. On average, Canada consumes about one petajoule of energy every 50 minutes for all uses (heat, light and transportation) for both commercial and residential use.</t>
  </si>
  <si>
    <t>Energy</t>
  </si>
  <si>
    <t>Unit</t>
  </si>
  <si>
    <t>Equivalent to</t>
  </si>
  <si>
    <t>gigajoule (GJ)</t>
  </si>
  <si>
    <t>0.95 million Btu</t>
  </si>
  <si>
    <t>0.95 thousand cubic feet of natural gas at 1000 Btu/cf</t>
  </si>
  <si>
    <t>0.165 barrels of oil</t>
  </si>
  <si>
    <t>0.28 megawatt hour of electricity</t>
  </si>
  <si>
    <t>Crude Oil</t>
  </si>
  <si>
    <t>35.17 GJ</t>
  </si>
  <si>
    <t>thousand cubic feet (Mcf)</t>
  </si>
  <si>
    <t>million cubic feet (MMcf)</t>
  </si>
  <si>
    <t>billion cubic feet (Bcf)</t>
  </si>
  <si>
    <t>trillion cubic feet (Tcf)</t>
  </si>
  <si>
    <t>Natural Gas Liquids</t>
  </si>
  <si>
    <t>18.36 GJ</t>
  </si>
  <si>
    <t>25.53 GJ</t>
  </si>
  <si>
    <t>28.62 GJ</t>
  </si>
  <si>
    <t>gigawatt hour (GW.h)</t>
  </si>
  <si>
    <t>3 600 GJ</t>
  </si>
  <si>
    <t>0.0036 PJ</t>
  </si>
  <si>
    <t>kilowatt hour (kW.h)</t>
  </si>
  <si>
    <t>0.0036 GJ</t>
  </si>
  <si>
    <t>megawatt hour (MW.h)</t>
  </si>
  <si>
    <t>3.6 GJ</t>
  </si>
  <si>
    <t>terawatt hour (TW.h)</t>
  </si>
  <si>
    <t>3.6 PJ</t>
  </si>
  <si>
    <t>Coal</t>
  </si>
  <si>
    <t>1 tonne (t) (anthracite)</t>
  </si>
  <si>
    <t>27.70 GJ</t>
  </si>
  <si>
    <t>1 tonne (t) (bituminous)</t>
  </si>
  <si>
    <t>27.60 GJ</t>
  </si>
  <si>
    <t>1 tonne (t) (lignite)</t>
  </si>
  <si>
    <t>14.40 GJ</t>
  </si>
  <si>
    <t>1 tonne (t) (subbituminous)</t>
  </si>
  <si>
    <t>18.80 GJ</t>
  </si>
  <si>
    <t>Petroleum Products</t>
  </si>
  <si>
    <t>44.46 GJ</t>
  </si>
  <si>
    <t>33.52 GJ</t>
  </si>
  <si>
    <t>35.93 GJ</t>
  </si>
  <si>
    <t>38.68 GJ</t>
  </si>
  <si>
    <t>41.73 GJ</t>
  </si>
  <si>
    <t>37.68 GJ</t>
  </si>
  <si>
    <t>39.16 GJ</t>
  </si>
  <si>
    <t>34.66 GJ</t>
  </si>
  <si>
    <t>34.17 GJ</t>
  </si>
  <si>
    <t>42.38 GJ</t>
  </si>
  <si>
    <t>39.82 GJ</t>
  </si>
  <si>
    <t>Other Fuels</t>
  </si>
  <si>
    <t>23.60 GJ</t>
  </si>
  <si>
    <t>0.012 GJ</t>
  </si>
  <si>
    <t>15.60 GJ</t>
  </si>
  <si>
    <t>Bbl Heat Content GJ/Bbl</t>
  </si>
  <si>
    <t>FO Heat Content GJ/tonne</t>
  </si>
  <si>
    <t>FO Heat Content BTU/lb</t>
  </si>
  <si>
    <t>Bbl/tonne FO</t>
  </si>
  <si>
    <t>atto (a)</t>
  </si>
  <si>
    <t>exa (E)</t>
  </si>
  <si>
    <t>1018</t>
  </si>
  <si>
    <t>femto (f)</t>
  </si>
  <si>
    <t>peta (P)</t>
  </si>
  <si>
    <t>1015</t>
  </si>
  <si>
    <t>pico (p)</t>
  </si>
  <si>
    <t>tera (T)</t>
  </si>
  <si>
    <t>1012</t>
  </si>
  <si>
    <t>nano (n)</t>
  </si>
  <si>
    <t>giga (G)</t>
  </si>
  <si>
    <t>109</t>
  </si>
  <si>
    <t>micro (µ)</t>
  </si>
  <si>
    <t>mega (M)</t>
  </si>
  <si>
    <t>106</t>
  </si>
  <si>
    <t>milli (m)</t>
  </si>
  <si>
    <t>kilo (k)</t>
  </si>
  <si>
    <r>
      <t>10</t>
    </r>
    <r>
      <rPr>
        <vertAlign val="superscript"/>
        <sz val="10"/>
        <rFont val="Arial"/>
        <family val="2"/>
      </rPr>
      <t>3</t>
    </r>
  </si>
  <si>
    <t>centi (c)</t>
  </si>
  <si>
    <t>hecto (h)</t>
  </si>
  <si>
    <r>
      <t>10</t>
    </r>
    <r>
      <rPr>
        <vertAlign val="superscript"/>
        <sz val="10"/>
        <rFont val="Arial"/>
        <family val="2"/>
      </rPr>
      <t>2</t>
    </r>
  </si>
  <si>
    <t>deci (d)</t>
  </si>
  <si>
    <t>deca (da)</t>
  </si>
  <si>
    <t>101</t>
  </si>
  <si>
    <t>Decimal Prefixes</t>
  </si>
  <si>
    <r>
      <t>Cubic metre (m</t>
    </r>
    <r>
      <rPr>
        <b/>
        <vertAlign val="superscript"/>
        <sz val="10"/>
        <rFont val="Arial"/>
        <family val="2"/>
      </rPr>
      <t>3</t>
    </r>
    <r>
      <rPr>
        <b/>
        <sz val="10"/>
        <rFont val="Arial"/>
        <family val="2"/>
      </rPr>
      <t>)</t>
    </r>
  </si>
  <si>
    <t>Litre (l)</t>
  </si>
  <si>
    <r>
      <t>Cubic foot (ft</t>
    </r>
    <r>
      <rPr>
        <b/>
        <vertAlign val="superscript"/>
        <sz val="10"/>
        <rFont val="Arial"/>
        <family val="2"/>
      </rPr>
      <t>3</t>
    </r>
    <r>
      <rPr>
        <b/>
        <sz val="10"/>
        <rFont val="Arial"/>
        <family val="2"/>
      </rPr>
      <t>)</t>
    </r>
  </si>
  <si>
    <t>Barrel (bbl)</t>
  </si>
  <si>
    <t>U.K. gallon (gal)</t>
  </si>
  <si>
    <t>U.S. gallon (gal)</t>
  </si>
  <si>
    <t>.</t>
  </si>
  <si>
    <t>multiply by:</t>
  </si>
  <si>
    <t>From:</t>
  </si>
  <si>
    <r>
      <t>m</t>
    </r>
    <r>
      <rPr>
        <b/>
        <vertAlign val="superscript"/>
        <sz val="10"/>
        <rFont val="Arial"/>
        <family val="2"/>
      </rPr>
      <t>3</t>
    </r>
  </si>
  <si>
    <t>l</t>
  </si>
  <si>
    <r>
      <t>ft</t>
    </r>
    <r>
      <rPr>
        <b/>
        <vertAlign val="superscript"/>
        <sz val="10"/>
        <rFont val="Arial"/>
        <family val="2"/>
      </rPr>
      <t>3</t>
    </r>
  </si>
  <si>
    <t>gal U.K.</t>
  </si>
  <si>
    <t>gal U.S.</t>
  </si>
  <si>
    <t>To:</t>
  </si>
  <si>
    <t>Volume</t>
  </si>
  <si>
    <r>
      <t>5.0 x 10</t>
    </r>
    <r>
      <rPr>
        <vertAlign val="superscript"/>
        <sz val="10"/>
        <rFont val="Arial"/>
        <family val="2"/>
      </rPr>
      <t>-4</t>
    </r>
  </si>
  <si>
    <r>
      <t>4.46 x 10</t>
    </r>
    <r>
      <rPr>
        <vertAlign val="superscript"/>
        <sz val="10"/>
        <rFont val="Arial"/>
        <family val="2"/>
      </rPr>
      <t>-4</t>
    </r>
  </si>
  <si>
    <r>
      <t>4.54 x 10</t>
    </r>
    <r>
      <rPr>
        <vertAlign val="superscript"/>
        <sz val="10"/>
        <rFont val="Arial"/>
        <family val="2"/>
      </rPr>
      <t>-4</t>
    </r>
  </si>
  <si>
    <t>pound (lb)</t>
  </si>
  <si>
    <t>short ton (lt)</t>
  </si>
  <si>
    <t>long ton (lt)</t>
  </si>
  <si>
    <t>tonne (t)</t>
  </si>
  <si>
    <r>
      <t>1.102 x 10</t>
    </r>
    <r>
      <rPr>
        <vertAlign val="superscript"/>
        <sz val="10"/>
        <rFont val="Arial"/>
        <family val="2"/>
      </rPr>
      <t>-3</t>
    </r>
  </si>
  <si>
    <r>
      <t>9.84 x 10</t>
    </r>
    <r>
      <rPr>
        <vertAlign val="superscript"/>
        <sz val="10"/>
        <rFont val="Arial"/>
        <family val="2"/>
      </rPr>
      <t>-4</t>
    </r>
  </si>
  <si>
    <t>kilogram (kg)</t>
  </si>
  <si>
    <t>lb</t>
  </si>
  <si>
    <t>st</t>
  </si>
  <si>
    <t>lt</t>
  </si>
  <si>
    <t>t</t>
  </si>
  <si>
    <t>kg</t>
  </si>
  <si>
    <t>Mass</t>
  </si>
  <si>
    <r>
      <t>8.6 x 10</t>
    </r>
    <r>
      <rPr>
        <vertAlign val="superscript"/>
        <sz val="10"/>
        <rFont val="Arial"/>
        <family val="2"/>
      </rPr>
      <t>-5</t>
    </r>
  </si>
  <si>
    <t>GWh</t>
  </si>
  <si>
    <r>
      <t>2.931 x 10</t>
    </r>
    <r>
      <rPr>
        <vertAlign val="superscript"/>
        <sz val="10"/>
        <rFont val="Arial"/>
        <family val="2"/>
      </rPr>
      <t>-4</t>
    </r>
  </si>
  <si>
    <r>
      <t>2.52 x 10</t>
    </r>
    <r>
      <rPr>
        <vertAlign val="superscript"/>
        <sz val="10"/>
        <rFont val="Arial"/>
        <family val="2"/>
      </rPr>
      <t>-8</t>
    </r>
  </si>
  <si>
    <r>
      <t>1.0551 x 10</t>
    </r>
    <r>
      <rPr>
        <vertAlign val="superscript"/>
        <sz val="10"/>
        <rFont val="Arial"/>
        <family val="2"/>
      </rPr>
      <t>-3</t>
    </r>
  </si>
  <si>
    <t>Mbtu</t>
  </si>
  <si>
    <r>
      <t>3.968 x 10</t>
    </r>
    <r>
      <rPr>
        <vertAlign val="superscript"/>
        <sz val="10"/>
        <rFont val="Arial"/>
        <family val="2"/>
      </rPr>
      <t>7</t>
    </r>
  </si>
  <si>
    <r>
      <t>4.1868 x 10</t>
    </r>
    <r>
      <rPr>
        <vertAlign val="superscript"/>
        <sz val="10"/>
        <rFont val="Arial"/>
        <family val="2"/>
      </rPr>
      <t>4</t>
    </r>
  </si>
  <si>
    <t>Mtoe</t>
  </si>
  <si>
    <r>
      <t>1.163 x 10</t>
    </r>
    <r>
      <rPr>
        <vertAlign val="superscript"/>
        <sz val="10"/>
        <rFont val="Arial"/>
        <family val="2"/>
      </rPr>
      <t>-3</t>
    </r>
  </si>
  <si>
    <r>
      <t>4.1868 x 10</t>
    </r>
    <r>
      <rPr>
        <vertAlign val="superscript"/>
        <sz val="10"/>
        <rFont val="Arial"/>
        <family val="2"/>
      </rPr>
      <t>-3</t>
    </r>
  </si>
  <si>
    <t>Gcal</t>
  </si>
  <si>
    <r>
      <t>2.388 x 10</t>
    </r>
    <r>
      <rPr>
        <vertAlign val="superscript"/>
        <sz val="10"/>
        <rFont val="Arial"/>
        <family val="2"/>
      </rPr>
      <t>-5</t>
    </r>
  </si>
  <si>
    <t>TJ</t>
  </si>
  <si>
    <t>Multiply by:</t>
  </si>
  <si>
    <t>In order to compare on a common basis measurements expressed in different units, conversion factors are employed. Energy related measurements cover principally mass, volume and energy units.</t>
  </si>
  <si>
    <t>BTU/kCal</t>
  </si>
  <si>
    <t>kCal/BTU</t>
  </si>
  <si>
    <r>
      <t>kCal/M</t>
    </r>
    <r>
      <rPr>
        <vertAlign val="superscript"/>
        <sz val="10"/>
        <rFont val="Arial"/>
        <family val="2"/>
      </rPr>
      <t>3</t>
    </r>
  </si>
  <si>
    <t>kCal per Liter</t>
  </si>
  <si>
    <t>Liter pek kCal</t>
  </si>
  <si>
    <t>kCal/kG</t>
  </si>
  <si>
    <t>kG/Ton</t>
  </si>
  <si>
    <t>kCal/Ton</t>
  </si>
  <si>
    <t>kCal/kWh</t>
  </si>
  <si>
    <t>Ton/BTU</t>
  </si>
  <si>
    <t>MBTU/Mwh</t>
  </si>
  <si>
    <t>Natural gas measurements and conversions</t>
  </si>
  <si>
    <t>Coal measurements and conversions</t>
  </si>
  <si>
    <t>metric tons of hard coal</t>
  </si>
  <si>
    <t>MCF/Gj</t>
  </si>
  <si>
    <t>MMCF/Tj</t>
  </si>
  <si>
    <t>kWh/GJ</t>
  </si>
  <si>
    <t>GJ/kWh</t>
  </si>
  <si>
    <t>MWh/GJ</t>
  </si>
  <si>
    <t>MWH/GJ</t>
  </si>
  <si>
    <t>kWh/GWh</t>
  </si>
  <si>
    <t>GJ/MMBTU</t>
  </si>
  <si>
    <r>
      <t xml:space="preserve">The below table provides the multiplier to convert a unit of measure </t>
    </r>
    <r>
      <rPr>
        <b/>
        <sz val="10"/>
        <rFont val="Arial"/>
        <family val="2"/>
      </rPr>
      <t>to kBtu:</t>
    </r>
  </si>
  <si>
    <r>
      <t xml:space="preserve">3. Multiply </t>
    </r>
    <r>
      <rPr>
        <u/>
        <sz val="10"/>
        <rFont val="Arial"/>
        <family val="2"/>
      </rPr>
      <t>non</t>
    </r>
    <r>
      <rPr>
        <sz val="10"/>
        <rFont val="Arial"/>
        <family val="2"/>
      </rPr>
      <t xml:space="preserve">-kBtu units of energy by multiplier and this converts the energy unit </t>
    </r>
    <r>
      <rPr>
        <b/>
        <sz val="10"/>
        <rFont val="Arial"/>
        <family val="2"/>
      </rPr>
      <t>to kBtu</t>
    </r>
    <r>
      <rPr>
        <sz val="10"/>
        <rFont val="Arial"/>
        <family val="2"/>
      </rPr>
      <t xml:space="preserve"> equivalent.</t>
    </r>
  </si>
  <si>
    <t>GJ/l</t>
  </si>
  <si>
    <t>MJ/MBTU</t>
  </si>
  <si>
    <t>J/kBTU</t>
  </si>
  <si>
    <t>ref2014.d102413a</t>
  </si>
  <si>
    <t>Report</t>
  </si>
  <si>
    <t>Annual Energy Outlook 2014</t>
  </si>
  <si>
    <t>Scenario</t>
  </si>
  <si>
    <t>ref2014</t>
  </si>
  <si>
    <t>Reference case</t>
  </si>
  <si>
    <t>Datekey</t>
  </si>
  <si>
    <t>d102413a</t>
  </si>
  <si>
    <t>Release Date</t>
  </si>
  <si>
    <t xml:space="preserve"> April 2014</t>
  </si>
  <si>
    <t>CNV000</t>
  </si>
  <si>
    <t>146. Conversion Factors</t>
  </si>
  <si>
    <t>(from physical units to million Btu)</t>
  </si>
  <si>
    <t/>
  </si>
  <si>
    <t>2012-2040</t>
  </si>
  <si>
    <t>Petroleum and Other Liquids (million Btu per barrel)</t>
  </si>
  <si>
    <t>CNV000:aa_AsphaltandRoa</t>
  </si>
  <si>
    <t xml:space="preserve">  Asphalt and Road Oil</t>
  </si>
  <si>
    <t>CNV000:aa_AviationGasol</t>
  </si>
  <si>
    <t xml:space="preserve">  Aviation Gasoline</t>
  </si>
  <si>
    <t>CNV000:ea_Biodiesel</t>
  </si>
  <si>
    <t xml:space="preserve">  Biodiesel</t>
  </si>
  <si>
    <t>CNV000:aa_Distillate</t>
  </si>
  <si>
    <t xml:space="preserve">  Distillate Fuel Oil</t>
  </si>
  <si>
    <t>CNV000:aa_Residential</t>
  </si>
  <si>
    <t xml:space="preserve">    Residential</t>
  </si>
  <si>
    <t>CNV000:aa_Commercial</t>
  </si>
  <si>
    <t xml:space="preserve">    Commercial</t>
  </si>
  <si>
    <t>CNV000:aa_Transportatio</t>
  </si>
  <si>
    <t xml:space="preserve">    Transportation</t>
  </si>
  <si>
    <t>CNV000:aa_Industrial</t>
  </si>
  <si>
    <t xml:space="preserve">    Industrial</t>
  </si>
  <si>
    <t>CNV000:aa_ElectricPower</t>
  </si>
  <si>
    <t xml:space="preserve">    Electric Power</t>
  </si>
  <si>
    <t>CNV000:aa_TotalDistilla</t>
  </si>
  <si>
    <t xml:space="preserve">      Total Distillate</t>
  </si>
  <si>
    <t>CNV000:aa_DistLowSulf</t>
  </si>
  <si>
    <t xml:space="preserve">  Distillate Fuel Oil - Low Sulfur Diesel</t>
  </si>
  <si>
    <t>CNV000:aa_DistUltraLow</t>
  </si>
  <si>
    <t xml:space="preserve">  Distillate Fuel Oil - Ultra Low Sulfur Diesel</t>
  </si>
  <si>
    <t>CNV000:aa_Ethanol</t>
  </si>
  <si>
    <t xml:space="preserve">  Ethanol 1/</t>
  </si>
  <si>
    <t>CNV000:aa_E85</t>
  </si>
  <si>
    <t xml:space="preserve">  E85</t>
  </si>
  <si>
    <t>CNV000:aa_JetFuel-Keros</t>
  </si>
  <si>
    <t xml:space="preserve">  Jet Fuel - Kerosene</t>
  </si>
  <si>
    <t>CNV000:aa_LiquefiedPetr</t>
  </si>
  <si>
    <t xml:space="preserve">  Liquefied Petroleum Gases and Other 2/</t>
  </si>
  <si>
    <t>CNV000:aa_Lubricants</t>
  </si>
  <si>
    <t xml:space="preserve">  Lubricants</t>
  </si>
  <si>
    <t>CNV000:aa_MotorGasoline</t>
  </si>
  <si>
    <t xml:space="preserve">  Motor Gasoline Average</t>
  </si>
  <si>
    <t>CNV000:aa_TradMotorGas</t>
  </si>
  <si>
    <t xml:space="preserve">     Traditional Motor Gasoline</t>
  </si>
  <si>
    <t>CNV000:aa_ReforMotorGas</t>
  </si>
  <si>
    <t xml:space="preserve">     Reformulated Motor Gasoline</t>
  </si>
  <si>
    <t>CNV000: aa_OxygenatedGa</t>
  </si>
  <si>
    <t xml:space="preserve">     Oxygenated Motor Gasoline</t>
  </si>
  <si>
    <t>CNV000:aa_Pure_Motor_Ga</t>
  </si>
  <si>
    <t xml:space="preserve">     Pure Motor Gasoline</t>
  </si>
  <si>
    <t>CNV000:aa_PentanesPlus</t>
  </si>
  <si>
    <t xml:space="preserve">  Natural Gasoline</t>
  </si>
  <si>
    <t>CNV000:aa_OtherPetroleu</t>
  </si>
  <si>
    <t xml:space="preserve">  Other Petroleum</t>
  </si>
  <si>
    <t>CNV000:aa_PetrochemFeed</t>
  </si>
  <si>
    <t xml:space="preserve">  Petrochemical Feedstocks</t>
  </si>
  <si>
    <t>CNV000:aa_PetroleumCoke</t>
  </si>
  <si>
    <t xml:space="preserve">  Petroleum Coke</t>
  </si>
  <si>
    <t>CNV000:aa_ResidualFuel</t>
  </si>
  <si>
    <t xml:space="preserve">  Residual Fuel</t>
  </si>
  <si>
    <t>CNV000:aa_StillGas</t>
  </si>
  <si>
    <t xml:space="preserve">  Still Gas</t>
  </si>
  <si>
    <t>CNV000:aa_UnfinishOilIm</t>
  </si>
  <si>
    <t xml:space="preserve">  Unfinished Oils</t>
  </si>
  <si>
    <t>CNV000:aa_TotalPetroleu</t>
  </si>
  <si>
    <t xml:space="preserve">  Total Petroleum Consumption</t>
  </si>
  <si>
    <t>CNV000:aa_Imports</t>
  </si>
  <si>
    <t xml:space="preserve">  Petroleum Product Imports</t>
  </si>
  <si>
    <t>CNV000:aa_Exports</t>
  </si>
  <si>
    <t xml:space="preserve">  Petroleum Product Exports</t>
  </si>
  <si>
    <t>CNV000:aa_CrudeOilProdu</t>
  </si>
  <si>
    <t xml:space="preserve">  Crude Oil Production</t>
  </si>
  <si>
    <t>CNV000:aa_CrudeOilImpor</t>
  </si>
  <si>
    <t xml:space="preserve">  Crude Oil Imports</t>
  </si>
  <si>
    <t>CNV000:aa_NaturalGasPla</t>
  </si>
  <si>
    <t xml:space="preserve">  Natural Gas Plant Liquids</t>
  </si>
  <si>
    <t>Natural Gas (thousand Btu per cubic foot)</t>
  </si>
  <si>
    <t>CNV000:ba_Consumption</t>
  </si>
  <si>
    <t xml:space="preserve">  Consumption</t>
  </si>
  <si>
    <t>CNV000:ba_Utility</t>
  </si>
  <si>
    <t xml:space="preserve">    Electric Power Sector</t>
  </si>
  <si>
    <t>CNV000:ba_Nonutility</t>
  </si>
  <si>
    <t xml:space="preserve">    End-use Sector</t>
  </si>
  <si>
    <t>CNV000:ba_Production</t>
  </si>
  <si>
    <t xml:space="preserve">  Production</t>
  </si>
  <si>
    <t>CNV000:ba_Imports</t>
  </si>
  <si>
    <t xml:space="preserve">  Imports</t>
  </si>
  <si>
    <t>CNV000:ba_Exports</t>
  </si>
  <si>
    <t xml:space="preserve">  Exports</t>
  </si>
  <si>
    <t>CNV000:ba_CompressedNat</t>
  </si>
  <si>
    <t xml:space="preserve">  Compressed/Liquefied Natural Gas</t>
  </si>
  <si>
    <t>Coal (million Btu per short ton)</t>
  </si>
  <si>
    <t>CNV000:ca_Production</t>
  </si>
  <si>
    <t>CNV000:ca_EastoftheMiss</t>
  </si>
  <si>
    <t xml:space="preserve">    East of the Mississippi</t>
  </si>
  <si>
    <t>CNV000:ca_WestoftheMiss</t>
  </si>
  <si>
    <t xml:space="preserve">    West of the Mississippi</t>
  </si>
  <si>
    <t>CNV000:ca_Consumption</t>
  </si>
  <si>
    <t>CNV000:ca_Residentialan</t>
  </si>
  <si>
    <t xml:space="preserve">    Residential and Commercial</t>
  </si>
  <si>
    <t>CNV000:ca_Industrial</t>
  </si>
  <si>
    <t>CNV000:ca_Coking</t>
  </si>
  <si>
    <t xml:space="preserve">    Coking</t>
  </si>
  <si>
    <t>CNV000:ca_ElectricPower</t>
  </si>
  <si>
    <t>CNV000:ca_Imports</t>
  </si>
  <si>
    <t>CNV000:ca_Exports</t>
  </si>
  <si>
    <t>CNV000:ca_CoaltoLiquids</t>
  </si>
  <si>
    <t xml:space="preserve">  Coal to Liquids</t>
  </si>
  <si>
    <t>- -</t>
  </si>
  <si>
    <t>CNV000:ca_WasteCoal</t>
  </si>
  <si>
    <t xml:space="preserve">  Waste Coal</t>
  </si>
  <si>
    <t>CNV000:da_Electricity</t>
  </si>
  <si>
    <t xml:space="preserve">   1/ Includes denaturant.</t>
  </si>
  <si>
    <t xml:space="preserve">   2/ Includes ethane, natural gasoline, and refinery olefins.</t>
  </si>
  <si>
    <t xml:space="preserve">   - - = Not applicable.</t>
  </si>
  <si>
    <t xml:space="preserve">   Sources:  2011 and 2012 based on:  U.S. Energy Information Administration (EIA), Monthly Energy</t>
  </si>
  <si>
    <t>Review, DOE/EIA-0035(2013/09) (Washington, DC, September 2013).  Projections:  EIA, AEO2014 National Energy Modeling System run ref2014.d102413a.</t>
  </si>
  <si>
    <t>Energy Units and Conversions</t>
  </si>
  <si>
    <t>by Dennis Silverman</t>
  </si>
  <si>
    <t>U. C. Irvine, Physics and Astronomy</t>
  </si>
  <si>
    <t>1 Joule (J) is the MKS unit of energy, equal to the force of one Newton acting through one meter.</t>
  </si>
  <si>
    <t>1 Watt is the power of a Joule of energy per second</t>
  </si>
  <si>
    <t>Power = Current x Voltage (P = I V)</t>
  </si>
  <si>
    <t>1 Watt is the power from a current of 1 Ampere flowing through 1 Volt.</t>
  </si>
  <si>
    <t>1 kilowatt is a thousand Watts.</t>
  </si>
  <si>
    <t>1 kilowatt-hour is the energy of one kilowatt power flowing for one hour. (E = P t).</t>
  </si>
  <si>
    <r>
      <t>1 kilowatt-hour (kWh) = 3.6 x 10</t>
    </r>
    <r>
      <rPr>
        <vertAlign val="superscript"/>
        <sz val="11"/>
        <color theme="1"/>
        <rFont val="Calibri"/>
        <family val="2"/>
        <scheme val="minor"/>
      </rPr>
      <t>6</t>
    </r>
    <r>
      <rPr>
        <sz val="11"/>
        <color theme="1"/>
        <rFont val="Calibri"/>
        <family val="2"/>
        <scheme val="minor"/>
      </rPr>
      <t>  J = 3.6 million Joules</t>
    </r>
  </si>
  <si>
    <t>1 calorie of heat is the amount needed to raise 1 gram of water 1 degree Centigrade.</t>
  </si>
  <si>
    <t>1 calorie (cal) = 4.184 J</t>
  </si>
  <si>
    <t>(The Calories in food ratings are actually kilocalories.)</t>
  </si>
  <si>
    <t>A BTU (British Thermal Unit) is the amount of heat necessary to raise one pound of water by 1 degree Farenheit (F).</t>
  </si>
  <si>
    <t>1 British Thermal Unit (BTU) = 1055 J (The Mechanical Equivalent of Heat Relation)</t>
  </si>
  <si>
    <t>1 BTU = 252 cal  = 1.055 kJ</t>
  </si>
  <si>
    <r>
      <t>1 Quad = 10</t>
    </r>
    <r>
      <rPr>
        <vertAlign val="superscript"/>
        <sz val="11"/>
        <color theme="1"/>
        <rFont val="Calibri"/>
        <family val="2"/>
        <scheme val="minor"/>
      </rPr>
      <t>15</t>
    </r>
    <r>
      <rPr>
        <sz val="11"/>
        <color theme="1"/>
        <rFont val="Calibri"/>
        <family val="2"/>
        <scheme val="minor"/>
      </rPr>
      <t xml:space="preserve"> BTU  (World energy usage is about 300 Quads/year, US is about 100 Quads/year in 1996.)</t>
    </r>
  </si>
  <si>
    <t>1 therm = 100,000 BTU</t>
  </si>
  <si>
    <t>1,000 kWh = 3.41 million BTU</t>
  </si>
  <si>
    <t>Power Conversion</t>
  </si>
  <si>
    <t>1 horsepower (hp) = 745.7 watts</t>
  </si>
  <si>
    <t>Gas Volume to Energy Conversion</t>
  </si>
  <si>
    <t>One thousand cubic feet of gas (Mcf) -&gt; 1.027 million BTU = 1.083 billion J = 301 kWh</t>
  </si>
  <si>
    <t>One therm = 100,000 BTU = 105.5 MJ = 29.3 kWh</t>
  </si>
  <si>
    <t>1 Mcf -&gt; 10.27 therms</t>
  </si>
  <si>
    <t>Energy Content of Fuels</t>
  </si>
  <si>
    <t>Coal                         25  million BTU/ton</t>
  </si>
  <si>
    <t>Crude Oil                 5.6 million BTU/barrel</t>
  </si>
  <si>
    <t>Oil                         5.78 million BTU/barrel = 1700 kWh / barrel</t>
  </si>
  <si>
    <t>Gasoline                   5.6 million BTU/barrel (a barrel is 42 gallons) = 1.33 therms / gallon</t>
  </si>
  <si>
    <t>Natural gas liquids    4.2 million BTU/barrel</t>
  </si>
  <si>
    <t>Natural gas                      1030 BTU/cubic foot</t>
  </si>
  <si>
    <t>Wood                       20 million BTU/cord</t>
  </si>
  <si>
    <t>CO2 Pollution of Fossil Fuels</t>
  </si>
  <si>
    <t>Pounds of CO2 per billion BTU of energy::</t>
  </si>
  <si>
    <t>Coal            208,000 pounds</t>
  </si>
  <si>
    <t>Oil               164,000 pounds</t>
  </si>
  <si>
    <t>Natural Gas 117,000 pounds</t>
  </si>
  <si>
    <t>Ratios of CO2 pollution:</t>
  </si>
  <si>
    <t>Oil / Natural Gas = 1.40</t>
  </si>
  <si>
    <t>Coal / Natural Gas = 1.78</t>
  </si>
  <si>
    <t>Pounds of CO2 per 1,000 kWh, at 100% efficiency:</t>
  </si>
  <si>
    <t>Coal             709 pounds</t>
  </si>
  <si>
    <t>Oil                559 pounds</t>
  </si>
  <si>
    <t>Natural Gas  399 pounds</t>
  </si>
  <si>
    <t>LOW Heating Value should be used in Analysis</t>
  </si>
  <si>
    <t>From Gas</t>
  </si>
  <si>
    <t>High Heating Value</t>
  </si>
  <si>
    <t>From Suppliers</t>
  </si>
  <si>
    <t>Low Heating Value</t>
  </si>
  <si>
    <t>kwh out/kwh in</t>
  </si>
  <si>
    <t>Efficiency</t>
  </si>
  <si>
    <t>kwh in/kwh out</t>
  </si>
  <si>
    <t>btu/kWh</t>
  </si>
  <si>
    <t>Heat Rate</t>
  </si>
  <si>
    <t>btu</t>
  </si>
  <si>
    <t>Conversion</t>
  </si>
  <si>
    <t>kj/kWh</t>
  </si>
  <si>
    <t>btu/kwh</t>
  </si>
  <si>
    <t>kJ</t>
  </si>
  <si>
    <t>Ratio</t>
  </si>
  <si>
    <t>MMBTU</t>
  </si>
  <si>
    <t>1 kbtu = 3412 mwh</t>
  </si>
  <si>
    <t>1 kbtu = 1029 kcf</t>
  </si>
  <si>
    <t>x MMBTU/MCF</t>
  </si>
  <si>
    <t>$/MMBTU</t>
  </si>
  <si>
    <t>propane)</t>
  </si>
  <si>
    <t>gallon =</t>
  </si>
  <si>
    <t>Btu</t>
  </si>
  <si>
    <t>HHV *</t>
  </si>
  <si>
    <t>megajoules</t>
  </si>
  <si>
    <t>LHV *</t>
  </si>
  <si>
    <t>barrel =</t>
  </si>
  <si>
    <t>liter =</t>
  </si>
  <si>
    <t>metric tons</t>
  </si>
  <si>
    <t>metric ton =</t>
  </si>
  <si>
    <t>kiloliter =</t>
  </si>
  <si>
    <t>kiloliters</t>
  </si>
  <si>
    <t>Methanol</t>
  </si>
  <si>
    <t>Btu 0LHV *</t>
  </si>
  <si>
    <t>Butane</t>
  </si>
  <si>
    <t>Barrels of petroleum or related products</t>
  </si>
  <si>
    <t>(bbl) measurements and conversions</t>
  </si>
  <si>
    <t>Crude Oil (based on worldwide average</t>
  </si>
  <si>
    <t>gravity)</t>
  </si>
  <si>
    <t>gallons</t>
  </si>
  <si>
    <t>drum =</t>
  </si>
  <si>
    <t>metric drum =</t>
  </si>
  <si>
    <t>gallon</t>
  </si>
  <si>
    <t>drum</t>
  </si>
  <si>
    <t>metric drum</t>
  </si>
  <si>
    <t>cubic meter</t>
  </si>
  <si>
    <t>Liquid fuels</t>
  </si>
  <si>
    <t>cubic meter =</t>
  </si>
  <si>
    <t>U.S. gallon =</t>
  </si>
  <si>
    <t>cubic inches</t>
  </si>
  <si>
    <t>U.S. gallons</t>
  </si>
  <si>
    <t>Flow Rate</t>
  </si>
  <si>
    <t>barrel per hour =</t>
  </si>
  <si>
    <t>cubic feet per day</t>
  </si>
  <si>
    <t>cubic feet per year</t>
  </si>
  <si>
    <t>U.S. gallons per day</t>
  </si>
  <si>
    <t>U.S. gallons per year</t>
  </si>
  <si>
    <t>imperial gallons per day</t>
  </si>
  <si>
    <t>imperial gallons per year</t>
  </si>
  <si>
    <t>liters per day</t>
  </si>
  <si>
    <t>liters per year</t>
  </si>
  <si>
    <t>gallon per hour =</t>
  </si>
  <si>
    <t>barrels per year</t>
  </si>
  <si>
    <t>liter per hour =</t>
  </si>
  <si>
    <t>Page</t>
  </si>
  <si>
    <t>File C6-87</t>
  </si>
  <si>
    <t>Fuel usage measurements and conversions</t>
  </si>
  <si>
    <t>mile per gallon =</t>
  </si>
  <si>
    <t>miles per liter</t>
  </si>
  <si>
    <t>kilometers per liter</t>
  </si>
  <si>
    <t>liters per</t>
  </si>
  <si>
    <t>gallons per</t>
  </si>
  <si>
    <t>mile per liter =</t>
  </si>
  <si>
    <t>miles per gallon</t>
  </si>
  <si>
    <t>kilometer per liter =</t>
  </si>
  <si>
    <t>Million J/kBTU</t>
  </si>
  <si>
    <t>KJ/BTU</t>
  </si>
  <si>
    <t>MMBTU/kG</t>
  </si>
  <si>
    <t>KBTU/Million J</t>
  </si>
  <si>
    <r>
      <t>cubic metres (m</t>
    </r>
    <r>
      <rPr>
        <vertAlign val="superscript"/>
        <sz val="10"/>
        <rFont val="Verdana"/>
        <family val="2"/>
      </rPr>
      <t>3</t>
    </r>
    <r>
      <rPr>
        <sz val="10"/>
        <rFont val="Verdana"/>
        <family val="2"/>
      </rPr>
      <t>)</t>
    </r>
  </si>
  <si>
    <r>
      <t>(@ 14.73 psia and 60</t>
    </r>
    <r>
      <rPr>
        <vertAlign val="superscript"/>
        <sz val="10"/>
        <rFont val="Verdana"/>
        <family val="2"/>
      </rPr>
      <t>o</t>
    </r>
    <r>
      <rPr>
        <sz val="10"/>
        <rFont val="Verdana"/>
        <family val="2"/>
      </rPr>
      <t>F)</t>
    </r>
  </si>
  <si>
    <r>
      <t>10</t>
    </r>
    <r>
      <rPr>
        <vertAlign val="superscript"/>
        <sz val="10"/>
        <rFont val="Verdana"/>
        <family val="2"/>
      </rPr>
      <t>9</t>
    </r>
    <r>
      <rPr>
        <sz val="10"/>
        <rFont val="Verdana"/>
        <family val="2"/>
      </rPr>
      <t xml:space="preserve"> joules</t>
    </r>
  </si>
  <si>
    <r>
      <t>1 cubic metre (m</t>
    </r>
    <r>
      <rPr>
        <vertAlign val="superscript"/>
        <sz val="10"/>
        <rFont val="Verdana"/>
        <family val="2"/>
      </rPr>
      <t>3</t>
    </r>
    <r>
      <rPr>
        <sz val="10"/>
        <rFont val="Verdana"/>
        <family val="2"/>
      </rPr>
      <t>) (pentanes plus)</t>
    </r>
  </si>
  <si>
    <r>
      <t>1 cubic metre (m</t>
    </r>
    <r>
      <rPr>
        <vertAlign val="superscript"/>
        <sz val="10"/>
        <rFont val="Verdana"/>
        <family val="2"/>
      </rPr>
      <t>3</t>
    </r>
    <r>
      <rPr>
        <sz val="10"/>
        <rFont val="Verdana"/>
        <family val="2"/>
      </rPr>
      <t>) (light)</t>
    </r>
  </si>
  <si>
    <r>
      <t>1 cubic metre (m</t>
    </r>
    <r>
      <rPr>
        <vertAlign val="superscript"/>
        <sz val="10"/>
        <rFont val="Verdana"/>
        <family val="2"/>
      </rPr>
      <t>3</t>
    </r>
    <r>
      <rPr>
        <sz val="10"/>
        <rFont val="Verdana"/>
        <family val="2"/>
      </rPr>
      <t>) (heavy)</t>
    </r>
  </si>
  <si>
    <r>
      <t>1 cubic metre (m</t>
    </r>
    <r>
      <rPr>
        <vertAlign val="superscript"/>
        <sz val="10"/>
        <rFont val="Verdana"/>
        <family val="2"/>
      </rPr>
      <t>3</t>
    </r>
    <r>
      <rPr>
        <sz val="10"/>
        <rFont val="Verdana"/>
        <family val="2"/>
      </rPr>
      <t>) (ethane)</t>
    </r>
  </si>
  <si>
    <r>
      <t>1 cubic metre (m</t>
    </r>
    <r>
      <rPr>
        <vertAlign val="superscript"/>
        <sz val="10"/>
        <rFont val="Verdana"/>
        <family val="2"/>
      </rPr>
      <t>3</t>
    </r>
    <r>
      <rPr>
        <sz val="10"/>
        <rFont val="Verdana"/>
        <family val="2"/>
      </rPr>
      <t>) (propane)</t>
    </r>
  </si>
  <si>
    <r>
      <t>1 cubic metre (m</t>
    </r>
    <r>
      <rPr>
        <vertAlign val="superscript"/>
        <sz val="10"/>
        <rFont val="Verdana"/>
        <family val="2"/>
      </rPr>
      <t>3</t>
    </r>
    <r>
      <rPr>
        <sz val="10"/>
        <rFont val="Verdana"/>
        <family val="2"/>
      </rPr>
      <t>) (butane)</t>
    </r>
  </si>
  <si>
    <r>
      <t>10</t>
    </r>
    <r>
      <rPr>
        <vertAlign val="superscript"/>
        <sz val="10"/>
        <rFont val="Verdana"/>
        <family val="2"/>
      </rPr>
      <t>6</t>
    </r>
    <r>
      <rPr>
        <sz val="10"/>
        <rFont val="Verdana"/>
        <family val="2"/>
      </rPr>
      <t xml:space="preserve"> kW.h</t>
    </r>
  </si>
  <si>
    <r>
      <t>10</t>
    </r>
    <r>
      <rPr>
        <vertAlign val="superscript"/>
        <sz val="10"/>
        <rFont val="Verdana"/>
        <family val="2"/>
      </rPr>
      <t>9</t>
    </r>
    <r>
      <rPr>
        <sz val="10"/>
        <rFont val="Verdana"/>
        <family val="2"/>
      </rPr>
      <t xml:space="preserve"> kW.h</t>
    </r>
  </si>
  <si>
    <r>
      <t>1 cubic metre (m</t>
    </r>
    <r>
      <rPr>
        <vertAlign val="superscript"/>
        <sz val="10"/>
        <rFont val="Verdana"/>
        <family val="2"/>
      </rPr>
      <t>3</t>
    </r>
    <r>
      <rPr>
        <sz val="10"/>
        <rFont val="Verdana"/>
        <family val="2"/>
      </rPr>
      <t>) (asphalt)</t>
    </r>
  </si>
  <si>
    <r>
      <t>1 cubic metre (m</t>
    </r>
    <r>
      <rPr>
        <vertAlign val="superscript"/>
        <sz val="10"/>
        <rFont val="Verdana"/>
        <family val="2"/>
      </rPr>
      <t>3</t>
    </r>
    <r>
      <rPr>
        <sz val="10"/>
        <rFont val="Verdana"/>
        <family val="2"/>
      </rPr>
      <t>) (aviation gasoline)</t>
    </r>
  </si>
  <si>
    <r>
      <t>1 cubic metre (m</t>
    </r>
    <r>
      <rPr>
        <vertAlign val="superscript"/>
        <sz val="10"/>
        <rFont val="Verdana"/>
        <family val="2"/>
      </rPr>
      <t>3</t>
    </r>
    <r>
      <rPr>
        <sz val="10"/>
        <rFont val="Verdana"/>
        <family val="2"/>
      </rPr>
      <t>) (aviation turbo fuel)</t>
    </r>
  </si>
  <si>
    <r>
      <t>1 cubic metre (m</t>
    </r>
    <r>
      <rPr>
        <vertAlign val="superscript"/>
        <sz val="10"/>
        <rFont val="Verdana"/>
        <family val="2"/>
      </rPr>
      <t>3</t>
    </r>
    <r>
      <rPr>
        <sz val="10"/>
        <rFont val="Verdana"/>
        <family val="2"/>
      </rPr>
      <t>) (diesel)</t>
    </r>
  </si>
  <si>
    <r>
      <t>1 cubic metre (m</t>
    </r>
    <r>
      <rPr>
        <vertAlign val="superscript"/>
        <sz val="10"/>
        <rFont val="Verdana"/>
        <family val="2"/>
      </rPr>
      <t>3</t>
    </r>
    <r>
      <rPr>
        <sz val="10"/>
        <rFont val="Verdana"/>
        <family val="2"/>
      </rPr>
      <t>) (heavy fuel oil)</t>
    </r>
  </si>
  <si>
    <r>
      <t>1 cubic metre (m</t>
    </r>
    <r>
      <rPr>
        <vertAlign val="superscript"/>
        <sz val="10"/>
        <rFont val="Verdana"/>
        <family val="2"/>
      </rPr>
      <t>3</t>
    </r>
    <r>
      <rPr>
        <sz val="10"/>
        <rFont val="Verdana"/>
        <family val="2"/>
      </rPr>
      <t>) (kerosene)</t>
    </r>
  </si>
  <si>
    <r>
      <t>1 cubic metre (m</t>
    </r>
    <r>
      <rPr>
        <vertAlign val="superscript"/>
        <sz val="10"/>
        <rFont val="Verdana"/>
        <family val="2"/>
      </rPr>
      <t>3</t>
    </r>
    <r>
      <rPr>
        <sz val="10"/>
        <rFont val="Verdana"/>
        <family val="2"/>
      </rPr>
      <t>) (light fuel oil)</t>
    </r>
  </si>
  <si>
    <r>
      <t>1 cubic metre (m</t>
    </r>
    <r>
      <rPr>
        <vertAlign val="superscript"/>
        <sz val="10"/>
        <rFont val="Verdana"/>
        <family val="2"/>
      </rPr>
      <t>3</t>
    </r>
    <r>
      <rPr>
        <sz val="10"/>
        <rFont val="Verdana"/>
        <family val="2"/>
      </rPr>
      <t>) (lubes and greases)</t>
    </r>
  </si>
  <si>
    <r>
      <t>1 cubic metre (m</t>
    </r>
    <r>
      <rPr>
        <vertAlign val="superscript"/>
        <sz val="10"/>
        <rFont val="Verdana"/>
        <family val="2"/>
      </rPr>
      <t>3</t>
    </r>
    <r>
      <rPr>
        <sz val="10"/>
        <rFont val="Verdana"/>
        <family val="2"/>
      </rPr>
      <t>) (motor gasoline)</t>
    </r>
  </si>
  <si>
    <r>
      <t>1 cubic metre (m</t>
    </r>
    <r>
      <rPr>
        <vertAlign val="superscript"/>
        <sz val="10"/>
        <rFont val="Verdana"/>
        <family val="2"/>
      </rPr>
      <t>3</t>
    </r>
    <r>
      <rPr>
        <sz val="10"/>
        <rFont val="Verdana"/>
        <family val="2"/>
      </rPr>
      <t>) (naphtha specialties)</t>
    </r>
  </si>
  <si>
    <r>
      <t>1 cubic metre (m</t>
    </r>
    <r>
      <rPr>
        <vertAlign val="superscript"/>
        <sz val="10"/>
        <rFont val="Verdana"/>
        <family val="2"/>
      </rPr>
      <t>3</t>
    </r>
    <r>
      <rPr>
        <sz val="10"/>
        <rFont val="Verdana"/>
        <family val="2"/>
      </rPr>
      <t>) (petrochemical feedstock)</t>
    </r>
  </si>
  <si>
    <r>
      <t>1 cubic metre (m</t>
    </r>
    <r>
      <rPr>
        <vertAlign val="superscript"/>
        <sz val="10"/>
        <rFont val="Verdana"/>
        <family val="2"/>
      </rPr>
      <t>3</t>
    </r>
    <r>
      <rPr>
        <sz val="10"/>
        <rFont val="Verdana"/>
        <family val="2"/>
      </rPr>
      <t>) (petroleum coke)</t>
    </r>
  </si>
  <si>
    <r>
      <t>1 cubic metre (m</t>
    </r>
    <r>
      <rPr>
        <vertAlign val="superscript"/>
        <sz val="10"/>
        <rFont val="Verdana"/>
        <family val="2"/>
      </rPr>
      <t>3</t>
    </r>
    <r>
      <rPr>
        <sz val="10"/>
        <rFont val="Verdana"/>
        <family val="2"/>
      </rPr>
      <t>) (still gas)</t>
    </r>
  </si>
  <si>
    <r>
      <t>1 cubic metre (m</t>
    </r>
    <r>
      <rPr>
        <vertAlign val="superscript"/>
        <sz val="10"/>
        <rFont val="Verdana"/>
        <family val="2"/>
      </rPr>
      <t>3</t>
    </r>
    <r>
      <rPr>
        <sz val="10"/>
        <rFont val="Verdana"/>
        <family val="2"/>
      </rPr>
      <t>) (other products)</t>
    </r>
  </si>
  <si>
    <r>
      <t>1 cubic metre (m</t>
    </r>
    <r>
      <rPr>
        <vertAlign val="superscript"/>
        <sz val="10"/>
        <rFont val="Verdana"/>
        <family val="2"/>
      </rPr>
      <t>3</t>
    </r>
    <r>
      <rPr>
        <sz val="10"/>
        <rFont val="Verdana"/>
        <family val="2"/>
      </rPr>
      <t>) (ethanol)</t>
    </r>
  </si>
  <si>
    <r>
      <t>1 cubic metre (m</t>
    </r>
    <r>
      <rPr>
        <vertAlign val="superscript"/>
        <sz val="10"/>
        <rFont val="Verdana"/>
        <family val="2"/>
      </rPr>
      <t>3</t>
    </r>
    <r>
      <rPr>
        <sz val="10"/>
        <rFont val="Verdana"/>
        <family val="2"/>
      </rPr>
      <t>) (hydrogen)</t>
    </r>
  </si>
  <si>
    <r>
      <t>1 cubic metre (m</t>
    </r>
    <r>
      <rPr>
        <vertAlign val="superscript"/>
        <sz val="10"/>
        <rFont val="Verdana"/>
        <family val="2"/>
      </rPr>
      <t>3</t>
    </r>
    <r>
      <rPr>
        <sz val="10"/>
        <rFont val="Verdana"/>
        <family val="2"/>
      </rPr>
      <t>) (methanol)</t>
    </r>
  </si>
  <si>
    <r>
      <t>m</t>
    </r>
    <r>
      <rPr>
        <vertAlign val="superscript"/>
        <sz val="10"/>
        <rFont val="Verdana"/>
        <family val="2"/>
      </rPr>
      <t>3</t>
    </r>
  </si>
  <si>
    <r>
      <t>m</t>
    </r>
    <r>
      <rPr>
        <vertAlign val="superscript"/>
        <sz val="10"/>
        <rFont val="Verdana"/>
        <family val="2"/>
      </rPr>
      <t>3</t>
    </r>
    <r>
      <rPr>
        <sz val="10"/>
        <rFont val="Verdana"/>
        <family val="2"/>
      </rPr>
      <t>/d</t>
    </r>
  </si>
  <si>
    <t>Heat Rate Example</t>
  </si>
  <si>
    <t>HR</t>
  </si>
  <si>
    <t>BTU/kWh</t>
  </si>
  <si>
    <t>BTU/kJ</t>
  </si>
  <si>
    <t>If you have 1 BTU, it gives you 1.05 kJ</t>
  </si>
  <si>
    <t>If you have 1 kJ, you get .95 BTU</t>
  </si>
  <si>
    <t>HR Mult</t>
  </si>
  <si>
    <t>KJ/kWh</t>
  </si>
  <si>
    <t>Higher by 5% in KJ than in BTU</t>
  </si>
  <si>
    <t>kJ/BTU</t>
  </si>
  <si>
    <t>GJ</t>
  </si>
  <si>
    <t>PJ</t>
  </si>
  <si>
    <t>EJ</t>
  </si>
  <si>
    <t>Thousand</t>
  </si>
  <si>
    <t>Million</t>
  </si>
  <si>
    <t>Billion</t>
  </si>
  <si>
    <t>Trillion</t>
  </si>
  <si>
    <t>MJ</t>
  </si>
  <si>
    <r>
      <t>cm (m</t>
    </r>
    <r>
      <rPr>
        <vertAlign val="superscript"/>
        <sz val="10"/>
        <rFont val="Verdana"/>
        <family val="2"/>
      </rPr>
      <t>3</t>
    </r>
    <r>
      <rPr>
        <sz val="10"/>
        <rFont val="Verdana"/>
        <family val="2"/>
      </rPr>
      <t>)</t>
    </r>
  </si>
  <si>
    <t>CF</t>
  </si>
  <si>
    <r>
      <t>M (m</t>
    </r>
    <r>
      <rPr>
        <vertAlign val="superscript"/>
        <sz val="10"/>
        <rFont val="Verdana"/>
        <family val="2"/>
      </rPr>
      <t>3</t>
    </r>
    <r>
      <rPr>
        <sz val="10"/>
        <rFont val="Verdana"/>
        <family val="2"/>
      </rPr>
      <t>)</t>
    </r>
  </si>
  <si>
    <t>BTU</t>
  </si>
  <si>
    <t>MCF</t>
  </si>
  <si>
    <t>kBTU</t>
  </si>
  <si>
    <t>Unit (Denominator)</t>
  </si>
  <si>
    <t>Equivalent to (Numerator)</t>
  </si>
  <si>
    <t>KJ</t>
  </si>
  <si>
    <t>MBTU</t>
  </si>
  <si>
    <t>KBTU</t>
  </si>
  <si>
    <t>Denominator is 1 so value is related to 1 on the bottom</t>
  </si>
  <si>
    <t>Mbtu/Ton</t>
  </si>
  <si>
    <t>Mbtu/BBL</t>
  </si>
  <si>
    <t>GJ/BBL</t>
  </si>
  <si>
    <t>GJ/Ton</t>
  </si>
  <si>
    <t>lbs</t>
  </si>
  <si>
    <t>cubic foot =</t>
  </si>
  <si>
    <t>pound =</t>
  </si>
  <si>
    <t>lbs =</t>
  </si>
  <si>
    <t>cubic feet =</t>
  </si>
  <si>
    <t>gallon kerosene =</t>
  </si>
  <si>
    <t>gallon #2 oil =</t>
  </si>
  <si>
    <t>gallon diesel =</t>
  </si>
  <si>
    <t>gallon #6 oil =</t>
  </si>
  <si>
    <t>BTU with steam as product</t>
  </si>
  <si>
    <t>lb hydrogen =</t>
  </si>
  <si>
    <t>lb coal (anthracite) =</t>
  </si>
  <si>
    <t>lb coal (subituminous) =</t>
  </si>
  <si>
    <t>lb coal (bituminous) =</t>
  </si>
  <si>
    <t>lb pine wood bark =</t>
  </si>
  <si>
    <t>lb hardwood bark =</t>
  </si>
  <si>
    <t>lb wood =</t>
  </si>
  <si>
    <t>lb dung =</t>
  </si>
  <si>
    <t>lb waste paper =</t>
  </si>
  <si>
    <t>lb sawdust/shavings =</t>
  </si>
  <si>
    <t>kWH electricity =</t>
  </si>
  <si>
    <t>therm any fuel =</t>
  </si>
  <si>
    <t>BCF to Mcm</t>
  </si>
  <si>
    <t>BCF</t>
  </si>
  <si>
    <t>BCF/Mcm</t>
  </si>
  <si>
    <t>BCF to Mbbls</t>
  </si>
  <si>
    <t>BCF/Mbbls</t>
  </si>
  <si>
    <t>Bopd to Mbbls/year</t>
  </si>
  <si>
    <t>bopd</t>
  </si>
  <si>
    <t>ths. cm/year to Mbbls/year</t>
  </si>
  <si>
    <t>m3 to mmbbl</t>
  </si>
  <si>
    <t xml:space="preserve">Semi-annual to Daily production </t>
  </si>
  <si>
    <t>Groningen Gas</t>
  </si>
  <si>
    <t>cm to Mwh</t>
  </si>
  <si>
    <t>Therm/MWh</t>
  </si>
  <si>
    <t>Constant</t>
  </si>
  <si>
    <t>Ft/meter</t>
  </si>
  <si>
    <t>MMCF/cm</t>
  </si>
  <si>
    <t>Mcm/BCF</t>
  </si>
  <si>
    <t>Mbbls/BCF</t>
  </si>
  <si>
    <t>Mbbls/Bopd</t>
  </si>
  <si>
    <t>Bopd/MMBLS</t>
  </si>
  <si>
    <t>m3</t>
  </si>
  <si>
    <t>MMBBL/m3</t>
  </si>
  <si>
    <t>C3 mmboe</t>
  </si>
  <si>
    <t>C4 mmobe</t>
  </si>
  <si>
    <t>KT/mmboe</t>
  </si>
  <si>
    <t>Mcthm</t>
  </si>
  <si>
    <t>mthm/Mbbls</t>
  </si>
  <si>
    <t>MWH/Therm</t>
  </si>
  <si>
    <t>Mbbls/mthm</t>
  </si>
  <si>
    <t>m3/MMBBL</t>
  </si>
  <si>
    <t>mmboe/KT</t>
  </si>
  <si>
    <t>Therm/MWH</t>
  </si>
  <si>
    <t>MCF/MMBTU</t>
  </si>
  <si>
    <t>MMTBU/MCF</t>
  </si>
  <si>
    <t>BCF/MMBTU</t>
  </si>
  <si>
    <t>MMBTU/BCF</t>
  </si>
  <si>
    <t>MMBtu/cubic meters</t>
  </si>
  <si>
    <t>MMBtu/m3</t>
  </si>
  <si>
    <t>m3/MMBTU</t>
  </si>
  <si>
    <t>Mcm/MMBTU</t>
  </si>
  <si>
    <t>Mcm</t>
  </si>
  <si>
    <t>MMBTU/Mcm</t>
  </si>
  <si>
    <t>kilojoules</t>
  </si>
  <si>
    <t>million Btu</t>
  </si>
  <si>
    <t>million cubic feet =</t>
  </si>
  <si>
    <t>metric ton liquefied natural gas (LNG) =</t>
  </si>
  <si>
    <t>billion cubic feet NG</t>
  </si>
  <si>
    <t>billion cubic meters NG =</t>
  </si>
  <si>
    <t>million metric tons oil equivalent</t>
  </si>
  <si>
    <t>million metric tons LNG</t>
  </si>
  <si>
    <t>trillion Btus</t>
  </si>
  <si>
    <t>million barrels of oil equivalent</t>
  </si>
  <si>
    <t>billion cubic meters NG</t>
  </si>
  <si>
    <t>billion cubic feet NG =</t>
  </si>
  <si>
    <t>million metric LNG</t>
  </si>
  <si>
    <t>barrels oil equivalent</t>
  </si>
  <si>
    <t>million barrels oil equivalent</t>
  </si>
  <si>
    <t>million metric tons LNG =</t>
  </si>
  <si>
    <t>million metric tons oil equivalent =</t>
  </si>
  <si>
    <t>million tons LNG</t>
  </si>
  <si>
    <t>million barrels oil equivalent =</t>
  </si>
  <si>
    <t>million tons oil equivalent</t>
  </si>
  <si>
    <t>million metric tons of LNG</t>
  </si>
  <si>
    <t>trillion Btus =</t>
  </si>
  <si>
    <t>short ton =</t>
  </si>
  <si>
    <t>million barrels oil equivalent1 short ton =</t>
  </si>
  <si>
    <t>long ton =</t>
  </si>
  <si>
    <t>pound of coal =</t>
  </si>
  <si>
    <t>short ton (2,000 lbs.) of coal =</t>
  </si>
  <si>
    <t>short tons</t>
  </si>
  <si>
    <t>barrel oil equivalent</t>
  </si>
  <si>
    <t>metric tons of lignite coal</t>
  </si>
  <si>
    <t>metric ton oil equivalent</t>
  </si>
  <si>
    <t>metrics tons of lignite coal</t>
  </si>
  <si>
    <t>metric ton hard coal</t>
  </si>
  <si>
    <t>metric tons of oil equivalent</t>
  </si>
  <si>
    <t>metric ton lignite coal</t>
  </si>
  <si>
    <t>cubic foot natural gas (NG) wet =</t>
  </si>
  <si>
    <t>cubic foot dry =</t>
  </si>
  <si>
    <t>cubic foot compressed =</t>
  </si>
  <si>
    <t>Btu HHV *</t>
  </si>
  <si>
    <t>gallon liquid =</t>
  </si>
  <si>
    <t>Btu LHV *</t>
  </si>
  <si>
    <t>cubic meter dry =</t>
  </si>
  <si>
    <t xml:space="preserve">MMBtus/Mil cubic meters </t>
  </si>
  <si>
    <t>MMBtu/Mil m3</t>
  </si>
  <si>
    <t>Mim m3/MMBTU</t>
  </si>
  <si>
    <t>MMBOE/MMcm</t>
  </si>
  <si>
    <t>MMBOE</t>
  </si>
  <si>
    <t>MMcm/MMBOE</t>
  </si>
  <si>
    <t>C3  (Propane) mmboe per kT</t>
  </si>
  <si>
    <t>C4  (Butane) mmboe per kT</t>
  </si>
  <si>
    <t>Example</t>
  </si>
  <si>
    <t>Gas Price</t>
  </si>
  <si>
    <t>EUR/cm</t>
  </si>
  <si>
    <t>cm/MWH</t>
  </si>
  <si>
    <t>Eur/MWH</t>
  </si>
  <si>
    <t>MWH</t>
  </si>
  <si>
    <t>MWH/cm</t>
  </si>
  <si>
    <t>MMBTU/MWH</t>
  </si>
  <si>
    <t>MWH/MMBTU</t>
  </si>
  <si>
    <t>m3/MWH</t>
  </si>
  <si>
    <t>MWH/m3</t>
  </si>
  <si>
    <t>Eur/MMBTU</t>
  </si>
  <si>
    <t>USD/EUR</t>
  </si>
  <si>
    <t>USD/MMBTU</t>
  </si>
  <si>
    <t>Numerator</t>
  </si>
  <si>
    <t>Inverse</t>
  </si>
  <si>
    <t>mmbtu/bbl</t>
  </si>
  <si>
    <t>USD/BBL</t>
  </si>
  <si>
    <t>MMBTU/BBL</t>
  </si>
  <si>
    <t>BBL/MMBTU</t>
  </si>
  <si>
    <t>Conversion from BTU to M3</t>
  </si>
  <si>
    <t>MMBTU/cubic meters</t>
  </si>
  <si>
    <t>Cubic Meters/MMBTU</t>
  </si>
  <si>
    <t>Cubic Meters/MWH</t>
  </si>
  <si>
    <t>LP Gas (liquefied petroleum gas</t>
  </si>
  <si>
    <t>pounds/ton</t>
  </si>
  <si>
    <t>kg/pound</t>
  </si>
  <si>
    <t>kg/ton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</si>
</sst>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0000000_);_(* \(#,##0.000000000\);_(* &quot;-&quot;??_);_(@_)"/>
    <numFmt numFmtId="165" formatCode="_(* #,##0_);_(* \(#,##0\);_(* &quot;-&quot;??_);_(@_)"/>
    <numFmt numFmtId="166" formatCode="0.000"/>
    <numFmt numFmtId="167" formatCode="0.0%"/>
    <numFmt numFmtId="168" formatCode="0.0000"/>
    <numFmt numFmtId="169" formatCode="#,##0.0000"/>
    <numFmt numFmtId="170" formatCode="#,##0.00000"/>
  </numFmts>
  <fonts count="30" x14ac:knownFonts="1">
    <font>
      <sz val="11"/>
      <color theme="1"/>
      <name val="Calibri"/>
      <family val="2"/>
      <scheme val="minor"/>
    </font>
    <font>
      <sz val="11"/>
      <color theme="1"/>
      <name val="Calibri"/>
      <family val="2"/>
    </font>
    <font>
      <b/>
      <sz val="10"/>
      <color theme="1"/>
      <name val="Arial"/>
      <family val="2"/>
    </font>
    <font>
      <sz val="10"/>
      <color theme="1"/>
      <name val="Arial"/>
      <family val="2"/>
    </font>
    <font>
      <vertAlign val="superscript"/>
      <sz val="8"/>
      <color theme="1"/>
      <name val="Arial"/>
      <family val="2"/>
    </font>
    <font>
      <i/>
      <sz val="9"/>
      <color theme="1"/>
      <name val="Arial"/>
      <family val="2"/>
    </font>
    <font>
      <sz val="9"/>
      <color theme="1"/>
      <name val="Arial"/>
      <family val="2"/>
    </font>
    <font>
      <sz val="10"/>
      <name val="Arial"/>
      <family val="2"/>
    </font>
    <font>
      <vertAlign val="superscript"/>
      <sz val="10"/>
      <name val="Arial"/>
      <family val="2"/>
    </font>
    <font>
      <b/>
      <sz val="10"/>
      <name val="Arial"/>
      <family val="2"/>
    </font>
    <font>
      <b/>
      <vertAlign val="superscript"/>
      <sz val="10"/>
      <name val="Arial"/>
      <family val="2"/>
    </font>
    <font>
      <u/>
      <sz val="10"/>
      <color indexed="12"/>
      <name val="Arial"/>
      <family val="2"/>
    </font>
    <font>
      <b/>
      <sz val="18"/>
      <color theme="1"/>
      <name val="Calibri"/>
      <family val="2"/>
      <scheme val="minor"/>
    </font>
    <font>
      <sz val="11"/>
      <color theme="1"/>
      <name val="Calibri"/>
      <family val="2"/>
      <scheme val="minor"/>
    </font>
    <font>
      <b/>
      <sz val="11"/>
      <name val="Arial"/>
      <family val="2"/>
    </font>
    <font>
      <sz val="11"/>
      <name val="Calibri"/>
      <family val="2"/>
      <scheme val="minor"/>
    </font>
    <font>
      <sz val="7.5"/>
      <name val="Arial"/>
      <family val="2"/>
    </font>
    <font>
      <u/>
      <sz val="10"/>
      <name val="Arial"/>
      <family val="2"/>
    </font>
    <font>
      <sz val="9"/>
      <color theme="1"/>
      <name val="Calibri"/>
      <family val="2"/>
      <scheme val="minor"/>
    </font>
    <font>
      <b/>
      <sz val="9"/>
      <color theme="1"/>
      <name val="Calibri"/>
      <family val="2"/>
      <scheme val="minor"/>
    </font>
    <font>
      <b/>
      <sz val="12"/>
      <color theme="4"/>
      <name val="Calibri"/>
      <family val="2"/>
      <scheme val="minor"/>
    </font>
    <font>
      <b/>
      <sz val="18"/>
      <color rgb="FF3366FF"/>
      <name val="Calibri"/>
      <family val="2"/>
      <scheme val="minor"/>
    </font>
    <font>
      <b/>
      <sz val="10"/>
      <color theme="1"/>
      <name val="Calibri"/>
      <family val="2"/>
      <scheme val="minor"/>
    </font>
    <font>
      <b/>
      <sz val="12"/>
      <color theme="1"/>
      <name val="Calibri"/>
      <family val="2"/>
      <scheme val="minor"/>
    </font>
    <font>
      <vertAlign val="superscript"/>
      <sz val="11"/>
      <color theme="1"/>
      <name val="Calibri"/>
      <family val="2"/>
      <scheme val="minor"/>
    </font>
    <font>
      <sz val="10"/>
      <name val="Verdana"/>
      <family val="2"/>
    </font>
    <font>
      <sz val="10"/>
      <name val="Calibri"/>
      <family val="2"/>
      <scheme val="minor"/>
    </font>
    <font>
      <vertAlign val="superscript"/>
      <sz val="10"/>
      <name val="Verdana"/>
      <family val="2"/>
    </font>
    <font>
      <b/>
      <sz val="10"/>
      <name val="Verdana"/>
      <family val="2"/>
    </font>
    <font>
      <b/>
      <sz val="1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808080"/>
        <bgColor indexed="64"/>
      </patternFill>
    </fill>
    <fill>
      <patternFill patternType="solid">
        <fgColor rgb="FFC0C0C0"/>
        <bgColor indexed="64"/>
      </patternFill>
    </fill>
    <fill>
      <patternFill patternType="solid">
        <fgColor rgb="FFFFFF00"/>
        <bgColor indexed="64"/>
      </patternFill>
    </fill>
  </fills>
  <borders count="23">
    <border>
      <left/>
      <right/>
      <top/>
      <bottom/>
      <diagonal/>
    </border>
    <border>
      <left/>
      <right/>
      <top/>
      <bottom style="medium">
        <color rgb="FF000000"/>
      </bottom>
      <diagonal/>
    </border>
    <border>
      <left/>
      <right style="medium">
        <color rgb="FF000000"/>
      </right>
      <top/>
      <bottom style="medium">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medium">
        <color rgb="FF000000"/>
      </right>
      <top/>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double">
        <color rgb="FF000000"/>
      </left>
      <right style="medium">
        <color rgb="FF000000"/>
      </right>
      <top style="medium">
        <color rgb="FF000000"/>
      </top>
      <bottom/>
      <diagonal/>
    </border>
    <border>
      <left style="double">
        <color rgb="FF000000"/>
      </left>
      <right/>
      <top/>
      <bottom style="double">
        <color rgb="FF000000"/>
      </bottom>
      <diagonal/>
    </border>
    <border>
      <left style="double">
        <color rgb="FF000000"/>
      </left>
      <right/>
      <top style="medium">
        <color rgb="FF000000"/>
      </top>
      <bottom/>
      <diagonal/>
    </border>
    <border>
      <left/>
      <right style="double">
        <color rgb="FF000000"/>
      </right>
      <top style="medium">
        <color rgb="FF000000"/>
      </top>
      <bottom/>
      <diagonal/>
    </border>
    <border>
      <left/>
      <right/>
      <top/>
      <bottom style="thick">
        <color theme="4"/>
      </bottom>
      <diagonal/>
    </border>
    <border>
      <left/>
      <right/>
      <top/>
      <bottom style="thin">
        <color theme="0" tint="-0.249977111117893"/>
      </bottom>
      <diagonal/>
    </border>
    <border>
      <left/>
      <right/>
      <top/>
      <bottom style="dashed">
        <color theme="0" tint="-0.24994659260841701"/>
      </bottom>
      <diagonal/>
    </border>
    <border>
      <left/>
      <right/>
      <top style="medium">
        <color theme="4"/>
      </top>
      <bottom/>
      <diagonal/>
    </border>
  </borders>
  <cellStyleXfs count="13">
    <xf numFmtId="0" fontId="0" fillId="0" borderId="0"/>
    <xf numFmtId="0" fontId="7" fillId="0" borderId="0"/>
    <xf numFmtId="0" fontId="11" fillId="0" borderId="0" applyNumberFormat="0" applyFill="0" applyBorder="0" applyAlignment="0" applyProtection="0">
      <alignment vertical="top"/>
      <protection locked="0"/>
    </xf>
    <xf numFmtId="43" fontId="7" fillId="0" borderId="0" applyFont="0" applyFill="0" applyBorder="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0" borderId="19" applyNumberFormat="0" applyProtection="0">
      <alignment wrapText="1"/>
    </xf>
    <xf numFmtId="0" fontId="20" fillId="0" borderId="0" applyNumberFormat="0" applyProtection="0">
      <alignment horizontal="left"/>
    </xf>
    <xf numFmtId="0" fontId="19" fillId="0" borderId="20" applyNumberFormat="0" applyProtection="0">
      <alignment wrapText="1"/>
    </xf>
    <xf numFmtId="0" fontId="18" fillId="0" borderId="21" applyNumberFormat="0" applyFont="0" applyProtection="0">
      <alignment wrapText="1"/>
    </xf>
    <xf numFmtId="0" fontId="18" fillId="0" borderId="22" applyNumberFormat="0" applyProtection="0">
      <alignment vertical="top" wrapText="1"/>
    </xf>
    <xf numFmtId="0" fontId="1" fillId="0" borderId="0"/>
    <xf numFmtId="0" fontId="7" fillId="0" borderId="0"/>
  </cellStyleXfs>
  <cellXfs count="122">
    <xf numFmtId="0" fontId="0" fillId="0" borderId="0" xfId="0"/>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16" xfId="0" applyFont="1" applyBorder="1" applyAlignment="1">
      <alignment horizontal="left" vertical="top"/>
    </xf>
    <xf numFmtId="0" fontId="6" fillId="0" borderId="14" xfId="0" applyFont="1" applyBorder="1" applyAlignment="1">
      <alignment horizontal="left" vertical="top"/>
    </xf>
    <xf numFmtId="0" fontId="0" fillId="0" borderId="0" xfId="0" applyAlignment="1"/>
    <xf numFmtId="0" fontId="7" fillId="0" borderId="0" xfId="1"/>
    <xf numFmtId="43" fontId="0" fillId="0" borderId="0" xfId="3" applyFont="1"/>
    <xf numFmtId="164" fontId="0" fillId="0" borderId="0" xfId="3" applyNumberFormat="1" applyFont="1"/>
    <xf numFmtId="0" fontId="2" fillId="0" borderId="15" xfId="0" applyFont="1" applyBorder="1" applyAlignment="1">
      <alignment horizontal="left" vertical="top"/>
    </xf>
    <xf numFmtId="0" fontId="2" fillId="0" borderId="11" xfId="0" applyFont="1" applyBorder="1" applyAlignment="1">
      <alignment horizontal="left" vertical="top"/>
    </xf>
    <xf numFmtId="0" fontId="2" fillId="0" borderId="10" xfId="0" applyFont="1" applyBorder="1" applyAlignment="1">
      <alignment horizontal="left" vertical="top"/>
    </xf>
    <xf numFmtId="0" fontId="12" fillId="0" borderId="0" xfId="0" applyFont="1" applyAlignment="1">
      <alignment vertical="center"/>
    </xf>
    <xf numFmtId="165" fontId="7" fillId="0" borderId="0" xfId="4" applyNumberFormat="1" applyFont="1"/>
    <xf numFmtId="0" fontId="14" fillId="2" borderId="0" xfId="0" applyFont="1" applyFill="1" applyBorder="1" applyAlignment="1">
      <alignment horizontal="center"/>
    </xf>
    <xf numFmtId="0" fontId="15" fillId="0" borderId="0" xfId="0" applyFont="1" applyBorder="1" applyAlignment="1"/>
    <xf numFmtId="0" fontId="16" fillId="0" borderId="0" xfId="0" applyFont="1" applyBorder="1" applyAlignment="1">
      <alignment horizontal="center" vertical="top"/>
    </xf>
    <xf numFmtId="0" fontId="9" fillId="0" borderId="0" xfId="0" applyFont="1" applyBorder="1" applyAlignment="1">
      <alignment horizontal="left" vertical="top"/>
    </xf>
    <xf numFmtId="0" fontId="7" fillId="0" borderId="0" xfId="0" applyFont="1" applyBorder="1" applyAlignment="1">
      <alignment horizontal="left" vertical="top"/>
    </xf>
    <xf numFmtId="0" fontId="14" fillId="3" borderId="0" xfId="0" applyFont="1" applyFill="1" applyBorder="1" applyAlignment="1">
      <alignment horizontal="center"/>
    </xf>
    <xf numFmtId="0" fontId="7" fillId="0" borderId="0" xfId="0" applyFont="1" applyBorder="1" applyAlignment="1">
      <alignment horizontal="center"/>
    </xf>
    <xf numFmtId="0" fontId="15" fillId="0" borderId="0" xfId="0" applyFont="1" applyBorder="1" applyAlignment="1">
      <alignment horizontal="left"/>
    </xf>
    <xf numFmtId="0" fontId="7" fillId="0" borderId="0" xfId="0" applyFont="1" applyBorder="1" applyAlignment="1">
      <alignment horizontal="left"/>
    </xf>
    <xf numFmtId="0" fontId="9" fillId="3" borderId="0" xfId="0" applyFont="1" applyFill="1" applyBorder="1" applyAlignment="1">
      <alignment horizontal="center"/>
    </xf>
    <xf numFmtId="0" fontId="7" fillId="0" borderId="0" xfId="0" applyFont="1" applyBorder="1" applyAlignment="1"/>
    <xf numFmtId="0" fontId="14" fillId="2" borderId="0" xfId="0" applyFont="1" applyFill="1" applyBorder="1" applyAlignment="1">
      <alignment horizontal="left"/>
    </xf>
    <xf numFmtId="0" fontId="16" fillId="0" borderId="0" xfId="0" applyFont="1" applyBorder="1" applyAlignment="1">
      <alignment horizontal="left" vertical="top"/>
    </xf>
    <xf numFmtId="0" fontId="14" fillId="3" borderId="0" xfId="0" applyFont="1" applyFill="1" applyBorder="1" applyAlignment="1">
      <alignment horizontal="left"/>
    </xf>
    <xf numFmtId="0" fontId="9" fillId="3" borderId="0" xfId="0" applyFont="1" applyFill="1" applyBorder="1" applyAlignment="1">
      <alignment horizontal="left"/>
    </xf>
    <xf numFmtId="0" fontId="7" fillId="0" borderId="0" xfId="1" applyFont="1" applyFill="1" applyBorder="1" applyAlignment="1">
      <alignment vertical="top"/>
    </xf>
    <xf numFmtId="0" fontId="7" fillId="0" borderId="0" xfId="1" applyFont="1" applyFill="1" applyBorder="1" applyAlignment="1"/>
    <xf numFmtId="0" fontId="9" fillId="0" borderId="0" xfId="1" applyFont="1" applyFill="1" applyBorder="1" applyAlignment="1">
      <alignment vertical="top"/>
    </xf>
    <xf numFmtId="0" fontId="9" fillId="0" borderId="0" xfId="1" applyFont="1" applyFill="1" applyBorder="1" applyAlignment="1">
      <alignment horizontal="right"/>
    </xf>
    <xf numFmtId="0" fontId="9" fillId="0" borderId="0" xfId="1" applyFont="1" applyFill="1" applyBorder="1" applyAlignment="1">
      <alignment horizontal="center"/>
    </xf>
    <xf numFmtId="0" fontId="9" fillId="0" borderId="0" xfId="1" applyFont="1" applyFill="1" applyBorder="1" applyAlignment="1"/>
    <xf numFmtId="0" fontId="7" fillId="0" borderId="0" xfId="1" applyFont="1" applyFill="1" applyBorder="1" applyAlignment="1">
      <alignment horizontal="center"/>
    </xf>
    <xf numFmtId="16" fontId="7" fillId="0" borderId="0" xfId="1" applyNumberFormat="1" applyFont="1" applyFill="1" applyBorder="1" applyAlignment="1">
      <alignment horizontal="center"/>
    </xf>
    <xf numFmtId="0" fontId="9" fillId="0" borderId="0" xfId="2" applyFont="1" applyFill="1" applyBorder="1" applyAlignment="1" applyProtection="1">
      <alignment horizontal="center"/>
    </xf>
    <xf numFmtId="0" fontId="9" fillId="0" borderId="0" xfId="1" applyFont="1" applyFill="1" applyBorder="1" applyAlignment="1">
      <alignment horizontal="center" vertical="center"/>
    </xf>
    <xf numFmtId="49" fontId="7" fillId="0" borderId="0" xfId="1" applyNumberFormat="1" applyFont="1" applyFill="1" applyBorder="1" applyAlignment="1">
      <alignment horizontal="left" vertical="top"/>
    </xf>
    <xf numFmtId="16" fontId="7" fillId="0" borderId="0" xfId="1" applyNumberFormat="1" applyFont="1" applyFill="1" applyBorder="1" applyAlignment="1">
      <alignment vertical="top"/>
    </xf>
    <xf numFmtId="17" fontId="7" fillId="0" borderId="0" xfId="1" applyNumberFormat="1" applyFont="1" applyFill="1" applyBorder="1" applyAlignment="1">
      <alignment vertical="top"/>
    </xf>
    <xf numFmtId="2" fontId="7" fillId="0" borderId="0" xfId="1" applyNumberFormat="1" applyFont="1" applyFill="1" applyBorder="1" applyAlignment="1"/>
    <xf numFmtId="0" fontId="18" fillId="0" borderId="0" xfId="5" applyAlignment="1"/>
    <xf numFmtId="0" fontId="19" fillId="0" borderId="19" xfId="6" applyAlignment="1"/>
    <xf numFmtId="0" fontId="18" fillId="0" borderId="0" xfId="5" applyAlignment="1" applyProtection="1">
      <alignment horizontal="left"/>
    </xf>
    <xf numFmtId="0" fontId="20" fillId="0" borderId="0" xfId="7" applyAlignment="1">
      <alignment horizontal="left"/>
    </xf>
    <xf numFmtId="0" fontId="18" fillId="0" borderId="0" xfId="5" applyAlignment="1">
      <alignment horizontal="right"/>
    </xf>
    <xf numFmtId="0" fontId="19" fillId="0" borderId="19" xfId="6" applyAlignment="1">
      <alignment horizontal="right"/>
    </xf>
    <xf numFmtId="0" fontId="19" fillId="0" borderId="20" xfId="8" applyAlignment="1"/>
    <xf numFmtId="0" fontId="18" fillId="0" borderId="21" xfId="9" applyAlignment="1"/>
    <xf numFmtId="166" fontId="18" fillId="0" borderId="21" xfId="9" applyNumberFormat="1" applyAlignment="1">
      <alignment horizontal="right"/>
    </xf>
    <xf numFmtId="167" fontId="18" fillId="0" borderId="21" xfId="9" applyNumberFormat="1" applyAlignment="1">
      <alignment horizontal="right"/>
    </xf>
    <xf numFmtId="0" fontId="18" fillId="0" borderId="21" xfId="9" applyAlignment="1">
      <alignment horizontal="right"/>
    </xf>
    <xf numFmtId="1" fontId="19" fillId="0" borderId="20" xfId="8" applyNumberFormat="1" applyAlignment="1"/>
    <xf numFmtId="167" fontId="19" fillId="0" borderId="20" xfId="8" applyNumberFormat="1" applyAlignment="1"/>
    <xf numFmtId="0" fontId="18" fillId="0" borderId="22" xfId="10" applyAlignment="1"/>
    <xf numFmtId="0" fontId="21"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horizontal="left" vertical="center"/>
    </xf>
    <xf numFmtId="0" fontId="0" fillId="0" borderId="0" xfId="0" applyAlignment="1">
      <alignment horizontal="left"/>
    </xf>
    <xf numFmtId="0" fontId="23" fillId="0" borderId="0" xfId="0" applyFont="1" applyAlignment="1">
      <alignment horizontal="left" vertical="center"/>
    </xf>
    <xf numFmtId="4" fontId="0" fillId="0" borderId="0" xfId="0" applyNumberFormat="1"/>
    <xf numFmtId="0" fontId="2" fillId="4" borderId="3" xfId="0" applyFont="1" applyFill="1" applyBorder="1" applyAlignment="1">
      <alignment horizontal="center" vertical="top"/>
    </xf>
    <xf numFmtId="0" fontId="2" fillId="4" borderId="4" xfId="0" applyFont="1" applyFill="1" applyBorder="1" applyAlignment="1">
      <alignment horizontal="center" vertical="top"/>
    </xf>
    <xf numFmtId="0" fontId="2" fillId="4" borderId="5" xfId="0" applyFont="1" applyFill="1" applyBorder="1" applyAlignment="1">
      <alignment horizontal="center" vertical="top"/>
    </xf>
    <xf numFmtId="0" fontId="2" fillId="4" borderId="6" xfId="0" applyFont="1" applyFill="1" applyBorder="1" applyAlignment="1">
      <alignment horizontal="center" vertical="top"/>
    </xf>
    <xf numFmtId="0" fontId="2" fillId="4" borderId="0" xfId="0" applyFont="1" applyFill="1" applyBorder="1" applyAlignment="1">
      <alignment horizontal="center" vertical="top"/>
    </xf>
    <xf numFmtId="0" fontId="2" fillId="4" borderId="7" xfId="0" applyFont="1" applyFill="1" applyBorder="1" applyAlignment="1">
      <alignment horizontal="center" vertical="top"/>
    </xf>
    <xf numFmtId="0" fontId="2" fillId="4" borderId="8" xfId="0" applyFont="1" applyFill="1" applyBorder="1" applyAlignment="1">
      <alignment horizontal="center" vertical="top"/>
    </xf>
    <xf numFmtId="0" fontId="2" fillId="4" borderId="1" xfId="0" applyFont="1" applyFill="1" applyBorder="1" applyAlignment="1">
      <alignment horizontal="center" vertical="top"/>
    </xf>
    <xf numFmtId="0" fontId="2" fillId="4" borderId="9" xfId="0" applyFont="1" applyFill="1" applyBorder="1" applyAlignment="1">
      <alignment horizontal="center" vertical="top"/>
    </xf>
    <xf numFmtId="0" fontId="2" fillId="4" borderId="10" xfId="0" applyFont="1" applyFill="1" applyBorder="1" applyAlignment="1">
      <alignment horizontal="center" vertical="top"/>
    </xf>
    <xf numFmtId="0" fontId="2" fillId="4" borderId="2" xfId="0" applyFont="1" applyFill="1" applyBorder="1" applyAlignment="1">
      <alignment horizontal="center" vertical="top"/>
    </xf>
    <xf numFmtId="0" fontId="2" fillId="0" borderId="11" xfId="0" applyFont="1" applyBorder="1" applyAlignment="1">
      <alignment horizontal="center" vertical="top"/>
    </xf>
    <xf numFmtId="0" fontId="3" fillId="0" borderId="2" xfId="0" applyFont="1" applyBorder="1" applyAlignment="1">
      <alignment horizontal="center" vertical="top"/>
    </xf>
    <xf numFmtId="0" fontId="3" fillId="0" borderId="9" xfId="0" applyFont="1" applyBorder="1" applyAlignment="1">
      <alignment horizontal="center" vertical="top"/>
    </xf>
    <xf numFmtId="0" fontId="0" fillId="0" borderId="11" xfId="0" applyBorder="1" applyAlignment="1">
      <alignment horizontal="left" vertical="top"/>
    </xf>
    <xf numFmtId="0" fontId="0" fillId="0" borderId="10" xfId="0" applyBorder="1" applyAlignment="1">
      <alignment horizontal="left" vertical="top"/>
    </xf>
    <xf numFmtId="0" fontId="2" fillId="5" borderId="15" xfId="0" applyFont="1" applyFill="1" applyBorder="1" applyAlignment="1">
      <alignment horizontal="center" vertical="top"/>
    </xf>
    <xf numFmtId="0" fontId="3" fillId="5" borderId="2" xfId="0" applyFont="1" applyFill="1" applyBorder="1" applyAlignment="1">
      <alignment horizontal="center" vertical="top"/>
    </xf>
    <xf numFmtId="0" fontId="3" fillId="5" borderId="9" xfId="0" applyFont="1" applyFill="1" applyBorder="1" applyAlignment="1">
      <alignment horizontal="center" vertical="top"/>
    </xf>
    <xf numFmtId="0" fontId="2" fillId="5" borderId="11" xfId="0" applyFont="1" applyFill="1" applyBorder="1" applyAlignment="1">
      <alignment horizontal="center" vertical="top"/>
    </xf>
    <xf numFmtId="0" fontId="2" fillId="5" borderId="10" xfId="0" applyFont="1" applyFill="1" applyBorder="1" applyAlignment="1">
      <alignment horizontal="center" vertical="top"/>
    </xf>
    <xf numFmtId="0" fontId="2" fillId="0" borderId="15" xfId="0" applyFont="1" applyBorder="1" applyAlignment="1">
      <alignment horizontal="center" vertical="top"/>
    </xf>
    <xf numFmtId="0" fontId="2" fillId="0" borderId="10" xfId="0" applyFont="1" applyBorder="1" applyAlignment="1">
      <alignment horizontal="center" vertical="top"/>
    </xf>
    <xf numFmtId="0" fontId="2" fillId="5" borderId="12" xfId="0" applyFont="1" applyFill="1" applyBorder="1" applyAlignment="1">
      <alignment horizontal="center" vertical="top"/>
    </xf>
    <xf numFmtId="0" fontId="3" fillId="5" borderId="13" xfId="0" applyFont="1" applyFill="1" applyBorder="1" applyAlignment="1">
      <alignment horizontal="center" vertical="top"/>
    </xf>
    <xf numFmtId="0" fontId="3" fillId="5" borderId="14" xfId="0" applyFont="1" applyFill="1" applyBorder="1" applyAlignment="1">
      <alignment horizontal="center" vertical="top"/>
    </xf>
    <xf numFmtId="0" fontId="1" fillId="0" borderId="0" xfId="11"/>
    <xf numFmtId="3" fontId="1" fillId="0" borderId="0" xfId="11" applyNumberFormat="1"/>
    <xf numFmtId="0" fontId="25" fillId="0" borderId="0" xfId="0" applyFont="1" applyFill="1" applyBorder="1" applyAlignment="1">
      <alignment horizontal="left"/>
    </xf>
    <xf numFmtId="0" fontId="26" fillId="0" borderId="0" xfId="0" applyFont="1" applyFill="1" applyBorder="1" applyAlignment="1"/>
    <xf numFmtId="0" fontId="26" fillId="0" borderId="0" xfId="0" applyFont="1" applyFill="1" applyBorder="1" applyAlignment="1">
      <alignment horizontal="left"/>
    </xf>
    <xf numFmtId="0" fontId="25" fillId="0" borderId="0" xfId="0" applyFont="1" applyFill="1" applyBorder="1" applyAlignment="1">
      <alignment horizontal="center" vertical="center"/>
    </xf>
    <xf numFmtId="0" fontId="25" fillId="0" borderId="0" xfId="0" applyFont="1" applyFill="1" applyBorder="1" applyAlignment="1">
      <alignment horizontal="left" vertical="top"/>
    </xf>
    <xf numFmtId="168" fontId="26" fillId="0" borderId="0" xfId="0" applyNumberFormat="1" applyFont="1" applyFill="1" applyBorder="1" applyAlignment="1"/>
    <xf numFmtId="11" fontId="26" fillId="0" borderId="0" xfId="0" applyNumberFormat="1" applyFont="1" applyFill="1" applyBorder="1" applyAlignment="1"/>
    <xf numFmtId="4" fontId="26" fillId="0" borderId="0" xfId="0" applyNumberFormat="1" applyFont="1" applyFill="1" applyBorder="1" applyAlignment="1"/>
    <xf numFmtId="4" fontId="7" fillId="0" borderId="0" xfId="1" applyNumberFormat="1" applyFont="1" applyFill="1" applyBorder="1" applyAlignment="1"/>
    <xf numFmtId="0" fontId="28" fillId="0" borderId="0" xfId="0" applyFont="1" applyFill="1" applyBorder="1" applyAlignment="1">
      <alignment horizontal="center" vertical="center"/>
    </xf>
    <xf numFmtId="0" fontId="28" fillId="0" borderId="0" xfId="0" applyFont="1" applyFill="1" applyBorder="1" applyAlignment="1">
      <alignment horizontal="left"/>
    </xf>
    <xf numFmtId="0" fontId="26" fillId="0" borderId="0" xfId="0" applyFont="1" applyFill="1" applyBorder="1" applyAlignment="1">
      <alignment horizontal="right"/>
    </xf>
    <xf numFmtId="0" fontId="29" fillId="0" borderId="0" xfId="0" applyFont="1" applyFill="1" applyBorder="1" applyAlignment="1">
      <alignment horizontal="right" vertical="center"/>
    </xf>
    <xf numFmtId="0" fontId="26" fillId="0" borderId="0" xfId="0" applyFont="1" applyFill="1" applyBorder="1" applyAlignment="1">
      <alignment horizontal="right" vertical="top"/>
    </xf>
    <xf numFmtId="11" fontId="26" fillId="0" borderId="0" xfId="0" applyNumberFormat="1" applyFont="1" applyFill="1" applyBorder="1" applyAlignment="1">
      <alignment horizontal="right"/>
    </xf>
    <xf numFmtId="0" fontId="26" fillId="0" borderId="0" xfId="0" applyFont="1" applyFill="1" applyBorder="1" applyAlignment="1">
      <alignment horizontal="right" vertical="center"/>
    </xf>
    <xf numFmtId="4" fontId="26" fillId="0" borderId="0" xfId="0" applyNumberFormat="1" applyFont="1" applyFill="1" applyBorder="1" applyAlignment="1">
      <alignment horizontal="right"/>
    </xf>
    <xf numFmtId="4" fontId="26" fillId="0" borderId="0" xfId="0" applyNumberFormat="1" applyFont="1" applyFill="1" applyBorder="1" applyAlignment="1">
      <alignment horizontal="right" vertical="top"/>
    </xf>
    <xf numFmtId="3" fontId="15" fillId="0" borderId="0" xfId="0" applyNumberFormat="1" applyFont="1" applyBorder="1" applyAlignment="1"/>
    <xf numFmtId="169" fontId="7" fillId="0" borderId="0" xfId="1" applyNumberFormat="1"/>
    <xf numFmtId="170" fontId="0" fillId="0" borderId="0" xfId="0" applyNumberFormat="1"/>
    <xf numFmtId="3" fontId="0" fillId="0" borderId="0" xfId="0" applyNumberFormat="1"/>
    <xf numFmtId="4" fontId="18" fillId="0" borderId="0" xfId="5" applyNumberFormat="1" applyAlignment="1"/>
    <xf numFmtId="0" fontId="2" fillId="6" borderId="3" xfId="0" applyFont="1" applyFill="1" applyBorder="1" applyAlignment="1">
      <alignment horizontal="center" vertical="top" wrapText="1"/>
    </xf>
    <xf numFmtId="0" fontId="2" fillId="6" borderId="5" xfId="0" applyFont="1" applyFill="1" applyBorder="1" applyAlignment="1">
      <alignment horizontal="center" vertical="top" wrapText="1"/>
    </xf>
    <xf numFmtId="0" fontId="2" fillId="6" borderId="8" xfId="0" applyFont="1" applyFill="1" applyBorder="1" applyAlignment="1">
      <alignment horizontal="center" vertical="top" wrapText="1"/>
    </xf>
    <xf numFmtId="0" fontId="2" fillId="6" borderId="9" xfId="0" applyFont="1" applyFill="1" applyBorder="1" applyAlignment="1">
      <alignment horizontal="center" vertical="top" wrapText="1"/>
    </xf>
    <xf numFmtId="0" fontId="5" fillId="0" borderId="17" xfId="0" applyFont="1" applyBorder="1" applyAlignment="1">
      <alignment horizontal="left" vertical="top" wrapText="1" indent="1"/>
    </xf>
    <xf numFmtId="0" fontId="5" fillId="0" borderId="18" xfId="0" applyFont="1" applyBorder="1" applyAlignment="1">
      <alignment horizontal="left" vertical="top" wrapText="1" indent="1"/>
    </xf>
  </cellXfs>
  <cellStyles count="13">
    <cellStyle name="_x000a_shell=progma" xfId="12" xr:uid="{E14A1CC9-7E69-40D6-B1DF-4E175EBDB896}"/>
    <cellStyle name="Body: normal cell" xfId="9" xr:uid="{00000000-0005-0000-0000-000000000000}"/>
    <cellStyle name="Comma" xfId="4" builtinId="3"/>
    <cellStyle name="Comma 2" xfId="3" xr:uid="{00000000-0005-0000-0000-000002000000}"/>
    <cellStyle name="Font: Calibri, 9pt regular" xfId="5" xr:uid="{00000000-0005-0000-0000-000003000000}"/>
    <cellStyle name="Footnotes: top row" xfId="10" xr:uid="{00000000-0005-0000-0000-000004000000}"/>
    <cellStyle name="Header: bottom row" xfId="6" xr:uid="{00000000-0005-0000-0000-000005000000}"/>
    <cellStyle name="Hyperlink" xfId="2" builtinId="8"/>
    <cellStyle name="Normal" xfId="0" builtinId="0"/>
    <cellStyle name="Normal 2" xfId="1" xr:uid="{00000000-0005-0000-0000-000008000000}"/>
    <cellStyle name="Normal 3" xfId="11" xr:uid="{00000000-0005-0000-0000-000009000000}"/>
    <cellStyle name="Parent row" xfId="8" xr:uid="{00000000-0005-0000-0000-00000A000000}"/>
    <cellStyle name="Table title" xfId="7"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2</xdr:row>
      <xdr:rowOff>0</xdr:rowOff>
    </xdr:from>
    <xdr:ext cx="4790477" cy="3310459"/>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219200" y="365760"/>
          <a:ext cx="4790477" cy="3310459"/>
        </a:xfrm>
        <a:prstGeom prst="rect">
          <a:avLst/>
        </a:prstGeom>
      </xdr:spPr>
    </xdr:pic>
    <xdr:clientData/>
  </xdr:oneCellAnchor>
  <xdr:oneCellAnchor>
    <xdr:from>
      <xdr:col>2</xdr:col>
      <xdr:colOff>0</xdr:colOff>
      <xdr:row>22</xdr:row>
      <xdr:rowOff>0</xdr:rowOff>
    </xdr:from>
    <xdr:ext cx="4771429" cy="3319983"/>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219200" y="4023360"/>
          <a:ext cx="4771429" cy="331998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vis%20Presley/Documents/Courses/Chapter%205.%20Electricity/Renewable%20Energy/2.%20Case%20Studies%20of%20Technologies%20and%20Suppliers/Biomass%20and%20Cogeneration/Cogeneration/Korea%20Cogener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rse%20Files/Course%20Materials/4%20Tornado%20Diagrams%20and%20Sensitivity/macro_sensitiv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raining1\My%20Documents\Documents%20and%20Settings\Courses\Course%20Materials\credit%20analysis\simple_credit_analysi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Inputs"/>
      <sheetName val="Energy Analysis"/>
      <sheetName val="Sensitivity"/>
      <sheetName val="Energy Prices"/>
      <sheetName val="CHP Costs"/>
      <sheetName val="Diagram"/>
      <sheetName val="Private Cost Benfit Analysis"/>
      <sheetName val="Social Cost Benefit Analysis"/>
      <sheetName val="Conversion Factors"/>
      <sheetName val="Backup"/>
      <sheetName val="Oil Futures"/>
      <sheetName val="Chart1"/>
      <sheetName val="Tornado"/>
    </sheetNames>
    <sheetDataSet>
      <sheetData sheetId="0" refreshError="1"/>
      <sheetData sheetId="1" refreshError="1"/>
      <sheetData sheetId="2" refreshError="1"/>
      <sheetData sheetId="3">
        <row r="13">
          <cell r="E13">
            <v>1</v>
          </cell>
        </row>
      </sheetData>
      <sheetData sheetId="4">
        <row r="16">
          <cell r="G16">
            <v>2003</v>
          </cell>
          <cell r="H16">
            <v>117</v>
          </cell>
          <cell r="J16">
            <v>59037.338913977313</v>
          </cell>
          <cell r="L16">
            <v>37026</v>
          </cell>
          <cell r="N16">
            <v>10</v>
          </cell>
        </row>
        <row r="17">
          <cell r="G17">
            <v>2004</v>
          </cell>
          <cell r="H17">
            <v>127.8</v>
          </cell>
          <cell r="I17">
            <v>9.2307692307692202E-2</v>
          </cell>
          <cell r="J17">
            <v>59037.338913977313</v>
          </cell>
          <cell r="K17">
            <v>0</v>
          </cell>
          <cell r="L17">
            <v>37766.520000000004</v>
          </cell>
          <cell r="M17">
            <v>0.02</v>
          </cell>
          <cell r="N17">
            <v>10.199999999999999</v>
          </cell>
          <cell r="O17">
            <v>0.02</v>
          </cell>
        </row>
        <row r="18">
          <cell r="G18">
            <v>2005</v>
          </cell>
          <cell r="H18">
            <v>131.63400000000001</v>
          </cell>
          <cell r="I18">
            <v>0.03</v>
          </cell>
          <cell r="J18">
            <v>60808.459081396635</v>
          </cell>
          <cell r="K18">
            <v>0.03</v>
          </cell>
          <cell r="L18">
            <v>38521.850400000003</v>
          </cell>
          <cell r="M18">
            <v>0.02</v>
          </cell>
          <cell r="N18">
            <v>10.404</v>
          </cell>
          <cell r="O18">
            <v>0.02</v>
          </cell>
        </row>
        <row r="19">
          <cell r="G19">
            <v>2006</v>
          </cell>
          <cell r="H19">
            <v>135.58302</v>
          </cell>
          <cell r="I19">
            <v>0.03</v>
          </cell>
          <cell r="J19">
            <v>62632.712853838537</v>
          </cell>
          <cell r="K19">
            <v>0.03</v>
          </cell>
          <cell r="L19">
            <v>39292.287408000004</v>
          </cell>
          <cell r="M19">
            <v>0.02</v>
          </cell>
          <cell r="N19">
            <v>10.612080000000001</v>
          </cell>
          <cell r="O19">
            <v>0.02</v>
          </cell>
        </row>
        <row r="20">
          <cell r="G20">
            <v>2007</v>
          </cell>
          <cell r="H20">
            <v>139.65051060000002</v>
          </cell>
          <cell r="I20">
            <v>0.03</v>
          </cell>
          <cell r="J20">
            <v>62632.712853838537</v>
          </cell>
          <cell r="K20">
            <v>0</v>
          </cell>
          <cell r="L20">
            <v>40078.133156160002</v>
          </cell>
          <cell r="M20">
            <v>0.02</v>
          </cell>
          <cell r="N20">
            <v>10.824321600000001</v>
          </cell>
          <cell r="O20">
            <v>0.02</v>
          </cell>
        </row>
        <row r="21">
          <cell r="G21">
            <v>2008</v>
          </cell>
          <cell r="H21">
            <v>143.84002591800001</v>
          </cell>
          <cell r="I21">
            <v>0.03</v>
          </cell>
          <cell r="J21">
            <v>62632.712853838537</v>
          </cell>
          <cell r="K21">
            <v>0</v>
          </cell>
          <cell r="L21">
            <v>40879.695819283203</v>
          </cell>
          <cell r="M21">
            <v>0.02</v>
          </cell>
          <cell r="N21">
            <v>11.040808032000001</v>
          </cell>
          <cell r="O21">
            <v>0.02</v>
          </cell>
        </row>
        <row r="22">
          <cell r="G22">
            <v>2009</v>
          </cell>
          <cell r="H22">
            <v>148.15522669554002</v>
          </cell>
          <cell r="I22">
            <v>0.03</v>
          </cell>
          <cell r="J22">
            <v>62632.712853838537</v>
          </cell>
          <cell r="K22">
            <v>0</v>
          </cell>
          <cell r="L22">
            <v>41697.28973566887</v>
          </cell>
          <cell r="M22">
            <v>0.02</v>
          </cell>
          <cell r="N22">
            <v>11.261624192640001</v>
          </cell>
          <cell r="O22">
            <v>0.02</v>
          </cell>
        </row>
        <row r="23">
          <cell r="G23">
            <v>2010</v>
          </cell>
          <cell r="H23">
            <v>152.59988349640622</v>
          </cell>
          <cell r="I23">
            <v>0.03</v>
          </cell>
          <cell r="J23">
            <v>62632.712853838537</v>
          </cell>
          <cell r="K23">
            <v>0</v>
          </cell>
          <cell r="L23">
            <v>42531.235530382248</v>
          </cell>
          <cell r="M23">
            <v>0.02</v>
          </cell>
          <cell r="N23">
            <v>11.486856676492801</v>
          </cell>
          <cell r="O23">
            <v>0.02</v>
          </cell>
        </row>
        <row r="24">
          <cell r="G24">
            <v>2011</v>
          </cell>
          <cell r="H24">
            <v>157.1778800012984</v>
          </cell>
          <cell r="I24">
            <v>0.03</v>
          </cell>
          <cell r="J24">
            <v>62632.712853838537</v>
          </cell>
          <cell r="K24">
            <v>0</v>
          </cell>
          <cell r="L24">
            <v>43381.860240989896</v>
          </cell>
          <cell r="M24">
            <v>0.02</v>
          </cell>
          <cell r="N24">
            <v>11.716593810022657</v>
          </cell>
          <cell r="O24">
            <v>0.02</v>
          </cell>
        </row>
        <row r="25">
          <cell r="G25">
            <v>2012</v>
          </cell>
          <cell r="H25">
            <v>161.89321640133736</v>
          </cell>
          <cell r="I25">
            <v>0.03</v>
          </cell>
          <cell r="J25">
            <v>62632.712853838537</v>
          </cell>
          <cell r="K25">
            <v>0</v>
          </cell>
          <cell r="L25">
            <v>44249.497445809691</v>
          </cell>
          <cell r="M25">
            <v>0.02</v>
          </cell>
          <cell r="N25">
            <v>11.95092568622311</v>
          </cell>
          <cell r="O25">
            <v>0.02</v>
          </cell>
        </row>
        <row r="26">
          <cell r="G26">
            <v>2013</v>
          </cell>
          <cell r="H26">
            <v>166.75001289337749</v>
          </cell>
          <cell r="I26">
            <v>0.03</v>
          </cell>
          <cell r="J26">
            <v>62632.712853838537</v>
          </cell>
          <cell r="K26">
            <v>0</v>
          </cell>
          <cell r="L26">
            <v>45134.487394725889</v>
          </cell>
          <cell r="M26">
            <v>0.02</v>
          </cell>
          <cell r="N26">
            <v>12.189944199947572</v>
          </cell>
          <cell r="O26">
            <v>0.02</v>
          </cell>
        </row>
        <row r="27">
          <cell r="G27">
            <v>2014</v>
          </cell>
          <cell r="H27">
            <v>171.75251328017882</v>
          </cell>
          <cell r="I27">
            <v>0.03</v>
          </cell>
          <cell r="J27">
            <v>62632.712853838537</v>
          </cell>
          <cell r="K27">
            <v>0</v>
          </cell>
          <cell r="L27">
            <v>46037.177142620407</v>
          </cell>
          <cell r="M27">
            <v>0.02</v>
          </cell>
          <cell r="N27">
            <v>12.433743083946524</v>
          </cell>
          <cell r="O27">
            <v>0.02</v>
          </cell>
        </row>
        <row r="28">
          <cell r="G28">
            <v>2015</v>
          </cell>
          <cell r="H28">
            <v>176.90508867858418</v>
          </cell>
          <cell r="I28">
            <v>0.03</v>
          </cell>
          <cell r="J28">
            <v>62632.712853838537</v>
          </cell>
          <cell r="K28">
            <v>0</v>
          </cell>
          <cell r="L28">
            <v>46957.920685472818</v>
          </cell>
          <cell r="M28">
            <v>0.02</v>
          </cell>
          <cell r="N28">
            <v>12.682417945625454</v>
          </cell>
          <cell r="O28">
            <v>0.02</v>
          </cell>
        </row>
        <row r="29">
          <cell r="G29">
            <v>2016</v>
          </cell>
          <cell r="H29">
            <v>182.21224133894171</v>
          </cell>
          <cell r="I29">
            <v>0.03</v>
          </cell>
          <cell r="J29">
            <v>62632.712853838537</v>
          </cell>
          <cell r="K29">
            <v>0</v>
          </cell>
          <cell r="L29">
            <v>47897.079099182272</v>
          </cell>
          <cell r="M29">
            <v>0.02</v>
          </cell>
          <cell r="N29">
            <v>12.936066304537963</v>
          </cell>
          <cell r="O29">
            <v>0.02</v>
          </cell>
        </row>
        <row r="30">
          <cell r="G30">
            <v>2017</v>
          </cell>
          <cell r="H30">
            <v>187.67860857910998</v>
          </cell>
          <cell r="I30">
            <v>0.03</v>
          </cell>
          <cell r="J30">
            <v>62632.712853838537</v>
          </cell>
          <cell r="K30">
            <v>0</v>
          </cell>
          <cell r="L30">
            <v>48855.020681165915</v>
          </cell>
          <cell r="M30">
            <v>0.02</v>
          </cell>
          <cell r="N30">
            <v>13.194787630628722</v>
          </cell>
          <cell r="O30">
            <v>0.02</v>
          </cell>
        </row>
        <row r="31">
          <cell r="G31">
            <v>2018</v>
          </cell>
          <cell r="H31">
            <v>193.30896683648328</v>
          </cell>
          <cell r="I31">
            <v>0.03</v>
          </cell>
          <cell r="J31">
            <v>62632.712853838537</v>
          </cell>
          <cell r="K31">
            <v>0</v>
          </cell>
          <cell r="L31">
            <v>49832.121094789232</v>
          </cell>
          <cell r="M31">
            <v>0.02</v>
          </cell>
          <cell r="N31">
            <v>13.458683383241297</v>
          </cell>
          <cell r="O31">
            <v>0.02</v>
          </cell>
        </row>
        <row r="32">
          <cell r="G32">
            <v>2019</v>
          </cell>
          <cell r="H32">
            <v>199.10823584157779</v>
          </cell>
          <cell r="I32">
            <v>0.03</v>
          </cell>
          <cell r="J32">
            <v>64511.694239453696</v>
          </cell>
          <cell r="K32">
            <v>0.03</v>
          </cell>
          <cell r="L32">
            <v>50828.763516685016</v>
          </cell>
          <cell r="M32">
            <v>0.02</v>
          </cell>
          <cell r="N32">
            <v>13.727857050906124</v>
          </cell>
          <cell r="O32">
            <v>0.02</v>
          </cell>
        </row>
        <row r="33">
          <cell r="G33">
            <v>2020</v>
          </cell>
          <cell r="H33">
            <v>205.08148291682514</v>
          </cell>
          <cell r="I33">
            <v>0.03</v>
          </cell>
          <cell r="J33">
            <v>66447.045066637307</v>
          </cell>
          <cell r="K33">
            <v>0.03</v>
          </cell>
          <cell r="L33">
            <v>51845.338787018714</v>
          </cell>
          <cell r="M33">
            <v>0.02</v>
          </cell>
          <cell r="N33">
            <v>14.002414191924247</v>
          </cell>
          <cell r="O33">
            <v>0.02</v>
          </cell>
        </row>
        <row r="34">
          <cell r="G34">
            <v>2021</v>
          </cell>
          <cell r="H34">
            <v>211.2339274043299</v>
          </cell>
          <cell r="I34">
            <v>0.03</v>
          </cell>
          <cell r="J34">
            <v>68440.45641863643</v>
          </cell>
          <cell r="K34">
            <v>0.03</v>
          </cell>
          <cell r="L34">
            <v>52882.24556275909</v>
          </cell>
          <cell r="M34">
            <v>0.02</v>
          </cell>
          <cell r="N34">
            <v>14.282462475762733</v>
          </cell>
          <cell r="O34">
            <v>0.02</v>
          </cell>
        </row>
        <row r="35">
          <cell r="G35">
            <v>2022</v>
          </cell>
          <cell r="H35">
            <v>217.5709452264598</v>
          </cell>
          <cell r="I35">
            <v>0.03</v>
          </cell>
          <cell r="J35">
            <v>70493.670111195519</v>
          </cell>
          <cell r="K35">
            <v>0.03</v>
          </cell>
          <cell r="L35">
            <v>53939.890474014275</v>
          </cell>
          <cell r="M35">
            <v>0.02</v>
          </cell>
          <cell r="N35">
            <v>14.568111725277987</v>
          </cell>
          <cell r="O35">
            <v>0.02</v>
          </cell>
        </row>
        <row r="36">
          <cell r="G36">
            <v>2023</v>
          </cell>
          <cell r="H36">
            <v>224.09807358325361</v>
          </cell>
          <cell r="I36">
            <v>0.03</v>
          </cell>
          <cell r="J36">
            <v>72608.480214531388</v>
          </cell>
          <cell r="K36">
            <v>0.03</v>
          </cell>
          <cell r="L36">
            <v>55018.688283494565</v>
          </cell>
          <cell r="M36">
            <v>0.02</v>
          </cell>
          <cell r="N36">
            <v>14.859473959783546</v>
          </cell>
          <cell r="O36">
            <v>0.02</v>
          </cell>
        </row>
        <row r="37">
          <cell r="G37">
            <v>2024</v>
          </cell>
          <cell r="H37">
            <v>230.82101579075123</v>
          </cell>
          <cell r="I37">
            <v>0.03</v>
          </cell>
          <cell r="J37">
            <v>74786.734620967327</v>
          </cell>
          <cell r="K37">
            <v>0.03</v>
          </cell>
          <cell r="L37">
            <v>56119.062049164459</v>
          </cell>
          <cell r="M37">
            <v>0.02</v>
          </cell>
          <cell r="N37">
            <v>15.156663438979217</v>
          </cell>
          <cell r="O37">
            <v>0.02</v>
          </cell>
        </row>
        <row r="38">
          <cell r="G38">
            <v>2025</v>
          </cell>
          <cell r="H38">
            <v>237.74564626447378</v>
          </cell>
          <cell r="I38">
            <v>0.03</v>
          </cell>
          <cell r="J38">
            <v>77030.336659596345</v>
          </cell>
          <cell r="K38">
            <v>0.03</v>
          </cell>
          <cell r="L38">
            <v>57241.443290147748</v>
          </cell>
          <cell r="M38">
            <v>0.02</v>
          </cell>
          <cell r="N38">
            <v>15.459796707758802</v>
          </cell>
          <cell r="O38">
            <v>0.02</v>
          </cell>
        </row>
        <row r="39">
          <cell r="G39">
            <v>2026</v>
          </cell>
          <cell r="H39">
            <v>244.87801565240801</v>
          </cell>
          <cell r="I39">
            <v>0.03</v>
          </cell>
          <cell r="J39">
            <v>79341.246759384245</v>
          </cell>
          <cell r="K39">
            <v>0.03</v>
          </cell>
          <cell r="L39">
            <v>58386.272155950704</v>
          </cell>
          <cell r="M39">
            <v>0.02</v>
          </cell>
          <cell r="N39">
            <v>15.768992641913979</v>
          </cell>
          <cell r="O39">
            <v>0.02</v>
          </cell>
        </row>
        <row r="40">
          <cell r="G40">
            <v>2027</v>
          </cell>
          <cell r="H40">
            <v>252.22435612198026</v>
          </cell>
          <cell r="I40">
            <v>0.03</v>
          </cell>
          <cell r="J40">
            <v>81721.484162165769</v>
          </cell>
          <cell r="K40">
            <v>0.03</v>
          </cell>
          <cell r="L40">
            <v>59553.99759906972</v>
          </cell>
          <cell r="M40">
            <v>0.02</v>
          </cell>
          <cell r="N40">
            <v>16.084372494752259</v>
          </cell>
          <cell r="O40">
            <v>0.02</v>
          </cell>
        </row>
        <row r="41">
          <cell r="G41">
            <v>2028</v>
          </cell>
          <cell r="H41">
            <v>259.79108680563968</v>
          </cell>
          <cell r="I41">
            <v>0.03</v>
          </cell>
          <cell r="J41">
            <v>84173.128687030738</v>
          </cell>
          <cell r="K41">
            <v>0.03</v>
          </cell>
          <cell r="L41">
            <v>60745.077551051116</v>
          </cell>
          <cell r="M41">
            <v>0.02</v>
          </cell>
          <cell r="N41">
            <v>16.406059944647303</v>
          </cell>
          <cell r="O41">
            <v>0.02</v>
          </cell>
        </row>
        <row r="42">
          <cell r="G42">
            <v>2029</v>
          </cell>
          <cell r="H42">
            <v>267.58481940980886</v>
          </cell>
          <cell r="I42">
            <v>0.03</v>
          </cell>
          <cell r="J42">
            <v>86698.322547641656</v>
          </cell>
          <cell r="K42">
            <v>0.03</v>
          </cell>
          <cell r="L42">
            <v>61959.979102072139</v>
          </cell>
          <cell r="M42">
            <v>0.02</v>
          </cell>
          <cell r="N42">
            <v>16.734181143540251</v>
          </cell>
          <cell r="O42">
            <v>0.02</v>
          </cell>
        </row>
        <row r="43">
          <cell r="G43">
            <v>2030</v>
          </cell>
          <cell r="H43">
            <v>275.61236399210316</v>
          </cell>
          <cell r="I43">
            <v>0.03</v>
          </cell>
          <cell r="J43">
            <v>89299.272224070912</v>
          </cell>
          <cell r="K43">
            <v>0.03</v>
          </cell>
          <cell r="L43">
            <v>63199.178684113584</v>
          </cell>
          <cell r="M43">
            <v>0.02</v>
          </cell>
          <cell r="N43">
            <v>17.068864766411057</v>
          </cell>
          <cell r="O43">
            <v>0.02</v>
          </cell>
        </row>
        <row r="44">
          <cell r="G44">
            <v>2031</v>
          </cell>
          <cell r="H44">
            <v>283.88073491186628</v>
          </cell>
          <cell r="I44">
            <v>0.03</v>
          </cell>
          <cell r="J44">
            <v>91978.250390793037</v>
          </cell>
          <cell r="K44">
            <v>0.03</v>
          </cell>
          <cell r="L44">
            <v>64463.162257795855</v>
          </cell>
          <cell r="M44">
            <v>0.02</v>
          </cell>
          <cell r="N44">
            <v>17.410242061739279</v>
          </cell>
          <cell r="O44">
            <v>0.02</v>
          </cell>
        </row>
        <row r="45">
          <cell r="G45">
            <v>2032</v>
          </cell>
          <cell r="H45">
            <v>292.39715695922229</v>
          </cell>
          <cell r="I45">
            <v>0.03</v>
          </cell>
          <cell r="J45">
            <v>94737.597902516834</v>
          </cell>
          <cell r="K45">
            <v>0.03</v>
          </cell>
          <cell r="L45">
            <v>65752.425502951766</v>
          </cell>
          <cell r="M45">
            <v>0.02</v>
          </cell>
          <cell r="N45">
            <v>17.758446902974065</v>
          </cell>
          <cell r="O45">
            <v>0.02</v>
          </cell>
        </row>
        <row r="46">
          <cell r="G46">
            <v>2033</v>
          </cell>
          <cell r="H46">
            <v>301.16907166799894</v>
          </cell>
          <cell r="I46">
            <v>0.03</v>
          </cell>
          <cell r="J46">
            <v>97579.725839592342</v>
          </cell>
          <cell r="K46">
            <v>0.03</v>
          </cell>
          <cell r="L46">
            <v>67067.474013010797</v>
          </cell>
          <cell r="M46">
            <v>0.02</v>
          </cell>
          <cell r="N46">
            <v>18.113615841033546</v>
          </cell>
          <cell r="O46">
            <v>0.02</v>
          </cell>
        </row>
        <row r="47">
          <cell r="G47">
            <v>2034</v>
          </cell>
          <cell r="H47">
            <v>310.20414381803892</v>
          </cell>
          <cell r="I47">
            <v>0.03</v>
          </cell>
          <cell r="J47">
            <v>100507.11761478012</v>
          </cell>
          <cell r="K47">
            <v>0.03</v>
          </cell>
          <cell r="L47">
            <v>68408.823493271018</v>
          </cell>
          <cell r="M47">
            <v>0.02</v>
          </cell>
          <cell r="N47">
            <v>18.475888157854218</v>
          </cell>
          <cell r="O47">
            <v>0.02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6">
          <cell r="F26">
            <v>0.1427162794835285</v>
          </cell>
          <cell r="G26">
            <v>0.61787601084253496</v>
          </cell>
          <cell r="H26">
            <v>4.7990909953961845E-2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rt1"/>
      <sheetName val="Sheet2"/>
    </sheetNames>
    <sheetDataSet>
      <sheetData sheetId="0"/>
      <sheetData sheetId="1" refreshError="1"/>
      <sheetData sheetId="2">
        <row r="3">
          <cell r="A3" t="str">
            <v>Title</v>
          </cell>
        </row>
        <row r="7">
          <cell r="B7">
            <v>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rt1"/>
      <sheetName val="Conditional Probability"/>
      <sheetName val="Prob Chart"/>
      <sheetName val="Loan Pricing"/>
      <sheetName val="Tree"/>
      <sheetName val="Sheet1"/>
      <sheetName val="Calculations"/>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ppData/Roaming/Microsoft/Excel/mtoe.htm"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2:C29"/>
  <sheetViews>
    <sheetView workbookViewId="0"/>
  </sheetViews>
  <sheetFormatPr defaultRowHeight="12.5" x14ac:dyDescent="0.25"/>
  <cols>
    <col min="1" max="1" width="18.54296875" style="8" customWidth="1"/>
    <col min="2" max="2" width="9.1796875" style="8"/>
    <col min="3" max="3" width="13.1796875" style="8" bestFit="1" customWidth="1"/>
    <col min="4" max="256" width="9.1796875" style="8"/>
    <col min="257" max="257" width="18.54296875" style="8" customWidth="1"/>
    <col min="258" max="258" width="9.1796875" style="8"/>
    <col min="259" max="259" width="12.7265625" style="8" bestFit="1" customWidth="1"/>
    <col min="260" max="512" width="9.1796875" style="8"/>
    <col min="513" max="513" width="18.54296875" style="8" customWidth="1"/>
    <col min="514" max="514" width="9.1796875" style="8"/>
    <col min="515" max="515" width="12.7265625" style="8" bestFit="1" customWidth="1"/>
    <col min="516" max="768" width="9.1796875" style="8"/>
    <col min="769" max="769" width="18.54296875" style="8" customWidth="1"/>
    <col min="770" max="770" width="9.1796875" style="8"/>
    <col min="771" max="771" width="12.7265625" style="8" bestFit="1" customWidth="1"/>
    <col min="772" max="1024" width="9.1796875" style="8"/>
    <col min="1025" max="1025" width="18.54296875" style="8" customWidth="1"/>
    <col min="1026" max="1026" width="9.1796875" style="8"/>
    <col min="1027" max="1027" width="12.7265625" style="8" bestFit="1" customWidth="1"/>
    <col min="1028" max="1280" width="9.1796875" style="8"/>
    <col min="1281" max="1281" width="18.54296875" style="8" customWidth="1"/>
    <col min="1282" max="1282" width="9.1796875" style="8"/>
    <col min="1283" max="1283" width="12.7265625" style="8" bestFit="1" customWidth="1"/>
    <col min="1284" max="1536" width="9.1796875" style="8"/>
    <col min="1537" max="1537" width="18.54296875" style="8" customWidth="1"/>
    <col min="1538" max="1538" width="9.1796875" style="8"/>
    <col min="1539" max="1539" width="12.7265625" style="8" bestFit="1" customWidth="1"/>
    <col min="1540" max="1792" width="9.1796875" style="8"/>
    <col min="1793" max="1793" width="18.54296875" style="8" customWidth="1"/>
    <col min="1794" max="1794" width="9.1796875" style="8"/>
    <col min="1795" max="1795" width="12.7265625" style="8" bestFit="1" customWidth="1"/>
    <col min="1796" max="2048" width="9.1796875" style="8"/>
    <col min="2049" max="2049" width="18.54296875" style="8" customWidth="1"/>
    <col min="2050" max="2050" width="9.1796875" style="8"/>
    <col min="2051" max="2051" width="12.7265625" style="8" bestFit="1" customWidth="1"/>
    <col min="2052" max="2304" width="9.1796875" style="8"/>
    <col min="2305" max="2305" width="18.54296875" style="8" customWidth="1"/>
    <col min="2306" max="2306" width="9.1796875" style="8"/>
    <col min="2307" max="2307" width="12.7265625" style="8" bestFit="1" customWidth="1"/>
    <col min="2308" max="2560" width="9.1796875" style="8"/>
    <col min="2561" max="2561" width="18.54296875" style="8" customWidth="1"/>
    <col min="2562" max="2562" width="9.1796875" style="8"/>
    <col min="2563" max="2563" width="12.7265625" style="8" bestFit="1" customWidth="1"/>
    <col min="2564" max="2816" width="9.1796875" style="8"/>
    <col min="2817" max="2817" width="18.54296875" style="8" customWidth="1"/>
    <col min="2818" max="2818" width="9.1796875" style="8"/>
    <col min="2819" max="2819" width="12.7265625" style="8" bestFit="1" customWidth="1"/>
    <col min="2820" max="3072" width="9.1796875" style="8"/>
    <col min="3073" max="3073" width="18.54296875" style="8" customWidth="1"/>
    <col min="3074" max="3074" width="9.1796875" style="8"/>
    <col min="3075" max="3075" width="12.7265625" style="8" bestFit="1" customWidth="1"/>
    <col min="3076" max="3328" width="9.1796875" style="8"/>
    <col min="3329" max="3329" width="18.54296875" style="8" customWidth="1"/>
    <col min="3330" max="3330" width="9.1796875" style="8"/>
    <col min="3331" max="3331" width="12.7265625" style="8" bestFit="1" customWidth="1"/>
    <col min="3332" max="3584" width="9.1796875" style="8"/>
    <col min="3585" max="3585" width="18.54296875" style="8" customWidth="1"/>
    <col min="3586" max="3586" width="9.1796875" style="8"/>
    <col min="3587" max="3587" width="12.7265625" style="8" bestFit="1" customWidth="1"/>
    <col min="3588" max="3840" width="9.1796875" style="8"/>
    <col min="3841" max="3841" width="18.54296875" style="8" customWidth="1"/>
    <col min="3842" max="3842" width="9.1796875" style="8"/>
    <col min="3843" max="3843" width="12.7265625" style="8" bestFit="1" customWidth="1"/>
    <col min="3844" max="4096" width="9.1796875" style="8"/>
    <col min="4097" max="4097" width="18.54296875" style="8" customWidth="1"/>
    <col min="4098" max="4098" width="9.1796875" style="8"/>
    <col min="4099" max="4099" width="12.7265625" style="8" bestFit="1" customWidth="1"/>
    <col min="4100" max="4352" width="9.1796875" style="8"/>
    <col min="4353" max="4353" width="18.54296875" style="8" customWidth="1"/>
    <col min="4354" max="4354" width="9.1796875" style="8"/>
    <col min="4355" max="4355" width="12.7265625" style="8" bestFit="1" customWidth="1"/>
    <col min="4356" max="4608" width="9.1796875" style="8"/>
    <col min="4609" max="4609" width="18.54296875" style="8" customWidth="1"/>
    <col min="4610" max="4610" width="9.1796875" style="8"/>
    <col min="4611" max="4611" width="12.7265625" style="8" bestFit="1" customWidth="1"/>
    <col min="4612" max="4864" width="9.1796875" style="8"/>
    <col min="4865" max="4865" width="18.54296875" style="8" customWidth="1"/>
    <col min="4866" max="4866" width="9.1796875" style="8"/>
    <col min="4867" max="4867" width="12.7265625" style="8" bestFit="1" customWidth="1"/>
    <col min="4868" max="5120" width="9.1796875" style="8"/>
    <col min="5121" max="5121" width="18.54296875" style="8" customWidth="1"/>
    <col min="5122" max="5122" width="9.1796875" style="8"/>
    <col min="5123" max="5123" width="12.7265625" style="8" bestFit="1" customWidth="1"/>
    <col min="5124" max="5376" width="9.1796875" style="8"/>
    <col min="5377" max="5377" width="18.54296875" style="8" customWidth="1"/>
    <col min="5378" max="5378" width="9.1796875" style="8"/>
    <col min="5379" max="5379" width="12.7265625" style="8" bestFit="1" customWidth="1"/>
    <col min="5380" max="5632" width="9.1796875" style="8"/>
    <col min="5633" max="5633" width="18.54296875" style="8" customWidth="1"/>
    <col min="5634" max="5634" width="9.1796875" style="8"/>
    <col min="5635" max="5635" width="12.7265625" style="8" bestFit="1" customWidth="1"/>
    <col min="5636" max="5888" width="9.1796875" style="8"/>
    <col min="5889" max="5889" width="18.54296875" style="8" customWidth="1"/>
    <col min="5890" max="5890" width="9.1796875" style="8"/>
    <col min="5891" max="5891" width="12.7265625" style="8" bestFit="1" customWidth="1"/>
    <col min="5892" max="6144" width="9.1796875" style="8"/>
    <col min="6145" max="6145" width="18.54296875" style="8" customWidth="1"/>
    <col min="6146" max="6146" width="9.1796875" style="8"/>
    <col min="6147" max="6147" width="12.7265625" style="8" bestFit="1" customWidth="1"/>
    <col min="6148" max="6400" width="9.1796875" style="8"/>
    <col min="6401" max="6401" width="18.54296875" style="8" customWidth="1"/>
    <col min="6402" max="6402" width="9.1796875" style="8"/>
    <col min="6403" max="6403" width="12.7265625" style="8" bestFit="1" customWidth="1"/>
    <col min="6404" max="6656" width="9.1796875" style="8"/>
    <col min="6657" max="6657" width="18.54296875" style="8" customWidth="1"/>
    <col min="6658" max="6658" width="9.1796875" style="8"/>
    <col min="6659" max="6659" width="12.7265625" style="8" bestFit="1" customWidth="1"/>
    <col min="6660" max="6912" width="9.1796875" style="8"/>
    <col min="6913" max="6913" width="18.54296875" style="8" customWidth="1"/>
    <col min="6914" max="6914" width="9.1796875" style="8"/>
    <col min="6915" max="6915" width="12.7265625" style="8" bestFit="1" customWidth="1"/>
    <col min="6916" max="7168" width="9.1796875" style="8"/>
    <col min="7169" max="7169" width="18.54296875" style="8" customWidth="1"/>
    <col min="7170" max="7170" width="9.1796875" style="8"/>
    <col min="7171" max="7171" width="12.7265625" style="8" bestFit="1" customWidth="1"/>
    <col min="7172" max="7424" width="9.1796875" style="8"/>
    <col min="7425" max="7425" width="18.54296875" style="8" customWidth="1"/>
    <col min="7426" max="7426" width="9.1796875" style="8"/>
    <col min="7427" max="7427" width="12.7265625" style="8" bestFit="1" customWidth="1"/>
    <col min="7428" max="7680" width="9.1796875" style="8"/>
    <col min="7681" max="7681" width="18.54296875" style="8" customWidth="1"/>
    <col min="7682" max="7682" width="9.1796875" style="8"/>
    <col min="7683" max="7683" width="12.7265625" style="8" bestFit="1" customWidth="1"/>
    <col min="7684" max="7936" width="9.1796875" style="8"/>
    <col min="7937" max="7937" width="18.54296875" style="8" customWidth="1"/>
    <col min="7938" max="7938" width="9.1796875" style="8"/>
    <col min="7939" max="7939" width="12.7265625" style="8" bestFit="1" customWidth="1"/>
    <col min="7940" max="8192" width="9.1796875" style="8"/>
    <col min="8193" max="8193" width="18.54296875" style="8" customWidth="1"/>
    <col min="8194" max="8194" width="9.1796875" style="8"/>
    <col min="8195" max="8195" width="12.7265625" style="8" bestFit="1" customWidth="1"/>
    <col min="8196" max="8448" width="9.1796875" style="8"/>
    <col min="8449" max="8449" width="18.54296875" style="8" customWidth="1"/>
    <col min="8450" max="8450" width="9.1796875" style="8"/>
    <col min="8451" max="8451" width="12.7265625" style="8" bestFit="1" customWidth="1"/>
    <col min="8452" max="8704" width="9.1796875" style="8"/>
    <col min="8705" max="8705" width="18.54296875" style="8" customWidth="1"/>
    <col min="8706" max="8706" width="9.1796875" style="8"/>
    <col min="8707" max="8707" width="12.7265625" style="8" bestFit="1" customWidth="1"/>
    <col min="8708" max="8960" width="9.1796875" style="8"/>
    <col min="8961" max="8961" width="18.54296875" style="8" customWidth="1"/>
    <col min="8962" max="8962" width="9.1796875" style="8"/>
    <col min="8963" max="8963" width="12.7265625" style="8" bestFit="1" customWidth="1"/>
    <col min="8964" max="9216" width="9.1796875" style="8"/>
    <col min="9217" max="9217" width="18.54296875" style="8" customWidth="1"/>
    <col min="9218" max="9218" width="9.1796875" style="8"/>
    <col min="9219" max="9219" width="12.7265625" style="8" bestFit="1" customWidth="1"/>
    <col min="9220" max="9472" width="9.1796875" style="8"/>
    <col min="9473" max="9473" width="18.54296875" style="8" customWidth="1"/>
    <col min="9474" max="9474" width="9.1796875" style="8"/>
    <col min="9475" max="9475" width="12.7265625" style="8" bestFit="1" customWidth="1"/>
    <col min="9476" max="9728" width="9.1796875" style="8"/>
    <col min="9729" max="9729" width="18.54296875" style="8" customWidth="1"/>
    <col min="9730" max="9730" width="9.1796875" style="8"/>
    <col min="9731" max="9731" width="12.7265625" style="8" bestFit="1" customWidth="1"/>
    <col min="9732" max="9984" width="9.1796875" style="8"/>
    <col min="9985" max="9985" width="18.54296875" style="8" customWidth="1"/>
    <col min="9986" max="9986" width="9.1796875" style="8"/>
    <col min="9987" max="9987" width="12.7265625" style="8" bestFit="1" customWidth="1"/>
    <col min="9988" max="10240" width="9.1796875" style="8"/>
    <col min="10241" max="10241" width="18.54296875" style="8" customWidth="1"/>
    <col min="10242" max="10242" width="9.1796875" style="8"/>
    <col min="10243" max="10243" width="12.7265625" style="8" bestFit="1" customWidth="1"/>
    <col min="10244" max="10496" width="9.1796875" style="8"/>
    <col min="10497" max="10497" width="18.54296875" style="8" customWidth="1"/>
    <col min="10498" max="10498" width="9.1796875" style="8"/>
    <col min="10499" max="10499" width="12.7265625" style="8" bestFit="1" customWidth="1"/>
    <col min="10500" max="10752" width="9.1796875" style="8"/>
    <col min="10753" max="10753" width="18.54296875" style="8" customWidth="1"/>
    <col min="10754" max="10754" width="9.1796875" style="8"/>
    <col min="10755" max="10755" width="12.7265625" style="8" bestFit="1" customWidth="1"/>
    <col min="10756" max="11008" width="9.1796875" style="8"/>
    <col min="11009" max="11009" width="18.54296875" style="8" customWidth="1"/>
    <col min="11010" max="11010" width="9.1796875" style="8"/>
    <col min="11011" max="11011" width="12.7265625" style="8" bestFit="1" customWidth="1"/>
    <col min="11012" max="11264" width="9.1796875" style="8"/>
    <col min="11265" max="11265" width="18.54296875" style="8" customWidth="1"/>
    <col min="11266" max="11266" width="9.1796875" style="8"/>
    <col min="11267" max="11267" width="12.7265625" style="8" bestFit="1" customWidth="1"/>
    <col min="11268" max="11520" width="9.1796875" style="8"/>
    <col min="11521" max="11521" width="18.54296875" style="8" customWidth="1"/>
    <col min="11522" max="11522" width="9.1796875" style="8"/>
    <col min="11523" max="11523" width="12.7265625" style="8" bestFit="1" customWidth="1"/>
    <col min="11524" max="11776" width="9.1796875" style="8"/>
    <col min="11777" max="11777" width="18.54296875" style="8" customWidth="1"/>
    <col min="11778" max="11778" width="9.1796875" style="8"/>
    <col min="11779" max="11779" width="12.7265625" style="8" bestFit="1" customWidth="1"/>
    <col min="11780" max="12032" width="9.1796875" style="8"/>
    <col min="12033" max="12033" width="18.54296875" style="8" customWidth="1"/>
    <col min="12034" max="12034" width="9.1796875" style="8"/>
    <col min="12035" max="12035" width="12.7265625" style="8" bestFit="1" customWidth="1"/>
    <col min="12036" max="12288" width="9.1796875" style="8"/>
    <col min="12289" max="12289" width="18.54296875" style="8" customWidth="1"/>
    <col min="12290" max="12290" width="9.1796875" style="8"/>
    <col min="12291" max="12291" width="12.7265625" style="8" bestFit="1" customWidth="1"/>
    <col min="12292" max="12544" width="9.1796875" style="8"/>
    <col min="12545" max="12545" width="18.54296875" style="8" customWidth="1"/>
    <col min="12546" max="12546" width="9.1796875" style="8"/>
    <col min="12547" max="12547" width="12.7265625" style="8" bestFit="1" customWidth="1"/>
    <col min="12548" max="12800" width="9.1796875" style="8"/>
    <col min="12801" max="12801" width="18.54296875" style="8" customWidth="1"/>
    <col min="12802" max="12802" width="9.1796875" style="8"/>
    <col min="12803" max="12803" width="12.7265625" style="8" bestFit="1" customWidth="1"/>
    <col min="12804" max="13056" width="9.1796875" style="8"/>
    <col min="13057" max="13057" width="18.54296875" style="8" customWidth="1"/>
    <col min="13058" max="13058" width="9.1796875" style="8"/>
    <col min="13059" max="13059" width="12.7265625" style="8" bestFit="1" customWidth="1"/>
    <col min="13060" max="13312" width="9.1796875" style="8"/>
    <col min="13313" max="13313" width="18.54296875" style="8" customWidth="1"/>
    <col min="13314" max="13314" width="9.1796875" style="8"/>
    <col min="13315" max="13315" width="12.7265625" style="8" bestFit="1" customWidth="1"/>
    <col min="13316" max="13568" width="9.1796875" style="8"/>
    <col min="13569" max="13569" width="18.54296875" style="8" customWidth="1"/>
    <col min="13570" max="13570" width="9.1796875" style="8"/>
    <col min="13571" max="13571" width="12.7265625" style="8" bestFit="1" customWidth="1"/>
    <col min="13572" max="13824" width="9.1796875" style="8"/>
    <col min="13825" max="13825" width="18.54296875" style="8" customWidth="1"/>
    <col min="13826" max="13826" width="9.1796875" style="8"/>
    <col min="13827" max="13827" width="12.7265625" style="8" bestFit="1" customWidth="1"/>
    <col min="13828" max="14080" width="9.1796875" style="8"/>
    <col min="14081" max="14081" width="18.54296875" style="8" customWidth="1"/>
    <col min="14082" max="14082" width="9.1796875" style="8"/>
    <col min="14083" max="14083" width="12.7265625" style="8" bestFit="1" customWidth="1"/>
    <col min="14084" max="14336" width="9.1796875" style="8"/>
    <col min="14337" max="14337" width="18.54296875" style="8" customWidth="1"/>
    <col min="14338" max="14338" width="9.1796875" style="8"/>
    <col min="14339" max="14339" width="12.7265625" style="8" bestFit="1" customWidth="1"/>
    <col min="14340" max="14592" width="9.1796875" style="8"/>
    <col min="14593" max="14593" width="18.54296875" style="8" customWidth="1"/>
    <col min="14594" max="14594" width="9.1796875" style="8"/>
    <col min="14595" max="14595" width="12.7265625" style="8" bestFit="1" customWidth="1"/>
    <col min="14596" max="14848" width="9.1796875" style="8"/>
    <col min="14849" max="14849" width="18.54296875" style="8" customWidth="1"/>
    <col min="14850" max="14850" width="9.1796875" style="8"/>
    <col min="14851" max="14851" width="12.7265625" style="8" bestFit="1" customWidth="1"/>
    <col min="14852" max="15104" width="9.1796875" style="8"/>
    <col min="15105" max="15105" width="18.54296875" style="8" customWidth="1"/>
    <col min="15106" max="15106" width="9.1796875" style="8"/>
    <col min="15107" max="15107" width="12.7265625" style="8" bestFit="1" customWidth="1"/>
    <col min="15108" max="15360" width="9.1796875" style="8"/>
    <col min="15361" max="15361" width="18.54296875" style="8" customWidth="1"/>
    <col min="15362" max="15362" width="9.1796875" style="8"/>
    <col min="15363" max="15363" width="12.7265625" style="8" bestFit="1" customWidth="1"/>
    <col min="15364" max="15616" width="9.1796875" style="8"/>
    <col min="15617" max="15617" width="18.54296875" style="8" customWidth="1"/>
    <col min="15618" max="15618" width="9.1796875" style="8"/>
    <col min="15619" max="15619" width="12.7265625" style="8" bestFit="1" customWidth="1"/>
    <col min="15620" max="15872" width="9.1796875" style="8"/>
    <col min="15873" max="15873" width="18.54296875" style="8" customWidth="1"/>
    <col min="15874" max="15874" width="9.1796875" style="8"/>
    <col min="15875" max="15875" width="12.7265625" style="8" bestFit="1" customWidth="1"/>
    <col min="15876" max="16128" width="9.1796875" style="8"/>
    <col min="16129" max="16129" width="18.54296875" style="8" customWidth="1"/>
    <col min="16130" max="16130" width="9.1796875" style="8"/>
    <col min="16131" max="16131" width="12.7265625" style="8" bestFit="1" customWidth="1"/>
    <col min="16132" max="16384" width="9.1796875" style="8"/>
  </cols>
  <sheetData>
    <row r="2" spans="1:3" x14ac:dyDescent="0.25">
      <c r="A2" s="8" t="s">
        <v>331</v>
      </c>
      <c r="C2" s="8">
        <v>0.25199579999999999</v>
      </c>
    </row>
    <row r="4" spans="1:3" x14ac:dyDescent="0.25">
      <c r="A4" s="8" t="s">
        <v>332</v>
      </c>
      <c r="C4" s="8">
        <f>1/btu_kCal</f>
        <v>3.968320106922417</v>
      </c>
    </row>
    <row r="6" spans="1:3" ht="15.5" x14ac:dyDescent="0.35">
      <c r="A6" s="8" t="s">
        <v>333</v>
      </c>
      <c r="C6" s="9">
        <v>9540</v>
      </c>
    </row>
    <row r="8" spans="1:3" x14ac:dyDescent="0.25">
      <c r="A8" s="8" t="s">
        <v>643</v>
      </c>
      <c r="C8" s="8">
        <f>'Heat Rate BTU to kJ'!M17</f>
        <v>0.94781709999999997</v>
      </c>
    </row>
    <row r="10" spans="1:3" x14ac:dyDescent="0.25">
      <c r="A10" s="8" t="s">
        <v>649</v>
      </c>
      <c r="C10" s="8">
        <f>'Heat Rate BTU to kJ'!M18</f>
        <v>1.0550558752316244</v>
      </c>
    </row>
    <row r="11" spans="1:3" x14ac:dyDescent="0.25">
      <c r="A11" s="8" t="s">
        <v>643</v>
      </c>
      <c r="C11" s="8">
        <f>1/C10</f>
        <v>0.94781709999999997</v>
      </c>
    </row>
    <row r="13" spans="1:3" ht="14.5" x14ac:dyDescent="0.35">
      <c r="A13" s="8" t="s">
        <v>334</v>
      </c>
      <c r="C13" s="9">
        <v>9079</v>
      </c>
    </row>
    <row r="14" spans="1:3" ht="14.5" x14ac:dyDescent="0.35">
      <c r="C14" s="9"/>
    </row>
    <row r="15" spans="1:3" ht="14.5" x14ac:dyDescent="0.35">
      <c r="A15" s="8" t="s">
        <v>335</v>
      </c>
      <c r="C15" s="10">
        <f>1/C13</f>
        <v>1.1014428901861439E-4</v>
      </c>
    </row>
    <row r="17" spans="1:3" x14ac:dyDescent="0.25">
      <c r="A17" s="8" t="s">
        <v>336</v>
      </c>
      <c r="C17" s="8">
        <v>13000</v>
      </c>
    </row>
    <row r="19" spans="1:3" x14ac:dyDescent="0.25">
      <c r="A19" s="8" t="s">
        <v>337</v>
      </c>
      <c r="C19" s="8">
        <v>9.8419999999999996E-4</v>
      </c>
    </row>
    <row r="21" spans="1:3" x14ac:dyDescent="0.25">
      <c r="A21" s="8" t="s">
        <v>338</v>
      </c>
      <c r="C21" s="8">
        <f>C17*C19</f>
        <v>12.794599999999999</v>
      </c>
    </row>
    <row r="23" spans="1:3" x14ac:dyDescent="0.25">
      <c r="A23" s="8" t="s">
        <v>339</v>
      </c>
      <c r="C23" s="8">
        <v>859.84519999999998</v>
      </c>
    </row>
    <row r="25" spans="1:3" x14ac:dyDescent="0.25">
      <c r="A25" s="8" t="s">
        <v>340</v>
      </c>
      <c r="C25" s="15">
        <v>12000</v>
      </c>
    </row>
    <row r="27" spans="1:3" x14ac:dyDescent="0.25">
      <c r="A27" s="8" t="s">
        <v>642</v>
      </c>
      <c r="C27" s="15">
        <f>'Fuel Units BTU'!F8</f>
        <v>3412</v>
      </c>
    </row>
    <row r="29" spans="1:3" x14ac:dyDescent="0.25">
      <c r="A29" s="8" t="s">
        <v>341</v>
      </c>
      <c r="C29" s="112">
        <f>'Fuel Units BTU'!J8</f>
        <v>3.4119999999999999</v>
      </c>
    </row>
  </sheetData>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63"/>
  <sheetViews>
    <sheetView topLeftCell="A14" workbookViewId="0">
      <selection activeCell="A27" sqref="A27"/>
    </sheetView>
  </sheetViews>
  <sheetFormatPr defaultRowHeight="14.5" x14ac:dyDescent="0.35"/>
  <cols>
    <col min="1" max="1" width="8.81640625" style="62"/>
  </cols>
  <sheetData>
    <row r="1" spans="1:1" ht="23.5" x14ac:dyDescent="0.35">
      <c r="A1" s="59" t="s">
        <v>485</v>
      </c>
    </row>
    <row r="2" spans="1:1" x14ac:dyDescent="0.35">
      <c r="A2" s="60"/>
    </row>
    <row r="3" spans="1:1" x14ac:dyDescent="0.35">
      <c r="A3" s="61" t="s">
        <v>486</v>
      </c>
    </row>
    <row r="4" spans="1:1" x14ac:dyDescent="0.35">
      <c r="A4" s="60"/>
    </row>
    <row r="5" spans="1:1" x14ac:dyDescent="0.35">
      <c r="A5" s="61" t="s">
        <v>487</v>
      </c>
    </row>
    <row r="7" spans="1:1" ht="15.5" x14ac:dyDescent="0.35">
      <c r="A7" s="63" t="s">
        <v>485</v>
      </c>
    </row>
    <row r="9" spans="1:1" x14ac:dyDescent="0.35">
      <c r="A9" s="62" t="s">
        <v>488</v>
      </c>
    </row>
    <row r="10" spans="1:1" x14ac:dyDescent="0.35">
      <c r="A10" s="62" t="s">
        <v>489</v>
      </c>
    </row>
    <row r="12" spans="1:1" x14ac:dyDescent="0.35">
      <c r="A12" s="62" t="s">
        <v>490</v>
      </c>
    </row>
    <row r="13" spans="1:1" x14ac:dyDescent="0.35">
      <c r="A13" s="62" t="s">
        <v>491</v>
      </c>
    </row>
    <row r="14" spans="1:1" x14ac:dyDescent="0.35">
      <c r="A14" s="62" t="s">
        <v>492</v>
      </c>
    </row>
    <row r="15" spans="1:1" x14ac:dyDescent="0.35">
      <c r="A15" s="62" t="s">
        <v>493</v>
      </c>
    </row>
    <row r="16" spans="1:1" ht="16.5" x14ac:dyDescent="0.35">
      <c r="A16" s="62" t="s">
        <v>494</v>
      </c>
    </row>
    <row r="18" spans="1:1" x14ac:dyDescent="0.35">
      <c r="A18" s="62" t="s">
        <v>495</v>
      </c>
    </row>
    <row r="19" spans="1:1" x14ac:dyDescent="0.35">
      <c r="A19" s="62" t="s">
        <v>496</v>
      </c>
    </row>
    <row r="20" spans="1:1" x14ac:dyDescent="0.35">
      <c r="A20" s="62" t="s">
        <v>497</v>
      </c>
    </row>
    <row r="22" spans="1:1" x14ac:dyDescent="0.35">
      <c r="A22" s="62" t="s">
        <v>498</v>
      </c>
    </row>
    <row r="23" spans="1:1" x14ac:dyDescent="0.35">
      <c r="A23" s="62" t="s">
        <v>499</v>
      </c>
    </row>
    <row r="24" spans="1:1" x14ac:dyDescent="0.35">
      <c r="A24" s="62" t="s">
        <v>500</v>
      </c>
    </row>
    <row r="25" spans="1:1" ht="16.5" x14ac:dyDescent="0.35">
      <c r="A25" s="62" t="s">
        <v>501</v>
      </c>
    </row>
    <row r="26" spans="1:1" x14ac:dyDescent="0.35">
      <c r="A26" s="62" t="s">
        <v>502</v>
      </c>
    </row>
    <row r="27" spans="1:1" x14ac:dyDescent="0.35">
      <c r="A27" s="62" t="s">
        <v>503</v>
      </c>
    </row>
    <row r="29" spans="1:1" ht="15.5" x14ac:dyDescent="0.35">
      <c r="A29" s="63" t="s">
        <v>504</v>
      </c>
    </row>
    <row r="31" spans="1:1" x14ac:dyDescent="0.35">
      <c r="A31" s="62" t="s">
        <v>505</v>
      </c>
    </row>
    <row r="33" spans="1:1" ht="15.5" x14ac:dyDescent="0.35">
      <c r="A33" s="63" t="s">
        <v>506</v>
      </c>
    </row>
    <row r="35" spans="1:1" x14ac:dyDescent="0.35">
      <c r="A35" s="62" t="s">
        <v>507</v>
      </c>
    </row>
    <row r="36" spans="1:1" x14ac:dyDescent="0.35">
      <c r="A36" s="62" t="s">
        <v>508</v>
      </c>
    </row>
    <row r="37" spans="1:1" x14ac:dyDescent="0.35">
      <c r="A37" s="62" t="s">
        <v>509</v>
      </c>
    </row>
    <row r="39" spans="1:1" ht="15.5" x14ac:dyDescent="0.35">
      <c r="A39" s="63" t="s">
        <v>510</v>
      </c>
    </row>
    <row r="41" spans="1:1" x14ac:dyDescent="0.35">
      <c r="A41" s="62" t="s">
        <v>511</v>
      </c>
    </row>
    <row r="42" spans="1:1" x14ac:dyDescent="0.35">
      <c r="A42" s="62" t="s">
        <v>512</v>
      </c>
    </row>
    <row r="43" spans="1:1" x14ac:dyDescent="0.35">
      <c r="A43" s="62" t="s">
        <v>513</v>
      </c>
    </row>
    <row r="44" spans="1:1" x14ac:dyDescent="0.35">
      <c r="A44" s="62" t="s">
        <v>514</v>
      </c>
    </row>
    <row r="45" spans="1:1" x14ac:dyDescent="0.35">
      <c r="A45" s="62" t="s">
        <v>515</v>
      </c>
    </row>
    <row r="46" spans="1:1" x14ac:dyDescent="0.35">
      <c r="A46" s="62" t="s">
        <v>516</v>
      </c>
    </row>
    <row r="47" spans="1:1" x14ac:dyDescent="0.35">
      <c r="A47" s="62" t="s">
        <v>517</v>
      </c>
    </row>
    <row r="49" spans="1:1" ht="15.5" x14ac:dyDescent="0.35">
      <c r="A49" s="63" t="s">
        <v>518</v>
      </c>
    </row>
    <row r="51" spans="1:1" x14ac:dyDescent="0.35">
      <c r="A51" s="62" t="s">
        <v>519</v>
      </c>
    </row>
    <row r="52" spans="1:1" x14ac:dyDescent="0.35">
      <c r="A52" s="62" t="s">
        <v>520</v>
      </c>
    </row>
    <row r="53" spans="1:1" x14ac:dyDescent="0.35">
      <c r="A53" s="62" t="s">
        <v>521</v>
      </c>
    </row>
    <row r="54" spans="1:1" x14ac:dyDescent="0.35">
      <c r="A54" s="62" t="s">
        <v>522</v>
      </c>
    </row>
    <row r="56" spans="1:1" x14ac:dyDescent="0.35">
      <c r="A56" s="62" t="s">
        <v>523</v>
      </c>
    </row>
    <row r="57" spans="1:1" x14ac:dyDescent="0.35">
      <c r="A57" s="62" t="s">
        <v>524</v>
      </c>
    </row>
    <row r="58" spans="1:1" x14ac:dyDescent="0.35">
      <c r="A58" s="62" t="s">
        <v>525</v>
      </c>
    </row>
    <row r="60" spans="1:1" x14ac:dyDescent="0.35">
      <c r="A60" s="62" t="s">
        <v>526</v>
      </c>
    </row>
    <row r="61" spans="1:1" x14ac:dyDescent="0.35">
      <c r="A61" s="62" t="s">
        <v>527</v>
      </c>
    </row>
    <row r="62" spans="1:1" x14ac:dyDescent="0.35">
      <c r="A62" s="62" t="s">
        <v>528</v>
      </c>
    </row>
    <row r="63" spans="1:1" x14ac:dyDescent="0.35">
      <c r="A63" s="62" t="s">
        <v>529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G77"/>
  <sheetViews>
    <sheetView showGridLines="0" topLeftCell="B1" workbookViewId="0">
      <pane xSplit="1" ySplit="1" topLeftCell="C7" activePane="bottomRight" state="frozen"/>
      <selection activeCell="B1" sqref="B1"/>
      <selection pane="topRight" activeCell="C1" sqref="C1"/>
      <selection pane="bottomLeft" activeCell="B2" sqref="B2"/>
      <selection pane="bottomRight" activeCell="E24" sqref="E24"/>
    </sheetView>
  </sheetViews>
  <sheetFormatPr defaultColWidth="9.1796875" defaultRowHeight="15" customHeight="1" x14ac:dyDescent="0.3"/>
  <cols>
    <col min="1" max="1" width="20.81640625" style="45" hidden="1" customWidth="1"/>
    <col min="2" max="2" width="45.7265625" style="45" customWidth="1"/>
    <col min="3" max="33" width="9.26953125" style="45" customWidth="1"/>
    <col min="34" max="16384" width="9.1796875" style="45"/>
  </cols>
  <sheetData>
    <row r="1" spans="1:33" ht="15" customHeight="1" thickBot="1" x14ac:dyDescent="0.35">
      <c r="B1" s="45" t="s">
        <v>358</v>
      </c>
      <c r="C1" s="46">
        <v>2011</v>
      </c>
      <c r="D1" s="46">
        <v>2012</v>
      </c>
      <c r="E1" s="46">
        <v>2013</v>
      </c>
      <c r="F1" s="46">
        <v>2014</v>
      </c>
      <c r="G1" s="46">
        <v>2015</v>
      </c>
      <c r="H1" s="46">
        <v>2016</v>
      </c>
      <c r="I1" s="46">
        <v>2017</v>
      </c>
      <c r="J1" s="46">
        <v>2018</v>
      </c>
      <c r="K1" s="46">
        <v>2019</v>
      </c>
      <c r="L1" s="46">
        <v>2020</v>
      </c>
      <c r="M1" s="46">
        <v>2021</v>
      </c>
      <c r="N1" s="46">
        <v>2022</v>
      </c>
      <c r="O1" s="46">
        <v>2023</v>
      </c>
      <c r="P1" s="46">
        <v>2024</v>
      </c>
      <c r="Q1" s="46">
        <v>2025</v>
      </c>
      <c r="R1" s="46">
        <v>2026</v>
      </c>
      <c r="S1" s="46">
        <v>2027</v>
      </c>
      <c r="T1" s="46">
        <v>2028</v>
      </c>
      <c r="U1" s="46">
        <v>2029</v>
      </c>
      <c r="V1" s="46">
        <v>2030</v>
      </c>
      <c r="W1" s="46">
        <v>2031</v>
      </c>
      <c r="X1" s="46">
        <v>2032</v>
      </c>
      <c r="Y1" s="46">
        <v>2033</v>
      </c>
      <c r="Z1" s="46">
        <v>2034</v>
      </c>
      <c r="AA1" s="46">
        <v>2035</v>
      </c>
      <c r="AB1" s="46">
        <v>2036</v>
      </c>
      <c r="AC1" s="46">
        <v>2037</v>
      </c>
      <c r="AD1" s="46">
        <v>2038</v>
      </c>
      <c r="AE1" s="46">
        <v>2039</v>
      </c>
      <c r="AF1" s="46">
        <v>2040</v>
      </c>
    </row>
    <row r="2" spans="1:33" ht="15" customHeight="1" thickTop="1" x14ac:dyDescent="0.3"/>
    <row r="3" spans="1:33" ht="15" customHeight="1" x14ac:dyDescent="0.3">
      <c r="C3" s="47" t="s">
        <v>359</v>
      </c>
      <c r="D3" s="47" t="s">
        <v>360</v>
      </c>
      <c r="G3" s="47"/>
    </row>
    <row r="4" spans="1:33" ht="15" customHeight="1" x14ac:dyDescent="0.3">
      <c r="C4" s="47" t="s">
        <v>361</v>
      </c>
      <c r="D4" s="47" t="s">
        <v>362</v>
      </c>
      <c r="G4" s="47" t="s">
        <v>363</v>
      </c>
    </row>
    <row r="5" spans="1:33" ht="15" customHeight="1" x14ac:dyDescent="0.3">
      <c r="C5" s="47" t="s">
        <v>364</v>
      </c>
      <c r="D5" s="47" t="s">
        <v>365</v>
      </c>
    </row>
    <row r="6" spans="1:33" ht="15" customHeight="1" x14ac:dyDescent="0.3">
      <c r="C6" s="47" t="s">
        <v>366</v>
      </c>
      <c r="D6" s="47"/>
      <c r="E6" s="47" t="s">
        <v>367</v>
      </c>
      <c r="G6" s="47"/>
    </row>
    <row r="8" spans="1:33" ht="15" customHeight="1" x14ac:dyDescent="0.35">
      <c r="A8" s="45" t="s">
        <v>368</v>
      </c>
      <c r="B8" s="48" t="s">
        <v>369</v>
      </c>
      <c r="AG8" s="49"/>
    </row>
    <row r="9" spans="1:33" ht="15" customHeight="1" x14ac:dyDescent="0.3">
      <c r="B9" s="45" t="s">
        <v>370</v>
      </c>
      <c r="C9" s="45">
        <v>50</v>
      </c>
      <c r="D9" s="45" t="s">
        <v>805</v>
      </c>
      <c r="E9" s="115">
        <v>6</v>
      </c>
      <c r="F9" s="45" t="s">
        <v>806</v>
      </c>
      <c r="G9" s="115">
        <f>1/E9</f>
        <v>0.16666666666666666</v>
      </c>
      <c r="H9" s="45" t="s">
        <v>807</v>
      </c>
      <c r="J9" s="115">
        <f>G9*C9</f>
        <v>8.3333333333333321</v>
      </c>
      <c r="K9" s="45" t="s">
        <v>801</v>
      </c>
      <c r="AG9" s="49"/>
    </row>
    <row r="10" spans="1:33" ht="15" customHeight="1" x14ac:dyDescent="0.3">
      <c r="B10" s="45" t="s">
        <v>371</v>
      </c>
      <c r="C10" s="49" t="s">
        <v>371</v>
      </c>
      <c r="D10" s="49" t="s">
        <v>371</v>
      </c>
      <c r="E10" s="49" t="s">
        <v>371</v>
      </c>
      <c r="F10" s="49" t="s">
        <v>371</v>
      </c>
      <c r="G10" s="49" t="s">
        <v>371</v>
      </c>
      <c r="H10" s="49" t="s">
        <v>371</v>
      </c>
      <c r="I10" s="49" t="s">
        <v>371</v>
      </c>
      <c r="J10" s="49" t="s">
        <v>371</v>
      </c>
      <c r="K10" s="49" t="s">
        <v>371</v>
      </c>
      <c r="L10" s="49" t="s">
        <v>371</v>
      </c>
      <c r="M10" s="49" t="s">
        <v>371</v>
      </c>
      <c r="N10" s="49" t="s">
        <v>371</v>
      </c>
      <c r="O10" s="49" t="s">
        <v>371</v>
      </c>
      <c r="P10" s="49" t="s">
        <v>371</v>
      </c>
      <c r="Q10" s="49" t="s">
        <v>371</v>
      </c>
      <c r="R10" s="49" t="s">
        <v>371</v>
      </c>
      <c r="S10" s="49" t="s">
        <v>371</v>
      </c>
      <c r="T10" s="49" t="s">
        <v>371</v>
      </c>
      <c r="U10" s="49" t="s">
        <v>371</v>
      </c>
      <c r="V10" s="49" t="s">
        <v>371</v>
      </c>
      <c r="W10" s="49" t="s">
        <v>371</v>
      </c>
      <c r="X10" s="49" t="s">
        <v>371</v>
      </c>
      <c r="Y10" s="49" t="s">
        <v>371</v>
      </c>
      <c r="Z10" s="49" t="s">
        <v>371</v>
      </c>
      <c r="AA10" s="49" t="s">
        <v>371</v>
      </c>
      <c r="AB10" s="49" t="s">
        <v>371</v>
      </c>
      <c r="AC10" s="49" t="s">
        <v>371</v>
      </c>
      <c r="AD10" s="49" t="s">
        <v>371</v>
      </c>
      <c r="AE10" s="49" t="s">
        <v>371</v>
      </c>
      <c r="AF10" s="49" t="s">
        <v>371</v>
      </c>
      <c r="AG10" s="49"/>
    </row>
    <row r="11" spans="1:33" ht="15" customHeight="1" thickBot="1" x14ac:dyDescent="0.35">
      <c r="B11" s="46" t="s">
        <v>804</v>
      </c>
      <c r="C11" s="50">
        <v>2011</v>
      </c>
      <c r="D11" s="50">
        <v>2012</v>
      </c>
      <c r="E11" s="50">
        <v>2013</v>
      </c>
      <c r="F11" s="50">
        <v>2014</v>
      </c>
      <c r="G11" s="50">
        <v>2015</v>
      </c>
      <c r="H11" s="50">
        <v>2016</v>
      </c>
      <c r="I11" s="50">
        <v>2017</v>
      </c>
      <c r="J11" s="50">
        <v>2018</v>
      </c>
      <c r="K11" s="50">
        <v>2019</v>
      </c>
      <c r="L11" s="50">
        <v>2020</v>
      </c>
      <c r="M11" s="50">
        <v>2021</v>
      </c>
      <c r="N11" s="50">
        <v>2022</v>
      </c>
      <c r="O11" s="50">
        <v>2023</v>
      </c>
      <c r="P11" s="50">
        <v>2024</v>
      </c>
      <c r="Q11" s="50">
        <v>2025</v>
      </c>
      <c r="R11" s="50">
        <v>2026</v>
      </c>
      <c r="S11" s="50">
        <v>2027</v>
      </c>
      <c r="T11" s="50">
        <v>2028</v>
      </c>
      <c r="U11" s="50">
        <v>2029</v>
      </c>
      <c r="V11" s="50">
        <v>2030</v>
      </c>
      <c r="W11" s="50">
        <v>2031</v>
      </c>
      <c r="X11" s="50">
        <v>2032</v>
      </c>
      <c r="Y11" s="50">
        <v>2033</v>
      </c>
      <c r="Z11" s="50">
        <v>2034</v>
      </c>
      <c r="AA11" s="50">
        <v>2035</v>
      </c>
      <c r="AB11" s="50">
        <v>2036</v>
      </c>
      <c r="AC11" s="50">
        <v>2037</v>
      </c>
      <c r="AD11" s="50">
        <v>2038</v>
      </c>
      <c r="AE11" s="50">
        <v>2039</v>
      </c>
      <c r="AF11" s="50">
        <v>2040</v>
      </c>
      <c r="AG11" s="50" t="s">
        <v>372</v>
      </c>
    </row>
    <row r="12" spans="1:33" ht="15" customHeight="1" thickTop="1" x14ac:dyDescent="0.3">
      <c r="B12" s="51" t="s">
        <v>373</v>
      </c>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row>
    <row r="13" spans="1:33" ht="15" customHeight="1" x14ac:dyDescent="0.3">
      <c r="A13" s="45" t="s">
        <v>374</v>
      </c>
      <c r="B13" s="52" t="s">
        <v>375</v>
      </c>
      <c r="C13" s="53">
        <v>6.6360000000000001</v>
      </c>
      <c r="D13" s="53">
        <v>6.6360000000000001</v>
      </c>
      <c r="E13" s="53">
        <v>6.6360000000000001</v>
      </c>
      <c r="F13" s="53">
        <v>6.6360000000000001</v>
      </c>
      <c r="G13" s="53">
        <v>6.6360000000000001</v>
      </c>
      <c r="H13" s="53">
        <v>6.6360000000000001</v>
      </c>
      <c r="I13" s="53">
        <v>6.6360000000000001</v>
      </c>
      <c r="J13" s="53">
        <v>6.6360000000000001</v>
      </c>
      <c r="K13" s="53">
        <v>6.6360000000000001</v>
      </c>
      <c r="L13" s="53">
        <v>6.6360000000000001</v>
      </c>
      <c r="M13" s="53">
        <v>6.6360000000000001</v>
      </c>
      <c r="N13" s="53">
        <v>6.6360000000000001</v>
      </c>
      <c r="O13" s="53">
        <v>6.6360000000000001</v>
      </c>
      <c r="P13" s="53">
        <v>6.6360000000000001</v>
      </c>
      <c r="Q13" s="53">
        <v>6.6360000000000001</v>
      </c>
      <c r="R13" s="53">
        <v>6.6360000000000001</v>
      </c>
      <c r="S13" s="53">
        <v>6.6360000000000001</v>
      </c>
      <c r="T13" s="53">
        <v>6.6360000000000001</v>
      </c>
      <c r="U13" s="53">
        <v>6.6360000000000001</v>
      </c>
      <c r="V13" s="53">
        <v>6.6360000000000001</v>
      </c>
      <c r="W13" s="53">
        <v>6.6360000000000001</v>
      </c>
      <c r="X13" s="53">
        <v>6.6360000000000001</v>
      </c>
      <c r="Y13" s="53">
        <v>6.6360000000000001</v>
      </c>
      <c r="Z13" s="53">
        <v>6.6360000000000001</v>
      </c>
      <c r="AA13" s="53">
        <v>6.6360000000000001</v>
      </c>
      <c r="AB13" s="53">
        <v>6.6360000000000001</v>
      </c>
      <c r="AC13" s="53">
        <v>6.6360000000000001</v>
      </c>
      <c r="AD13" s="53">
        <v>6.6360000000000001</v>
      </c>
      <c r="AE13" s="53">
        <v>6.6360000000000001</v>
      </c>
      <c r="AF13" s="53">
        <v>6.6360000000000001</v>
      </c>
      <c r="AG13" s="54">
        <v>0</v>
      </c>
    </row>
    <row r="14" spans="1:33" ht="15" customHeight="1" x14ac:dyDescent="0.3">
      <c r="A14" s="45" t="s">
        <v>376</v>
      </c>
      <c r="B14" s="52" t="s">
        <v>377</v>
      </c>
      <c r="C14" s="53">
        <v>5.048</v>
      </c>
      <c r="D14" s="53">
        <v>5.048</v>
      </c>
      <c r="E14" s="53">
        <v>5.048</v>
      </c>
      <c r="F14" s="53">
        <v>5.048</v>
      </c>
      <c r="G14" s="53">
        <v>5.048</v>
      </c>
      <c r="H14" s="53">
        <v>5.048</v>
      </c>
      <c r="I14" s="53">
        <v>5.048</v>
      </c>
      <c r="J14" s="53">
        <v>5.048</v>
      </c>
      <c r="K14" s="53">
        <v>5.048</v>
      </c>
      <c r="L14" s="53">
        <v>5.048</v>
      </c>
      <c r="M14" s="53">
        <v>5.048</v>
      </c>
      <c r="N14" s="53">
        <v>5.048</v>
      </c>
      <c r="O14" s="53">
        <v>5.048</v>
      </c>
      <c r="P14" s="53">
        <v>5.048</v>
      </c>
      <c r="Q14" s="53">
        <v>5.048</v>
      </c>
      <c r="R14" s="53">
        <v>5.048</v>
      </c>
      <c r="S14" s="53">
        <v>5.048</v>
      </c>
      <c r="T14" s="53">
        <v>5.048</v>
      </c>
      <c r="U14" s="53">
        <v>5.048</v>
      </c>
      <c r="V14" s="53">
        <v>5.048</v>
      </c>
      <c r="W14" s="53">
        <v>5.048</v>
      </c>
      <c r="X14" s="53">
        <v>5.048</v>
      </c>
      <c r="Y14" s="53">
        <v>5.048</v>
      </c>
      <c r="Z14" s="53">
        <v>5.048</v>
      </c>
      <c r="AA14" s="53">
        <v>5.048</v>
      </c>
      <c r="AB14" s="53">
        <v>5.048</v>
      </c>
      <c r="AC14" s="53">
        <v>5.048</v>
      </c>
      <c r="AD14" s="53">
        <v>5.048</v>
      </c>
      <c r="AE14" s="53">
        <v>5.048</v>
      </c>
      <c r="AF14" s="53">
        <v>5.048</v>
      </c>
      <c r="AG14" s="54">
        <v>0</v>
      </c>
    </row>
    <row r="15" spans="1:33" ht="15" customHeight="1" x14ac:dyDescent="0.3">
      <c r="A15" s="45" t="s">
        <v>378</v>
      </c>
      <c r="B15" s="52" t="s">
        <v>379</v>
      </c>
      <c r="C15" s="53">
        <v>5.359</v>
      </c>
      <c r="D15" s="53">
        <v>5.359</v>
      </c>
      <c r="E15" s="53">
        <v>5.359</v>
      </c>
      <c r="F15" s="53">
        <v>5.359</v>
      </c>
      <c r="G15" s="53">
        <v>5.359</v>
      </c>
      <c r="H15" s="53">
        <v>5.359</v>
      </c>
      <c r="I15" s="53">
        <v>5.359</v>
      </c>
      <c r="J15" s="53">
        <v>5.359</v>
      </c>
      <c r="K15" s="53">
        <v>5.359</v>
      </c>
      <c r="L15" s="53">
        <v>5.359</v>
      </c>
      <c r="M15" s="53">
        <v>5.359</v>
      </c>
      <c r="N15" s="53">
        <v>5.359</v>
      </c>
      <c r="O15" s="53">
        <v>5.359</v>
      </c>
      <c r="P15" s="53">
        <v>5.359</v>
      </c>
      <c r="Q15" s="53">
        <v>5.359</v>
      </c>
      <c r="R15" s="53">
        <v>5.359</v>
      </c>
      <c r="S15" s="53">
        <v>5.359</v>
      </c>
      <c r="T15" s="53">
        <v>5.359</v>
      </c>
      <c r="U15" s="53">
        <v>5.359</v>
      </c>
      <c r="V15" s="53">
        <v>5.359</v>
      </c>
      <c r="W15" s="53">
        <v>5.359</v>
      </c>
      <c r="X15" s="53">
        <v>5.359</v>
      </c>
      <c r="Y15" s="53">
        <v>5.359</v>
      </c>
      <c r="Z15" s="53">
        <v>5.359</v>
      </c>
      <c r="AA15" s="53">
        <v>5.359</v>
      </c>
      <c r="AB15" s="53">
        <v>5.359</v>
      </c>
      <c r="AC15" s="53">
        <v>5.359</v>
      </c>
      <c r="AD15" s="53">
        <v>5.359</v>
      </c>
      <c r="AE15" s="53">
        <v>5.359</v>
      </c>
      <c r="AF15" s="53">
        <v>5.359</v>
      </c>
      <c r="AG15" s="54">
        <v>0</v>
      </c>
    </row>
    <row r="16" spans="1:33" ht="15" customHeight="1" x14ac:dyDescent="0.3">
      <c r="A16" s="45" t="s">
        <v>380</v>
      </c>
      <c r="B16" s="52" t="s">
        <v>381</v>
      </c>
      <c r="C16" s="53">
        <v>5.8250000000000002</v>
      </c>
      <c r="D16" s="53">
        <v>5.8250000000000002</v>
      </c>
      <c r="E16" s="53">
        <v>5.8250000000000002</v>
      </c>
      <c r="F16" s="53">
        <v>5.8250000000000002</v>
      </c>
      <c r="G16" s="53">
        <v>5.8250000000000002</v>
      </c>
      <c r="H16" s="53">
        <v>5.8250000000000002</v>
      </c>
      <c r="I16" s="53">
        <v>5.8250000000000002</v>
      </c>
      <c r="J16" s="53">
        <v>5.8250000000000002</v>
      </c>
      <c r="K16" s="53">
        <v>5.8250000000000002</v>
      </c>
      <c r="L16" s="53">
        <v>5.8250000000000002</v>
      </c>
      <c r="M16" s="53">
        <v>5.8250000000000002</v>
      </c>
      <c r="N16" s="53">
        <v>5.8250000000000002</v>
      </c>
      <c r="O16" s="53">
        <v>5.8250000000000002</v>
      </c>
      <c r="P16" s="53">
        <v>5.8250000000000002</v>
      </c>
      <c r="Q16" s="53">
        <v>5.8250000000000002</v>
      </c>
      <c r="R16" s="53">
        <v>5.8250000000000002</v>
      </c>
      <c r="S16" s="53">
        <v>5.8250000000000002</v>
      </c>
      <c r="T16" s="53">
        <v>5.8250000000000002</v>
      </c>
      <c r="U16" s="53">
        <v>5.8250000000000002</v>
      </c>
      <c r="V16" s="53">
        <v>5.8250000000000002</v>
      </c>
      <c r="W16" s="53">
        <v>5.8250000000000002</v>
      </c>
      <c r="X16" s="53">
        <v>5.8250000000000002</v>
      </c>
      <c r="Y16" s="53">
        <v>5.8250000000000002</v>
      </c>
      <c r="Z16" s="53">
        <v>5.8250000000000002</v>
      </c>
      <c r="AA16" s="53">
        <v>5.8250000000000002</v>
      </c>
      <c r="AB16" s="53">
        <v>5.8250000000000002</v>
      </c>
      <c r="AC16" s="53">
        <v>5.8250000000000002</v>
      </c>
      <c r="AD16" s="53">
        <v>5.8250000000000002</v>
      </c>
      <c r="AE16" s="53">
        <v>5.8250000000000002</v>
      </c>
      <c r="AF16" s="53">
        <v>5.8250000000000002</v>
      </c>
      <c r="AG16" s="54">
        <v>0</v>
      </c>
    </row>
    <row r="17" spans="1:33" ht="15" customHeight="1" x14ac:dyDescent="0.3">
      <c r="A17" s="45" t="s">
        <v>382</v>
      </c>
      <c r="B17" s="52" t="s">
        <v>383</v>
      </c>
      <c r="C17" s="53">
        <v>5.8250000000000002</v>
      </c>
      <c r="D17" s="53">
        <v>5.8250000000000002</v>
      </c>
      <c r="E17" s="53">
        <v>5.8250000000000002</v>
      </c>
      <c r="F17" s="53">
        <v>5.8250000000000002</v>
      </c>
      <c r="G17" s="53">
        <v>5.8250000000000002</v>
      </c>
      <c r="H17" s="53">
        <v>5.8250000000000002</v>
      </c>
      <c r="I17" s="53">
        <v>5.8250000000000002</v>
      </c>
      <c r="J17" s="53">
        <v>5.8250000000000002</v>
      </c>
      <c r="K17" s="53">
        <v>5.8250000000000002</v>
      </c>
      <c r="L17" s="53">
        <v>5.8250000000000002</v>
      </c>
      <c r="M17" s="53">
        <v>5.8250000000000002</v>
      </c>
      <c r="N17" s="53">
        <v>5.8250000000000002</v>
      </c>
      <c r="O17" s="53">
        <v>5.8250000000000002</v>
      </c>
      <c r="P17" s="53">
        <v>5.8250000000000002</v>
      </c>
      <c r="Q17" s="53">
        <v>5.8250000000000002</v>
      </c>
      <c r="R17" s="53">
        <v>5.8250000000000002</v>
      </c>
      <c r="S17" s="53">
        <v>5.8250000000000002</v>
      </c>
      <c r="T17" s="53">
        <v>5.8250000000000002</v>
      </c>
      <c r="U17" s="53">
        <v>5.8250000000000002</v>
      </c>
      <c r="V17" s="53">
        <v>5.8250000000000002</v>
      </c>
      <c r="W17" s="53">
        <v>5.8250000000000002</v>
      </c>
      <c r="X17" s="53">
        <v>5.8250000000000002</v>
      </c>
      <c r="Y17" s="53">
        <v>5.8250000000000002</v>
      </c>
      <c r="Z17" s="53">
        <v>5.8250000000000002</v>
      </c>
      <c r="AA17" s="53">
        <v>5.8250000000000002</v>
      </c>
      <c r="AB17" s="53">
        <v>5.8250000000000002</v>
      </c>
      <c r="AC17" s="53">
        <v>5.8250000000000002</v>
      </c>
      <c r="AD17" s="53">
        <v>5.8250000000000002</v>
      </c>
      <c r="AE17" s="53">
        <v>5.8250000000000002</v>
      </c>
      <c r="AF17" s="53">
        <v>5.8250000000000002</v>
      </c>
      <c r="AG17" s="54">
        <v>0</v>
      </c>
    </row>
    <row r="18" spans="1:33" ht="15" customHeight="1" x14ac:dyDescent="0.3">
      <c r="A18" s="45" t="s">
        <v>384</v>
      </c>
      <c r="B18" s="52" t="s">
        <v>385</v>
      </c>
      <c r="C18" s="53">
        <v>5.790489</v>
      </c>
      <c r="D18" s="53">
        <v>5.790489</v>
      </c>
      <c r="E18" s="53">
        <v>5.790489</v>
      </c>
      <c r="F18" s="53">
        <v>5.790489</v>
      </c>
      <c r="G18" s="53">
        <v>5.790489</v>
      </c>
      <c r="H18" s="53">
        <v>5.790489</v>
      </c>
      <c r="I18" s="53">
        <v>5.790489</v>
      </c>
      <c r="J18" s="53">
        <v>5.790489</v>
      </c>
      <c r="K18" s="53">
        <v>5.790489</v>
      </c>
      <c r="L18" s="53">
        <v>5.790489</v>
      </c>
      <c r="M18" s="53">
        <v>5.790489</v>
      </c>
      <c r="N18" s="53">
        <v>5.790489</v>
      </c>
      <c r="O18" s="53">
        <v>5.790489</v>
      </c>
      <c r="P18" s="53">
        <v>5.790489</v>
      </c>
      <c r="Q18" s="53">
        <v>5.790489</v>
      </c>
      <c r="R18" s="53">
        <v>5.790489</v>
      </c>
      <c r="S18" s="53">
        <v>5.790489</v>
      </c>
      <c r="T18" s="53">
        <v>5.790489</v>
      </c>
      <c r="U18" s="53">
        <v>5.790489</v>
      </c>
      <c r="V18" s="53">
        <v>5.790489</v>
      </c>
      <c r="W18" s="53">
        <v>5.790489</v>
      </c>
      <c r="X18" s="53">
        <v>5.790489</v>
      </c>
      <c r="Y18" s="53">
        <v>5.790489</v>
      </c>
      <c r="Z18" s="53">
        <v>5.790489</v>
      </c>
      <c r="AA18" s="53">
        <v>5.790489</v>
      </c>
      <c r="AB18" s="53">
        <v>5.790489</v>
      </c>
      <c r="AC18" s="53">
        <v>5.790489</v>
      </c>
      <c r="AD18" s="53">
        <v>5.790489</v>
      </c>
      <c r="AE18" s="53">
        <v>5.790489</v>
      </c>
      <c r="AF18" s="53">
        <v>5.790489</v>
      </c>
      <c r="AG18" s="54">
        <v>0</v>
      </c>
    </row>
    <row r="19" spans="1:33" ht="15" customHeight="1" x14ac:dyDescent="0.3">
      <c r="A19" s="45" t="s">
        <v>386</v>
      </c>
      <c r="B19" s="52" t="s">
        <v>387</v>
      </c>
      <c r="C19" s="53">
        <v>5.7593310000000004</v>
      </c>
      <c r="D19" s="53">
        <v>5.7574120000000004</v>
      </c>
      <c r="E19" s="53">
        <v>5.7549999999999999</v>
      </c>
      <c r="F19" s="53">
        <v>5.7549999999999999</v>
      </c>
      <c r="G19" s="53">
        <v>5.7549999999999999</v>
      </c>
      <c r="H19" s="53">
        <v>5.7549999999999999</v>
      </c>
      <c r="I19" s="53">
        <v>5.7549999999999999</v>
      </c>
      <c r="J19" s="53">
        <v>5.7549999999999999</v>
      </c>
      <c r="K19" s="53">
        <v>5.7549999999999999</v>
      </c>
      <c r="L19" s="53">
        <v>5.7549999999999999</v>
      </c>
      <c r="M19" s="53">
        <v>5.7549999999999999</v>
      </c>
      <c r="N19" s="53">
        <v>5.7549999999999999</v>
      </c>
      <c r="O19" s="53">
        <v>5.7549999999999999</v>
      </c>
      <c r="P19" s="53">
        <v>5.7549999999999999</v>
      </c>
      <c r="Q19" s="53">
        <v>5.7549999999999999</v>
      </c>
      <c r="R19" s="53">
        <v>5.7549999999999999</v>
      </c>
      <c r="S19" s="53">
        <v>5.7549999999999999</v>
      </c>
      <c r="T19" s="53">
        <v>5.7549999999999999</v>
      </c>
      <c r="U19" s="53">
        <v>5.7549999999999999</v>
      </c>
      <c r="V19" s="53">
        <v>5.7549999999999999</v>
      </c>
      <c r="W19" s="53">
        <v>5.7549999999999999</v>
      </c>
      <c r="X19" s="53">
        <v>5.7549999999999999</v>
      </c>
      <c r="Y19" s="53">
        <v>5.7549999999999999</v>
      </c>
      <c r="Z19" s="53">
        <v>5.7549999999999999</v>
      </c>
      <c r="AA19" s="53">
        <v>5.7549999999999999</v>
      </c>
      <c r="AB19" s="53">
        <v>5.7549999999999999</v>
      </c>
      <c r="AC19" s="53">
        <v>5.7549999999999999</v>
      </c>
      <c r="AD19" s="53">
        <v>5.7549999999999999</v>
      </c>
      <c r="AE19" s="53">
        <v>5.7549999999999999</v>
      </c>
      <c r="AF19" s="53">
        <v>5.7549999999999999</v>
      </c>
      <c r="AG19" s="54">
        <v>-1.5E-5</v>
      </c>
    </row>
    <row r="20" spans="1:33" ht="15" customHeight="1" x14ac:dyDescent="0.3">
      <c r="A20" s="45" t="s">
        <v>388</v>
      </c>
      <c r="B20" s="52" t="s">
        <v>389</v>
      </c>
      <c r="C20" s="53">
        <v>5.7653930000000004</v>
      </c>
      <c r="D20" s="53">
        <v>5.7653930000000004</v>
      </c>
      <c r="E20" s="53">
        <v>5.7653930000000004</v>
      </c>
      <c r="F20" s="53">
        <v>5.7653930000000004</v>
      </c>
      <c r="G20" s="53">
        <v>5.7653930000000004</v>
      </c>
      <c r="H20" s="53">
        <v>5.7653930000000004</v>
      </c>
      <c r="I20" s="53">
        <v>5.7653930000000004</v>
      </c>
      <c r="J20" s="53">
        <v>5.7653930000000004</v>
      </c>
      <c r="K20" s="53">
        <v>5.7653930000000004</v>
      </c>
      <c r="L20" s="53">
        <v>5.7653930000000004</v>
      </c>
      <c r="M20" s="53">
        <v>5.7653930000000004</v>
      </c>
      <c r="N20" s="53">
        <v>5.7653930000000004</v>
      </c>
      <c r="O20" s="53">
        <v>5.7653930000000004</v>
      </c>
      <c r="P20" s="53">
        <v>5.7653930000000004</v>
      </c>
      <c r="Q20" s="53">
        <v>5.7653930000000004</v>
      </c>
      <c r="R20" s="53">
        <v>5.7653930000000004</v>
      </c>
      <c r="S20" s="53">
        <v>5.7653930000000004</v>
      </c>
      <c r="T20" s="53">
        <v>5.7653930000000004</v>
      </c>
      <c r="U20" s="53">
        <v>5.7653930000000004</v>
      </c>
      <c r="V20" s="53">
        <v>5.7653930000000004</v>
      </c>
      <c r="W20" s="53">
        <v>5.7653930000000004</v>
      </c>
      <c r="X20" s="53">
        <v>5.7653930000000004</v>
      </c>
      <c r="Y20" s="53">
        <v>5.7653930000000004</v>
      </c>
      <c r="Z20" s="53">
        <v>5.7653930000000004</v>
      </c>
      <c r="AA20" s="53">
        <v>5.7653930000000004</v>
      </c>
      <c r="AB20" s="53">
        <v>5.7653930000000004</v>
      </c>
      <c r="AC20" s="53">
        <v>5.7653930000000004</v>
      </c>
      <c r="AD20" s="53">
        <v>5.7653930000000004</v>
      </c>
      <c r="AE20" s="53">
        <v>5.7653930000000004</v>
      </c>
      <c r="AF20" s="53">
        <v>5.7653930000000004</v>
      </c>
      <c r="AG20" s="54">
        <v>0</v>
      </c>
    </row>
    <row r="21" spans="1:33" ht="15" customHeight="1" x14ac:dyDescent="0.3">
      <c r="A21" s="45" t="s">
        <v>390</v>
      </c>
      <c r="B21" s="52" t="s">
        <v>391</v>
      </c>
      <c r="C21" s="53">
        <v>5.8250000000000002</v>
      </c>
      <c r="D21" s="53">
        <v>5.8250000000000002</v>
      </c>
      <c r="E21" s="53">
        <v>5.8250000000000002</v>
      </c>
      <c r="F21" s="53">
        <v>5.8250000000000002</v>
      </c>
      <c r="G21" s="53">
        <v>5.8250000000000002</v>
      </c>
      <c r="H21" s="53">
        <v>5.8250000000000002</v>
      </c>
      <c r="I21" s="53">
        <v>5.8250000000000002</v>
      </c>
      <c r="J21" s="53">
        <v>5.8250000000000002</v>
      </c>
      <c r="K21" s="53">
        <v>5.8250000000000002</v>
      </c>
      <c r="L21" s="53">
        <v>5.8250000000000002</v>
      </c>
      <c r="M21" s="53">
        <v>5.8250000000000002</v>
      </c>
      <c r="N21" s="53">
        <v>5.8250000000000002</v>
      </c>
      <c r="O21" s="53">
        <v>5.8250000000000002</v>
      </c>
      <c r="P21" s="53">
        <v>5.8250000000000002</v>
      </c>
      <c r="Q21" s="53">
        <v>5.8250000000000002</v>
      </c>
      <c r="R21" s="53">
        <v>5.8250000000000002</v>
      </c>
      <c r="S21" s="53">
        <v>5.8250000000000002</v>
      </c>
      <c r="T21" s="53">
        <v>5.8250000000000002</v>
      </c>
      <c r="U21" s="53">
        <v>5.8250000000000002</v>
      </c>
      <c r="V21" s="53">
        <v>5.8250000000000002</v>
      </c>
      <c r="W21" s="53">
        <v>5.8250000000000002</v>
      </c>
      <c r="X21" s="53">
        <v>5.8250000000000002</v>
      </c>
      <c r="Y21" s="53">
        <v>5.8250000000000002</v>
      </c>
      <c r="Z21" s="53">
        <v>5.8250000000000002</v>
      </c>
      <c r="AA21" s="53">
        <v>5.8250000000000002</v>
      </c>
      <c r="AB21" s="53">
        <v>5.8250000000000002</v>
      </c>
      <c r="AC21" s="53">
        <v>5.8250000000000002</v>
      </c>
      <c r="AD21" s="53">
        <v>5.8250000000000002</v>
      </c>
      <c r="AE21" s="53">
        <v>5.8250000000000002</v>
      </c>
      <c r="AF21" s="53">
        <v>5.8250000000000002</v>
      </c>
      <c r="AG21" s="54">
        <v>0</v>
      </c>
    </row>
    <row r="22" spans="1:33" ht="15" customHeight="1" x14ac:dyDescent="0.3">
      <c r="A22" s="45" t="s">
        <v>392</v>
      </c>
      <c r="B22" s="52" t="s">
        <v>393</v>
      </c>
      <c r="C22" s="53">
        <v>5.7624620000000002</v>
      </c>
      <c r="D22" s="53">
        <v>5.7609089999999998</v>
      </c>
      <c r="E22" s="53">
        <v>5.7636089999999998</v>
      </c>
      <c r="F22" s="53">
        <v>5.7634829999999999</v>
      </c>
      <c r="G22" s="53">
        <v>5.7630499999999998</v>
      </c>
      <c r="H22" s="53">
        <v>5.7628620000000002</v>
      </c>
      <c r="I22" s="53">
        <v>5.7627430000000004</v>
      </c>
      <c r="J22" s="53">
        <v>5.762645</v>
      </c>
      <c r="K22" s="53">
        <v>5.7625330000000003</v>
      </c>
      <c r="L22" s="53">
        <v>5.7624069999999996</v>
      </c>
      <c r="M22" s="53">
        <v>5.7622809999999998</v>
      </c>
      <c r="N22" s="53">
        <v>5.7621549999999999</v>
      </c>
      <c r="O22" s="53">
        <v>5.7620329999999997</v>
      </c>
      <c r="P22" s="53">
        <v>5.7619300000000004</v>
      </c>
      <c r="Q22" s="53">
        <v>5.7618159999999996</v>
      </c>
      <c r="R22" s="53">
        <v>5.7616969999999998</v>
      </c>
      <c r="S22" s="53">
        <v>5.7615920000000003</v>
      </c>
      <c r="T22" s="53">
        <v>5.7615119999999997</v>
      </c>
      <c r="U22" s="53">
        <v>5.7614299999999998</v>
      </c>
      <c r="V22" s="53">
        <v>5.7613500000000002</v>
      </c>
      <c r="W22" s="53">
        <v>5.7612550000000002</v>
      </c>
      <c r="X22" s="53">
        <v>5.7611850000000002</v>
      </c>
      <c r="Y22" s="53">
        <v>5.7611140000000001</v>
      </c>
      <c r="Z22" s="53">
        <v>5.7610349999999997</v>
      </c>
      <c r="AA22" s="53">
        <v>5.760961</v>
      </c>
      <c r="AB22" s="53">
        <v>5.7609019999999997</v>
      </c>
      <c r="AC22" s="53">
        <v>5.7608509999999997</v>
      </c>
      <c r="AD22" s="53">
        <v>5.7607980000000003</v>
      </c>
      <c r="AE22" s="53">
        <v>5.7607520000000001</v>
      </c>
      <c r="AF22" s="53">
        <v>5.760713</v>
      </c>
      <c r="AG22" s="54">
        <v>-9.9999999999999995E-7</v>
      </c>
    </row>
    <row r="23" spans="1:33" ht="15" customHeight="1" x14ac:dyDescent="0.3">
      <c r="A23" s="45" t="s">
        <v>394</v>
      </c>
      <c r="B23" s="52" t="s">
        <v>395</v>
      </c>
      <c r="C23" s="53">
        <v>5.7839999999999998</v>
      </c>
      <c r="D23" s="53">
        <v>5.7839999999999998</v>
      </c>
      <c r="E23" s="53">
        <v>5.7839999999999998</v>
      </c>
      <c r="F23" s="53">
        <v>5.7839999999999998</v>
      </c>
      <c r="G23" s="53">
        <v>5.7839999999999998</v>
      </c>
      <c r="H23" s="53">
        <v>5.7839999999999998</v>
      </c>
      <c r="I23" s="53">
        <v>5.7839999999999998</v>
      </c>
      <c r="J23" s="53">
        <v>5.7839999999999998</v>
      </c>
      <c r="K23" s="53">
        <v>5.7839999999999998</v>
      </c>
      <c r="L23" s="53">
        <v>5.7839999999999998</v>
      </c>
      <c r="M23" s="53">
        <v>5.7839999999999998</v>
      </c>
      <c r="N23" s="53">
        <v>5.7839999999999998</v>
      </c>
      <c r="O23" s="53">
        <v>5.7839999999999998</v>
      </c>
      <c r="P23" s="53">
        <v>5.7839999999999998</v>
      </c>
      <c r="Q23" s="53">
        <v>5.7839999999999998</v>
      </c>
      <c r="R23" s="53">
        <v>5.7839999999999998</v>
      </c>
      <c r="S23" s="53">
        <v>5.7839999999999998</v>
      </c>
      <c r="T23" s="53">
        <v>5.7839999999999998</v>
      </c>
      <c r="U23" s="53">
        <v>5.7839999999999998</v>
      </c>
      <c r="V23" s="53">
        <v>5.7839999999999998</v>
      </c>
      <c r="W23" s="53">
        <v>5.7839999999999998</v>
      </c>
      <c r="X23" s="53">
        <v>5.7839999999999998</v>
      </c>
      <c r="Y23" s="53">
        <v>5.7839999999999998</v>
      </c>
      <c r="Z23" s="53">
        <v>5.7839999999999998</v>
      </c>
      <c r="AA23" s="53">
        <v>5.7839999999999998</v>
      </c>
      <c r="AB23" s="53">
        <v>5.7839999999999998</v>
      </c>
      <c r="AC23" s="53">
        <v>5.7839999999999998</v>
      </c>
      <c r="AD23" s="53">
        <v>5.7839999999999998</v>
      </c>
      <c r="AE23" s="53">
        <v>5.7839999999999998</v>
      </c>
      <c r="AF23" s="53">
        <v>5.7839999999999998</v>
      </c>
      <c r="AG23" s="54">
        <v>0</v>
      </c>
    </row>
    <row r="24" spans="1:33" ht="15" customHeight="1" x14ac:dyDescent="0.3">
      <c r="A24" s="45" t="s">
        <v>396</v>
      </c>
      <c r="B24" s="52" t="s">
        <v>397</v>
      </c>
      <c r="C24" s="53">
        <v>5.7549999999999999</v>
      </c>
      <c r="D24" s="53">
        <v>5.7549999999999999</v>
      </c>
      <c r="E24" s="53">
        <v>5.7549999999999999</v>
      </c>
      <c r="F24" s="53">
        <v>5.7549999999999999</v>
      </c>
      <c r="G24" s="53">
        <v>5.7549999999999999</v>
      </c>
      <c r="H24" s="53">
        <v>5.7549999999999999</v>
      </c>
      <c r="I24" s="53">
        <v>5.7549999999999999</v>
      </c>
      <c r="J24" s="53">
        <v>5.7549999999999999</v>
      </c>
      <c r="K24" s="53">
        <v>5.7549999999999999</v>
      </c>
      <c r="L24" s="53">
        <v>5.7549999999999999</v>
      </c>
      <c r="M24" s="53">
        <v>5.7549999999999999</v>
      </c>
      <c r="N24" s="53">
        <v>5.7549999999999999</v>
      </c>
      <c r="O24" s="53">
        <v>5.7549999999999999</v>
      </c>
      <c r="P24" s="53">
        <v>5.7549999999999999</v>
      </c>
      <c r="Q24" s="53">
        <v>5.7549999999999999</v>
      </c>
      <c r="R24" s="53">
        <v>5.7549999999999999</v>
      </c>
      <c r="S24" s="53">
        <v>5.7549999999999999</v>
      </c>
      <c r="T24" s="53">
        <v>5.7549999999999999</v>
      </c>
      <c r="U24" s="53">
        <v>5.7549999999999999</v>
      </c>
      <c r="V24" s="53">
        <v>5.7549999999999999</v>
      </c>
      <c r="W24" s="53">
        <v>5.7549999999999999</v>
      </c>
      <c r="X24" s="53">
        <v>5.7549999999999999</v>
      </c>
      <c r="Y24" s="53">
        <v>5.7549999999999999</v>
      </c>
      <c r="Z24" s="53">
        <v>5.7549999999999999</v>
      </c>
      <c r="AA24" s="53">
        <v>5.7549999999999999</v>
      </c>
      <c r="AB24" s="53">
        <v>5.7549999999999999</v>
      </c>
      <c r="AC24" s="53">
        <v>5.7549999999999999</v>
      </c>
      <c r="AD24" s="53">
        <v>5.7549999999999999</v>
      </c>
      <c r="AE24" s="53">
        <v>5.7549999999999999</v>
      </c>
      <c r="AF24" s="53">
        <v>5.7549999999999999</v>
      </c>
      <c r="AG24" s="54">
        <v>0</v>
      </c>
    </row>
    <row r="25" spans="1:33" ht="15" customHeight="1" x14ac:dyDescent="0.3">
      <c r="A25" s="45" t="s">
        <v>398</v>
      </c>
      <c r="B25" s="52" t="s">
        <v>399</v>
      </c>
      <c r="C25" s="53">
        <v>3.56</v>
      </c>
      <c r="D25" s="53">
        <v>3.56</v>
      </c>
      <c r="E25" s="53">
        <v>3.5609999999999999</v>
      </c>
      <c r="F25" s="53">
        <v>3.5609999999999999</v>
      </c>
      <c r="G25" s="53">
        <v>3.5609999999999999</v>
      </c>
      <c r="H25" s="53">
        <v>3.5609999999999999</v>
      </c>
      <c r="I25" s="53">
        <v>3.5609999999999999</v>
      </c>
      <c r="J25" s="53">
        <v>3.5609999999999999</v>
      </c>
      <c r="K25" s="53">
        <v>3.5609999999999999</v>
      </c>
      <c r="L25" s="53">
        <v>3.5609999999999999</v>
      </c>
      <c r="M25" s="53">
        <v>3.5609999999999999</v>
      </c>
      <c r="N25" s="53">
        <v>3.5609999999999999</v>
      </c>
      <c r="O25" s="53">
        <v>3.5609999999999999</v>
      </c>
      <c r="P25" s="53">
        <v>3.5609999999999999</v>
      </c>
      <c r="Q25" s="53">
        <v>3.5609999999999999</v>
      </c>
      <c r="R25" s="53">
        <v>3.5609999999999999</v>
      </c>
      <c r="S25" s="53">
        <v>3.5609999999999999</v>
      </c>
      <c r="T25" s="53">
        <v>3.5609999999999999</v>
      </c>
      <c r="U25" s="53">
        <v>3.5609999999999999</v>
      </c>
      <c r="V25" s="53">
        <v>3.5609999999999999</v>
      </c>
      <c r="W25" s="53">
        <v>3.5609999999999999</v>
      </c>
      <c r="X25" s="53">
        <v>3.5609999999999999</v>
      </c>
      <c r="Y25" s="53">
        <v>3.5609999999999999</v>
      </c>
      <c r="Z25" s="53">
        <v>3.5609999999999999</v>
      </c>
      <c r="AA25" s="53">
        <v>3.5609999999999999</v>
      </c>
      <c r="AB25" s="53">
        <v>3.5609999999999999</v>
      </c>
      <c r="AC25" s="53">
        <v>3.5609999999999999</v>
      </c>
      <c r="AD25" s="53">
        <v>3.5609999999999999</v>
      </c>
      <c r="AE25" s="53">
        <v>3.5609999999999999</v>
      </c>
      <c r="AF25" s="53">
        <v>3.5609999999999999</v>
      </c>
      <c r="AG25" s="54">
        <v>1.0000000000000001E-5</v>
      </c>
    </row>
    <row r="26" spans="1:33" ht="15" customHeight="1" x14ac:dyDescent="0.3">
      <c r="A26" s="45" t="s">
        <v>400</v>
      </c>
      <c r="B26" s="52" t="s">
        <v>401</v>
      </c>
      <c r="C26" s="53">
        <v>3.9849999999999999</v>
      </c>
      <c r="D26" s="53">
        <v>3.9849999999999999</v>
      </c>
      <c r="E26" s="53">
        <v>3.9849999999999999</v>
      </c>
      <c r="F26" s="53">
        <v>3.9849999999999999</v>
      </c>
      <c r="G26" s="53">
        <v>3.9920680000000002</v>
      </c>
      <c r="H26" s="53">
        <v>3.9920680000000002</v>
      </c>
      <c r="I26" s="53">
        <v>3.9920680000000002</v>
      </c>
      <c r="J26" s="53">
        <v>3.9920680000000002</v>
      </c>
      <c r="K26" s="53">
        <v>3.9920680000000002</v>
      </c>
      <c r="L26" s="53">
        <v>3.9920680000000002</v>
      </c>
      <c r="M26" s="53">
        <v>3.9920680000000002</v>
      </c>
      <c r="N26" s="53">
        <v>3.9920680000000002</v>
      </c>
      <c r="O26" s="53">
        <v>3.9920680000000002</v>
      </c>
      <c r="P26" s="53">
        <v>3.9920680000000002</v>
      </c>
      <c r="Q26" s="53">
        <v>3.9920680000000002</v>
      </c>
      <c r="R26" s="53">
        <v>3.9920680000000002</v>
      </c>
      <c r="S26" s="53">
        <v>3.9920680000000002</v>
      </c>
      <c r="T26" s="53">
        <v>3.9920680000000002</v>
      </c>
      <c r="U26" s="53">
        <v>3.9920680000000002</v>
      </c>
      <c r="V26" s="53">
        <v>3.9920680000000002</v>
      </c>
      <c r="W26" s="53">
        <v>3.9920680000000002</v>
      </c>
      <c r="X26" s="53">
        <v>3.9920680000000002</v>
      </c>
      <c r="Y26" s="53">
        <v>3.9920680000000002</v>
      </c>
      <c r="Z26" s="53">
        <v>3.9920680000000002</v>
      </c>
      <c r="AA26" s="53">
        <v>3.9920680000000002</v>
      </c>
      <c r="AB26" s="53">
        <v>3.9920680000000002</v>
      </c>
      <c r="AC26" s="53">
        <v>3.9920680000000002</v>
      </c>
      <c r="AD26" s="53">
        <v>3.9920680000000002</v>
      </c>
      <c r="AE26" s="53">
        <v>3.9920680000000002</v>
      </c>
      <c r="AF26" s="53">
        <v>3.9920680000000002</v>
      </c>
      <c r="AG26" s="54">
        <v>6.3E-5</v>
      </c>
    </row>
    <row r="27" spans="1:33" ht="15" customHeight="1" x14ac:dyDescent="0.3">
      <c r="A27" s="45" t="s">
        <v>402</v>
      </c>
      <c r="B27" s="52" t="s">
        <v>403</v>
      </c>
      <c r="C27" s="53">
        <v>5.67</v>
      </c>
      <c r="D27" s="53">
        <v>5.67</v>
      </c>
      <c r="E27" s="53">
        <v>5.67</v>
      </c>
      <c r="F27" s="53">
        <v>5.67</v>
      </c>
      <c r="G27" s="53">
        <v>5.67</v>
      </c>
      <c r="H27" s="53">
        <v>5.67</v>
      </c>
      <c r="I27" s="53">
        <v>5.67</v>
      </c>
      <c r="J27" s="53">
        <v>5.67</v>
      </c>
      <c r="K27" s="53">
        <v>5.67</v>
      </c>
      <c r="L27" s="53">
        <v>5.67</v>
      </c>
      <c r="M27" s="53">
        <v>5.67</v>
      </c>
      <c r="N27" s="53">
        <v>5.67</v>
      </c>
      <c r="O27" s="53">
        <v>5.67</v>
      </c>
      <c r="P27" s="53">
        <v>5.67</v>
      </c>
      <c r="Q27" s="53">
        <v>5.67</v>
      </c>
      <c r="R27" s="53">
        <v>5.67</v>
      </c>
      <c r="S27" s="53">
        <v>5.67</v>
      </c>
      <c r="T27" s="53">
        <v>5.67</v>
      </c>
      <c r="U27" s="53">
        <v>5.67</v>
      </c>
      <c r="V27" s="53">
        <v>5.67</v>
      </c>
      <c r="W27" s="53">
        <v>5.67</v>
      </c>
      <c r="X27" s="53">
        <v>5.67</v>
      </c>
      <c r="Y27" s="53">
        <v>5.67</v>
      </c>
      <c r="Z27" s="53">
        <v>5.67</v>
      </c>
      <c r="AA27" s="53">
        <v>5.67</v>
      </c>
      <c r="AB27" s="53">
        <v>5.67</v>
      </c>
      <c r="AC27" s="53">
        <v>5.67</v>
      </c>
      <c r="AD27" s="53">
        <v>5.67</v>
      </c>
      <c r="AE27" s="53">
        <v>5.67</v>
      </c>
      <c r="AF27" s="53">
        <v>5.67</v>
      </c>
      <c r="AG27" s="54">
        <v>0</v>
      </c>
    </row>
    <row r="28" spans="1:33" ht="15" customHeight="1" x14ac:dyDescent="0.3">
      <c r="A28" s="45" t="s">
        <v>404</v>
      </c>
      <c r="B28" s="52" t="s">
        <v>405</v>
      </c>
      <c r="C28" s="53">
        <v>3.56332</v>
      </c>
      <c r="D28" s="53">
        <v>3.5498880000000002</v>
      </c>
      <c r="E28" s="53">
        <v>3.5354999999999999</v>
      </c>
      <c r="F28" s="53">
        <v>3.5296099999999999</v>
      </c>
      <c r="G28" s="53">
        <v>3.5258020000000001</v>
      </c>
      <c r="H28" s="53">
        <v>3.5230049999999999</v>
      </c>
      <c r="I28" s="53">
        <v>3.5270389999999998</v>
      </c>
      <c r="J28" s="53">
        <v>3.5316239999999999</v>
      </c>
      <c r="K28" s="53">
        <v>3.5369959999999998</v>
      </c>
      <c r="L28" s="53">
        <v>3.5438040000000002</v>
      </c>
      <c r="M28" s="53">
        <v>3.549674</v>
      </c>
      <c r="N28" s="53">
        <v>3.5428139999999999</v>
      </c>
      <c r="O28" s="53">
        <v>3.5368390000000001</v>
      </c>
      <c r="P28" s="53">
        <v>3.534033</v>
      </c>
      <c r="Q28" s="53">
        <v>3.5317080000000001</v>
      </c>
      <c r="R28" s="53">
        <v>3.5283180000000001</v>
      </c>
      <c r="S28" s="53">
        <v>3.5265460000000002</v>
      </c>
      <c r="T28" s="53">
        <v>3.5265360000000001</v>
      </c>
      <c r="U28" s="53">
        <v>3.524546</v>
      </c>
      <c r="V28" s="53">
        <v>3.520851</v>
      </c>
      <c r="W28" s="53">
        <v>3.5167639999999998</v>
      </c>
      <c r="X28" s="53">
        <v>3.5145400000000002</v>
      </c>
      <c r="Y28" s="53">
        <v>3.5129830000000002</v>
      </c>
      <c r="Z28" s="53">
        <v>3.5083669999999998</v>
      </c>
      <c r="AA28" s="53">
        <v>3.5078399999999998</v>
      </c>
      <c r="AB28" s="53">
        <v>3.508267</v>
      </c>
      <c r="AC28" s="53">
        <v>3.5053420000000002</v>
      </c>
      <c r="AD28" s="53">
        <v>3.5062890000000002</v>
      </c>
      <c r="AE28" s="53">
        <v>3.506656</v>
      </c>
      <c r="AF28" s="53">
        <v>3.5067370000000002</v>
      </c>
      <c r="AG28" s="54">
        <v>-4.37E-4</v>
      </c>
    </row>
    <row r="29" spans="1:33" ht="15" customHeight="1" x14ac:dyDescent="0.3">
      <c r="A29" s="45" t="s">
        <v>406</v>
      </c>
      <c r="B29" s="52" t="s">
        <v>407</v>
      </c>
      <c r="C29" s="53">
        <v>6.0650000000000004</v>
      </c>
      <c r="D29" s="53">
        <v>6.0650000000000004</v>
      </c>
      <c r="E29" s="53">
        <v>6.0650000000000004</v>
      </c>
      <c r="F29" s="53">
        <v>6.0650000000000004</v>
      </c>
      <c r="G29" s="53">
        <v>6.0650000000000004</v>
      </c>
      <c r="H29" s="53">
        <v>6.0650000000000004</v>
      </c>
      <c r="I29" s="53">
        <v>6.0650000000000004</v>
      </c>
      <c r="J29" s="53">
        <v>6.0650000000000004</v>
      </c>
      <c r="K29" s="53">
        <v>6.0650000000000004</v>
      </c>
      <c r="L29" s="53">
        <v>6.0650000000000004</v>
      </c>
      <c r="M29" s="53">
        <v>6.0650000000000004</v>
      </c>
      <c r="N29" s="53">
        <v>6.0650000000000004</v>
      </c>
      <c r="O29" s="53">
        <v>6.0650000000000004</v>
      </c>
      <c r="P29" s="53">
        <v>6.0650000000000004</v>
      </c>
      <c r="Q29" s="53">
        <v>6.0650000000000004</v>
      </c>
      <c r="R29" s="53">
        <v>6.0650000000000004</v>
      </c>
      <c r="S29" s="53">
        <v>6.0650000000000004</v>
      </c>
      <c r="T29" s="53">
        <v>6.0650000000000004</v>
      </c>
      <c r="U29" s="53">
        <v>6.0650000000000004</v>
      </c>
      <c r="V29" s="53">
        <v>6.0650000000000004</v>
      </c>
      <c r="W29" s="53">
        <v>6.0650000000000004</v>
      </c>
      <c r="X29" s="53">
        <v>6.0650000000000004</v>
      </c>
      <c r="Y29" s="53">
        <v>6.0650000000000004</v>
      </c>
      <c r="Z29" s="53">
        <v>6.0650000000000004</v>
      </c>
      <c r="AA29" s="53">
        <v>6.0650000000000004</v>
      </c>
      <c r="AB29" s="53">
        <v>6.0650000000000004</v>
      </c>
      <c r="AC29" s="53">
        <v>6.0650000000000004</v>
      </c>
      <c r="AD29" s="53">
        <v>6.0650000000000004</v>
      </c>
      <c r="AE29" s="53">
        <v>6.0650000000000004</v>
      </c>
      <c r="AF29" s="53">
        <v>6.0650000000000004</v>
      </c>
      <c r="AG29" s="54">
        <v>0</v>
      </c>
    </row>
    <row r="30" spans="1:33" ht="15" customHeight="1" x14ac:dyDescent="0.3">
      <c r="A30" s="45" t="s">
        <v>408</v>
      </c>
      <c r="B30" s="52" t="s">
        <v>409</v>
      </c>
      <c r="C30" s="53">
        <v>5.0513279999999998</v>
      </c>
      <c r="D30" s="53">
        <v>5.0470189999999997</v>
      </c>
      <c r="E30" s="53">
        <v>5.04589</v>
      </c>
      <c r="F30" s="53">
        <v>5.0475709999999996</v>
      </c>
      <c r="G30" s="53">
        <v>5.0530330000000001</v>
      </c>
      <c r="H30" s="53">
        <v>5.0530710000000001</v>
      </c>
      <c r="I30" s="53">
        <v>5.0530970000000002</v>
      </c>
      <c r="J30" s="53">
        <v>5.0529580000000003</v>
      </c>
      <c r="K30" s="53">
        <v>5.0528199999999996</v>
      </c>
      <c r="L30" s="53">
        <v>5.0512550000000003</v>
      </c>
      <c r="M30" s="53">
        <v>5.0508160000000002</v>
      </c>
      <c r="N30" s="53">
        <v>5.0505170000000001</v>
      </c>
      <c r="O30" s="53">
        <v>5.0501880000000003</v>
      </c>
      <c r="P30" s="53">
        <v>5.0498029999999998</v>
      </c>
      <c r="Q30" s="53">
        <v>5.0493430000000004</v>
      </c>
      <c r="R30" s="53">
        <v>5.048813</v>
      </c>
      <c r="S30" s="53">
        <v>5.04819</v>
      </c>
      <c r="T30" s="53">
        <v>5.0474490000000003</v>
      </c>
      <c r="U30" s="53">
        <v>5.04657</v>
      </c>
      <c r="V30" s="53">
        <v>5.0455300000000003</v>
      </c>
      <c r="W30" s="53">
        <v>5.0443009999999999</v>
      </c>
      <c r="X30" s="53">
        <v>5.0428499999999996</v>
      </c>
      <c r="Y30" s="53">
        <v>5.0411460000000003</v>
      </c>
      <c r="Z30" s="53">
        <v>5.0390569999999997</v>
      </c>
      <c r="AA30" s="53">
        <v>5.0366770000000001</v>
      </c>
      <c r="AB30" s="53">
        <v>5.0338430000000001</v>
      </c>
      <c r="AC30" s="53">
        <v>5.030494</v>
      </c>
      <c r="AD30" s="53">
        <v>5.0265680000000001</v>
      </c>
      <c r="AE30" s="53">
        <v>5.022011</v>
      </c>
      <c r="AF30" s="53">
        <v>5.0166639999999996</v>
      </c>
      <c r="AG30" s="54">
        <v>-2.1499999999999999E-4</v>
      </c>
    </row>
    <row r="31" spans="1:33" ht="15" customHeight="1" x14ac:dyDescent="0.3">
      <c r="A31" s="45" t="s">
        <v>410</v>
      </c>
      <c r="B31" s="52" t="s">
        <v>411</v>
      </c>
      <c r="C31" s="53">
        <v>5.0367660000000001</v>
      </c>
      <c r="D31" s="53">
        <v>5.0367660000000001</v>
      </c>
      <c r="E31" s="53">
        <v>5.0367660000000001</v>
      </c>
      <c r="F31" s="53">
        <v>5.0367660000000001</v>
      </c>
      <c r="G31" s="53">
        <v>5.0367660000000001</v>
      </c>
      <c r="H31" s="53">
        <v>5.0367660000000001</v>
      </c>
      <c r="I31" s="53">
        <v>5.0367660000000001</v>
      </c>
      <c r="J31" s="53">
        <v>5.0365399999999996</v>
      </c>
      <c r="K31" s="53">
        <v>5.0363069999999999</v>
      </c>
      <c r="L31" s="53">
        <v>5.034497</v>
      </c>
      <c r="M31" s="53">
        <v>5.0339130000000001</v>
      </c>
      <c r="N31" s="53">
        <v>5.0335580000000002</v>
      </c>
      <c r="O31" s="53">
        <v>5.0331460000000003</v>
      </c>
      <c r="P31" s="53">
        <v>5.0326630000000003</v>
      </c>
      <c r="Q31" s="53">
        <v>5.0320980000000004</v>
      </c>
      <c r="R31" s="53">
        <v>5.0314399999999999</v>
      </c>
      <c r="S31" s="53">
        <v>5.030672</v>
      </c>
      <c r="T31" s="53">
        <v>5.029776</v>
      </c>
      <c r="U31" s="53">
        <v>5.0287280000000001</v>
      </c>
      <c r="V31" s="53">
        <v>5.027501</v>
      </c>
      <c r="W31" s="53">
        <v>5.026065</v>
      </c>
      <c r="X31" s="53">
        <v>5.0243820000000001</v>
      </c>
      <c r="Y31" s="53">
        <v>5.0224089999999997</v>
      </c>
      <c r="Z31" s="53">
        <v>5.0200940000000003</v>
      </c>
      <c r="AA31" s="53">
        <v>5.0173769999999998</v>
      </c>
      <c r="AB31" s="53">
        <v>5.014189</v>
      </c>
      <c r="AC31" s="53">
        <v>5.010446</v>
      </c>
      <c r="AD31" s="53">
        <v>5.0060500000000001</v>
      </c>
      <c r="AE31" s="53">
        <v>5.0009980000000001</v>
      </c>
      <c r="AF31" s="53">
        <v>4.9950640000000002</v>
      </c>
      <c r="AG31" s="54">
        <v>-2.9700000000000001E-4</v>
      </c>
    </row>
    <row r="32" spans="1:33" ht="15" customHeight="1" x14ac:dyDescent="0.3">
      <c r="A32" s="45" t="s">
        <v>412</v>
      </c>
      <c r="B32" s="52" t="s">
        <v>413</v>
      </c>
      <c r="C32" s="53">
        <v>5.0367660000000001</v>
      </c>
      <c r="D32" s="53">
        <v>5.0367660000000001</v>
      </c>
      <c r="E32" s="53">
        <v>5.0367660000000001</v>
      </c>
      <c r="F32" s="53">
        <v>5.0367660000000001</v>
      </c>
      <c r="G32" s="53">
        <v>5.0367660000000001</v>
      </c>
      <c r="H32" s="53">
        <v>5.0367660000000001</v>
      </c>
      <c r="I32" s="53">
        <v>5.0367660000000001</v>
      </c>
      <c r="J32" s="53">
        <v>5.0367660000000001</v>
      </c>
      <c r="K32" s="53">
        <v>5.0367660000000001</v>
      </c>
      <c r="L32" s="53">
        <v>5.0351340000000002</v>
      </c>
      <c r="M32" s="53">
        <v>5.0348490000000004</v>
      </c>
      <c r="N32" s="53">
        <v>5.0345139999999997</v>
      </c>
      <c r="O32" s="53">
        <v>5.0341209999999998</v>
      </c>
      <c r="P32" s="53">
        <v>5.0336590000000001</v>
      </c>
      <c r="Q32" s="53">
        <v>5.0331159999999997</v>
      </c>
      <c r="R32" s="53">
        <v>5.0324790000000004</v>
      </c>
      <c r="S32" s="53">
        <v>5.0317299999999996</v>
      </c>
      <c r="T32" s="53">
        <v>5.03085</v>
      </c>
      <c r="U32" s="53">
        <v>5.0298179999999997</v>
      </c>
      <c r="V32" s="53">
        <v>5.0286049999999998</v>
      </c>
      <c r="W32" s="53">
        <v>5.0271790000000003</v>
      </c>
      <c r="X32" s="53">
        <v>5.0255049999999999</v>
      </c>
      <c r="Y32" s="53">
        <v>5.0235390000000004</v>
      </c>
      <c r="Z32" s="53">
        <v>5.0212289999999999</v>
      </c>
      <c r="AA32" s="53">
        <v>5.018516</v>
      </c>
      <c r="AB32" s="53">
        <v>5.0153290000000004</v>
      </c>
      <c r="AC32" s="53">
        <v>5.0115860000000003</v>
      </c>
      <c r="AD32" s="53">
        <v>5.0071890000000003</v>
      </c>
      <c r="AE32" s="53">
        <v>5.0020239999999996</v>
      </c>
      <c r="AF32" s="53">
        <v>4.9959569999999998</v>
      </c>
      <c r="AG32" s="54">
        <v>-2.9100000000000003E-4</v>
      </c>
    </row>
    <row r="33" spans="1:33" ht="15" customHeight="1" x14ac:dyDescent="0.3">
      <c r="A33" s="45" t="s">
        <v>414</v>
      </c>
      <c r="B33" s="52" t="s">
        <v>415</v>
      </c>
      <c r="C33" s="53">
        <v>5.15</v>
      </c>
      <c r="D33" s="53">
        <v>5.15</v>
      </c>
      <c r="E33" s="53">
        <v>5.15</v>
      </c>
      <c r="F33" s="53">
        <v>5.15</v>
      </c>
      <c r="G33" s="53">
        <v>5.15</v>
      </c>
      <c r="H33" s="53">
        <v>5.15</v>
      </c>
      <c r="I33" s="53">
        <v>5.15</v>
      </c>
      <c r="J33" s="53">
        <v>5.15</v>
      </c>
      <c r="K33" s="53">
        <v>5.15</v>
      </c>
      <c r="L33" s="53">
        <v>5.15</v>
      </c>
      <c r="M33" s="53">
        <v>5.15</v>
      </c>
      <c r="N33" s="53">
        <v>5.15</v>
      </c>
      <c r="O33" s="53">
        <v>5.15</v>
      </c>
      <c r="P33" s="53">
        <v>5.15</v>
      </c>
      <c r="Q33" s="53">
        <v>5.15</v>
      </c>
      <c r="R33" s="53">
        <v>5.15</v>
      </c>
      <c r="S33" s="53">
        <v>5.15</v>
      </c>
      <c r="T33" s="53">
        <v>5.15</v>
      </c>
      <c r="U33" s="53">
        <v>5.15</v>
      </c>
      <c r="V33" s="53">
        <v>5.15</v>
      </c>
      <c r="W33" s="53">
        <v>5.15</v>
      </c>
      <c r="X33" s="53">
        <v>5.15</v>
      </c>
      <c r="Y33" s="53">
        <v>5.15</v>
      </c>
      <c r="Z33" s="53">
        <v>5.15</v>
      </c>
      <c r="AA33" s="53">
        <v>5.15</v>
      </c>
      <c r="AB33" s="53">
        <v>5.15</v>
      </c>
      <c r="AC33" s="53">
        <v>5.15</v>
      </c>
      <c r="AD33" s="53">
        <v>5.15</v>
      </c>
      <c r="AE33" s="53">
        <v>5.15</v>
      </c>
      <c r="AF33" s="53">
        <v>5.15</v>
      </c>
      <c r="AG33" s="54">
        <v>0</v>
      </c>
    </row>
    <row r="34" spans="1:33" ht="15" customHeight="1" x14ac:dyDescent="0.3">
      <c r="A34" s="45" t="s">
        <v>416</v>
      </c>
      <c r="B34" s="52" t="s">
        <v>417</v>
      </c>
      <c r="C34" s="53">
        <v>5.2530000000000001</v>
      </c>
      <c r="D34" s="53">
        <v>5.2530000000000001</v>
      </c>
      <c r="E34" s="53">
        <v>5.2530000000000001</v>
      </c>
      <c r="F34" s="53">
        <v>5.2530000000000001</v>
      </c>
      <c r="G34" s="53">
        <v>5.2530000000000001</v>
      </c>
      <c r="H34" s="53">
        <v>5.2530000000000001</v>
      </c>
      <c r="I34" s="53">
        <v>5.2530000000000001</v>
      </c>
      <c r="J34" s="53">
        <v>5.2530000000000001</v>
      </c>
      <c r="K34" s="53">
        <v>5.2530000000000001</v>
      </c>
      <c r="L34" s="53">
        <v>5.2530000000000001</v>
      </c>
      <c r="M34" s="53">
        <v>5.2530000000000001</v>
      </c>
      <c r="N34" s="53">
        <v>5.2530000000000001</v>
      </c>
      <c r="O34" s="53">
        <v>5.2530000000000001</v>
      </c>
      <c r="P34" s="53">
        <v>5.2530000000000001</v>
      </c>
      <c r="Q34" s="53">
        <v>5.2530000000000001</v>
      </c>
      <c r="R34" s="53">
        <v>5.2530000000000001</v>
      </c>
      <c r="S34" s="53">
        <v>5.2530000000000001</v>
      </c>
      <c r="T34" s="53">
        <v>5.2530000000000001</v>
      </c>
      <c r="U34" s="53">
        <v>5.2530000000000001</v>
      </c>
      <c r="V34" s="53">
        <v>5.2530000000000001</v>
      </c>
      <c r="W34" s="53">
        <v>5.2530000000000001</v>
      </c>
      <c r="X34" s="53">
        <v>5.2530000000000001</v>
      </c>
      <c r="Y34" s="53">
        <v>5.2530000000000001</v>
      </c>
      <c r="Z34" s="53">
        <v>5.2530000000000001</v>
      </c>
      <c r="AA34" s="53">
        <v>5.2530000000000001</v>
      </c>
      <c r="AB34" s="53">
        <v>5.2530000000000001</v>
      </c>
      <c r="AC34" s="53">
        <v>5.2530000000000001</v>
      </c>
      <c r="AD34" s="53">
        <v>5.2530000000000001</v>
      </c>
      <c r="AE34" s="53">
        <v>5.2530000000000001</v>
      </c>
      <c r="AF34" s="53">
        <v>5.2530000000000001</v>
      </c>
      <c r="AG34" s="54">
        <v>0</v>
      </c>
    </row>
    <row r="35" spans="1:33" ht="15" customHeight="1" x14ac:dyDescent="0.3">
      <c r="A35" s="45" t="s">
        <v>418</v>
      </c>
      <c r="B35" s="52" t="s">
        <v>419</v>
      </c>
      <c r="C35" s="53">
        <v>4.62</v>
      </c>
      <c r="D35" s="53">
        <v>4.62</v>
      </c>
      <c r="E35" s="53">
        <v>4.62</v>
      </c>
      <c r="F35" s="53">
        <v>4.62</v>
      </c>
      <c r="G35" s="53">
        <v>4.62</v>
      </c>
      <c r="H35" s="53">
        <v>4.62</v>
      </c>
      <c r="I35" s="53">
        <v>4.62</v>
      </c>
      <c r="J35" s="53">
        <v>4.62</v>
      </c>
      <c r="K35" s="53">
        <v>4.62</v>
      </c>
      <c r="L35" s="53">
        <v>4.62</v>
      </c>
      <c r="M35" s="53">
        <v>4.62</v>
      </c>
      <c r="N35" s="53">
        <v>4.62</v>
      </c>
      <c r="O35" s="53">
        <v>4.62</v>
      </c>
      <c r="P35" s="53">
        <v>4.62</v>
      </c>
      <c r="Q35" s="53">
        <v>4.62</v>
      </c>
      <c r="R35" s="53">
        <v>4.62</v>
      </c>
      <c r="S35" s="53">
        <v>4.62</v>
      </c>
      <c r="T35" s="53">
        <v>4.62</v>
      </c>
      <c r="U35" s="53">
        <v>4.62</v>
      </c>
      <c r="V35" s="53">
        <v>4.62</v>
      </c>
      <c r="W35" s="53">
        <v>4.62</v>
      </c>
      <c r="X35" s="53">
        <v>4.62</v>
      </c>
      <c r="Y35" s="53">
        <v>4.62</v>
      </c>
      <c r="Z35" s="53">
        <v>4.62</v>
      </c>
      <c r="AA35" s="53">
        <v>4.62</v>
      </c>
      <c r="AB35" s="53">
        <v>4.62</v>
      </c>
      <c r="AC35" s="53">
        <v>4.62</v>
      </c>
      <c r="AD35" s="53">
        <v>4.62</v>
      </c>
      <c r="AE35" s="53">
        <v>4.62</v>
      </c>
      <c r="AF35" s="53">
        <v>4.62</v>
      </c>
      <c r="AG35" s="54">
        <v>0</v>
      </c>
    </row>
    <row r="36" spans="1:33" ht="15" customHeight="1" x14ac:dyDescent="0.3">
      <c r="A36" s="45" t="s">
        <v>420</v>
      </c>
      <c r="B36" s="52" t="s">
        <v>421</v>
      </c>
      <c r="C36" s="53">
        <v>5.8</v>
      </c>
      <c r="D36" s="53">
        <v>5.8</v>
      </c>
      <c r="E36" s="53">
        <v>5.8</v>
      </c>
      <c r="F36" s="53">
        <v>5.8</v>
      </c>
      <c r="G36" s="53">
        <v>5.8</v>
      </c>
      <c r="H36" s="53">
        <v>5.8</v>
      </c>
      <c r="I36" s="53">
        <v>5.8</v>
      </c>
      <c r="J36" s="53">
        <v>5.8</v>
      </c>
      <c r="K36" s="53">
        <v>5.8</v>
      </c>
      <c r="L36" s="53">
        <v>5.8</v>
      </c>
      <c r="M36" s="53">
        <v>5.8</v>
      </c>
      <c r="N36" s="53">
        <v>5.8</v>
      </c>
      <c r="O36" s="53">
        <v>5.8</v>
      </c>
      <c r="P36" s="53">
        <v>5.8</v>
      </c>
      <c r="Q36" s="53">
        <v>5.8</v>
      </c>
      <c r="R36" s="53">
        <v>5.8</v>
      </c>
      <c r="S36" s="53">
        <v>5.8</v>
      </c>
      <c r="T36" s="53">
        <v>5.8</v>
      </c>
      <c r="U36" s="53">
        <v>5.8</v>
      </c>
      <c r="V36" s="53">
        <v>5.8</v>
      </c>
      <c r="W36" s="53">
        <v>5.8</v>
      </c>
      <c r="X36" s="53">
        <v>5.8</v>
      </c>
      <c r="Y36" s="53">
        <v>5.8</v>
      </c>
      <c r="Z36" s="53">
        <v>5.8</v>
      </c>
      <c r="AA36" s="53">
        <v>5.8</v>
      </c>
      <c r="AB36" s="53">
        <v>5.8</v>
      </c>
      <c r="AC36" s="53">
        <v>5.8</v>
      </c>
      <c r="AD36" s="53">
        <v>5.8</v>
      </c>
      <c r="AE36" s="53">
        <v>5.8</v>
      </c>
      <c r="AF36" s="53">
        <v>5.8</v>
      </c>
      <c r="AG36" s="54">
        <v>0</v>
      </c>
    </row>
    <row r="37" spans="1:33" ht="15" customHeight="1" x14ac:dyDescent="0.3">
      <c r="A37" s="45" t="s">
        <v>422</v>
      </c>
      <c r="B37" s="52" t="s">
        <v>423</v>
      </c>
      <c r="C37" s="53">
        <v>5.0990440000000001</v>
      </c>
      <c r="D37" s="53">
        <v>5.0658099999999999</v>
      </c>
      <c r="E37" s="53">
        <v>5.0658099999999999</v>
      </c>
      <c r="F37" s="53">
        <v>5.0658099999999999</v>
      </c>
      <c r="G37" s="53">
        <v>5.0658099999999999</v>
      </c>
      <c r="H37" s="53">
        <v>5.0658099999999999</v>
      </c>
      <c r="I37" s="53">
        <v>5.0658099999999999</v>
      </c>
      <c r="J37" s="53">
        <v>5.0658099999999999</v>
      </c>
      <c r="K37" s="53">
        <v>5.0658099999999999</v>
      </c>
      <c r="L37" s="53">
        <v>5.0612740000000001</v>
      </c>
      <c r="M37" s="53">
        <v>5.061191</v>
      </c>
      <c r="N37" s="53">
        <v>5.0613359999999998</v>
      </c>
      <c r="O37" s="53">
        <v>5.0599429999999996</v>
      </c>
      <c r="P37" s="53">
        <v>5.0453419999999998</v>
      </c>
      <c r="Q37" s="53">
        <v>5.0370840000000001</v>
      </c>
      <c r="R37" s="53">
        <v>5.037668</v>
      </c>
      <c r="S37" s="53">
        <v>5.0275720000000002</v>
      </c>
      <c r="T37" s="53">
        <v>5.0212450000000004</v>
      </c>
      <c r="U37" s="53">
        <v>5.0208190000000004</v>
      </c>
      <c r="V37" s="53">
        <v>5.015676</v>
      </c>
      <c r="W37" s="53">
        <v>5.0126860000000004</v>
      </c>
      <c r="X37" s="53">
        <v>5.0099559999999999</v>
      </c>
      <c r="Y37" s="53">
        <v>5.0096970000000001</v>
      </c>
      <c r="Z37" s="53">
        <v>5.0086180000000002</v>
      </c>
      <c r="AA37" s="53">
        <v>5.0068869999999999</v>
      </c>
      <c r="AB37" s="53">
        <v>5.0035540000000003</v>
      </c>
      <c r="AC37" s="53">
        <v>4.9990119999999996</v>
      </c>
      <c r="AD37" s="53">
        <v>4.9926680000000001</v>
      </c>
      <c r="AE37" s="53">
        <v>4.9905920000000004</v>
      </c>
      <c r="AF37" s="53">
        <v>4.9894920000000003</v>
      </c>
      <c r="AG37" s="54">
        <v>-5.4199999999999995E-4</v>
      </c>
    </row>
    <row r="38" spans="1:33" ht="15" customHeight="1" x14ac:dyDescent="0.3">
      <c r="A38" s="45" t="s">
        <v>424</v>
      </c>
      <c r="B38" s="52" t="s">
        <v>425</v>
      </c>
      <c r="C38" s="53">
        <v>6.2869999999999999</v>
      </c>
      <c r="D38" s="53">
        <v>6.2869999999999999</v>
      </c>
      <c r="E38" s="53">
        <v>6.2869999999999999</v>
      </c>
      <c r="F38" s="53">
        <v>6.2869999999999999</v>
      </c>
      <c r="G38" s="53">
        <v>6.2869999999999999</v>
      </c>
      <c r="H38" s="53">
        <v>6.2869999999999999</v>
      </c>
      <c r="I38" s="53">
        <v>6.2869999999999999</v>
      </c>
      <c r="J38" s="53">
        <v>6.2869999999999999</v>
      </c>
      <c r="K38" s="53">
        <v>6.2869999999999999</v>
      </c>
      <c r="L38" s="53">
        <v>6.2869999999999999</v>
      </c>
      <c r="M38" s="53">
        <v>6.2869999999999999</v>
      </c>
      <c r="N38" s="53">
        <v>6.2869999999999999</v>
      </c>
      <c r="O38" s="53">
        <v>6.2869999999999999</v>
      </c>
      <c r="P38" s="53">
        <v>6.2869999999999999</v>
      </c>
      <c r="Q38" s="53">
        <v>6.2869999999999999</v>
      </c>
      <c r="R38" s="53">
        <v>6.2869999999999999</v>
      </c>
      <c r="S38" s="53">
        <v>6.2869999999999999</v>
      </c>
      <c r="T38" s="53">
        <v>6.2869999999999999</v>
      </c>
      <c r="U38" s="53">
        <v>6.2869999999999999</v>
      </c>
      <c r="V38" s="53">
        <v>6.2869999999999999</v>
      </c>
      <c r="W38" s="53">
        <v>6.2869999999999999</v>
      </c>
      <c r="X38" s="53">
        <v>6.2869999999999999</v>
      </c>
      <c r="Y38" s="53">
        <v>6.2869999999999999</v>
      </c>
      <c r="Z38" s="53">
        <v>6.2869999999999999</v>
      </c>
      <c r="AA38" s="53">
        <v>6.2869999999999999</v>
      </c>
      <c r="AB38" s="53">
        <v>6.2869999999999999</v>
      </c>
      <c r="AC38" s="53">
        <v>6.2869999999999999</v>
      </c>
      <c r="AD38" s="53">
        <v>6.2869999999999999</v>
      </c>
      <c r="AE38" s="53">
        <v>6.2869999999999999</v>
      </c>
      <c r="AF38" s="53">
        <v>6.2869999999999999</v>
      </c>
      <c r="AG38" s="54">
        <v>0</v>
      </c>
    </row>
    <row r="39" spans="1:33" ht="15" customHeight="1" x14ac:dyDescent="0.3">
      <c r="A39" s="45" t="s">
        <v>426</v>
      </c>
      <c r="B39" s="52" t="s">
        <v>427</v>
      </c>
      <c r="C39" s="53">
        <v>6.2869999999999999</v>
      </c>
      <c r="D39" s="53">
        <v>6.2869999999999999</v>
      </c>
      <c r="E39" s="53">
        <v>6.2869999999999999</v>
      </c>
      <c r="F39" s="53">
        <v>6.2869999999999999</v>
      </c>
      <c r="G39" s="53">
        <v>6.2869999999999999</v>
      </c>
      <c r="H39" s="53">
        <v>6.2869999999999999</v>
      </c>
      <c r="I39" s="53">
        <v>6.2869999999999999</v>
      </c>
      <c r="J39" s="53">
        <v>6.2869999999999999</v>
      </c>
      <c r="K39" s="53">
        <v>6.2869999999999999</v>
      </c>
      <c r="L39" s="53">
        <v>6.2869999999999999</v>
      </c>
      <c r="M39" s="53">
        <v>6.2869999999999999</v>
      </c>
      <c r="N39" s="53">
        <v>6.2869999999999999</v>
      </c>
      <c r="O39" s="53">
        <v>6.2869999999999999</v>
      </c>
      <c r="P39" s="53">
        <v>6.2869999999999999</v>
      </c>
      <c r="Q39" s="53">
        <v>6.2869999999999999</v>
      </c>
      <c r="R39" s="53">
        <v>6.2869999999999999</v>
      </c>
      <c r="S39" s="53">
        <v>6.2869999999999999</v>
      </c>
      <c r="T39" s="53">
        <v>6.2869999999999999</v>
      </c>
      <c r="U39" s="53">
        <v>6.2869999999999999</v>
      </c>
      <c r="V39" s="53">
        <v>6.2869999999999999</v>
      </c>
      <c r="W39" s="53">
        <v>6.2869999999999999</v>
      </c>
      <c r="X39" s="53">
        <v>6.2869999999999999</v>
      </c>
      <c r="Y39" s="53">
        <v>6.2869999999999999</v>
      </c>
      <c r="Z39" s="53">
        <v>6.2869999999999999</v>
      </c>
      <c r="AA39" s="53">
        <v>6.2869999999999999</v>
      </c>
      <c r="AB39" s="53">
        <v>6.2869999999999999</v>
      </c>
      <c r="AC39" s="53">
        <v>6.2869999999999999</v>
      </c>
      <c r="AD39" s="53">
        <v>6.2869999999999999</v>
      </c>
      <c r="AE39" s="53">
        <v>6.2869999999999999</v>
      </c>
      <c r="AF39" s="53">
        <v>6.2869999999999999</v>
      </c>
      <c r="AG39" s="54">
        <v>0</v>
      </c>
    </row>
    <row r="40" spans="1:33" ht="15" customHeight="1" x14ac:dyDescent="0.3">
      <c r="A40" s="45" t="s">
        <v>428</v>
      </c>
      <c r="B40" s="52" t="s">
        <v>429</v>
      </c>
      <c r="C40" s="53">
        <v>6.2869999999999999</v>
      </c>
      <c r="D40" s="53">
        <v>6.2869999999999999</v>
      </c>
      <c r="E40" s="53">
        <v>6.2869999999999999</v>
      </c>
      <c r="F40" s="53">
        <v>6.2869999999999999</v>
      </c>
      <c r="G40" s="53">
        <v>6.2869999999999999</v>
      </c>
      <c r="H40" s="53">
        <v>6.2869999999999999</v>
      </c>
      <c r="I40" s="53">
        <v>6.2869999999999999</v>
      </c>
      <c r="J40" s="53">
        <v>6.2869999999999999</v>
      </c>
      <c r="K40" s="53">
        <v>6.2869999999999999</v>
      </c>
      <c r="L40" s="53">
        <v>6.2869999999999999</v>
      </c>
      <c r="M40" s="53">
        <v>6.2869999999999999</v>
      </c>
      <c r="N40" s="53">
        <v>6.2869999999999999</v>
      </c>
      <c r="O40" s="53">
        <v>6.2869999999999999</v>
      </c>
      <c r="P40" s="53">
        <v>6.2869999999999999</v>
      </c>
      <c r="Q40" s="53">
        <v>6.2869999999999999</v>
      </c>
      <c r="R40" s="53">
        <v>6.2869999999999999</v>
      </c>
      <c r="S40" s="53">
        <v>6.2869999999999999</v>
      </c>
      <c r="T40" s="53">
        <v>6.2869999999999999</v>
      </c>
      <c r="U40" s="53">
        <v>6.2869999999999999</v>
      </c>
      <c r="V40" s="53">
        <v>6.2869999999999999</v>
      </c>
      <c r="W40" s="53">
        <v>6.2869999999999999</v>
      </c>
      <c r="X40" s="53">
        <v>6.2869999999999999</v>
      </c>
      <c r="Y40" s="53">
        <v>6.2869999999999999</v>
      </c>
      <c r="Z40" s="53">
        <v>6.2869999999999999</v>
      </c>
      <c r="AA40" s="53">
        <v>6.2869999999999999</v>
      </c>
      <c r="AB40" s="53">
        <v>6.2869999999999999</v>
      </c>
      <c r="AC40" s="53">
        <v>6.2869999999999999</v>
      </c>
      <c r="AD40" s="53">
        <v>6.2869999999999999</v>
      </c>
      <c r="AE40" s="53">
        <v>6.2869999999999999</v>
      </c>
      <c r="AF40" s="53">
        <v>6.2869999999999999</v>
      </c>
      <c r="AG40" s="54">
        <v>0</v>
      </c>
    </row>
    <row r="41" spans="1:33" ht="15" customHeight="1" x14ac:dyDescent="0.3">
      <c r="A41" s="45" t="s">
        <v>430</v>
      </c>
      <c r="B41" s="52" t="s">
        <v>431</v>
      </c>
      <c r="C41" s="53">
        <v>6.0386509999999998</v>
      </c>
      <c r="D41" s="53">
        <v>6.0975380000000001</v>
      </c>
      <c r="E41" s="53">
        <v>6.0975380000000001</v>
      </c>
      <c r="F41" s="53">
        <v>6.0975380000000001</v>
      </c>
      <c r="G41" s="53">
        <v>6.0975380000000001</v>
      </c>
      <c r="H41" s="53">
        <v>6.0975380000000001</v>
      </c>
      <c r="I41" s="53">
        <v>6.0975380000000001</v>
      </c>
      <c r="J41" s="53">
        <v>6.0975380000000001</v>
      </c>
      <c r="K41" s="53">
        <v>6.0975380000000001</v>
      </c>
      <c r="L41" s="53">
        <v>6.0975380000000001</v>
      </c>
      <c r="M41" s="53">
        <v>6.0975380000000001</v>
      </c>
      <c r="N41" s="53">
        <v>6.0975380000000001</v>
      </c>
      <c r="O41" s="53">
        <v>6.0975380000000001</v>
      </c>
      <c r="P41" s="53">
        <v>6.0975380000000001</v>
      </c>
      <c r="Q41" s="53">
        <v>6.0975380000000001</v>
      </c>
      <c r="R41" s="53">
        <v>6.0975380000000001</v>
      </c>
      <c r="S41" s="53">
        <v>6.0975380000000001</v>
      </c>
      <c r="T41" s="53">
        <v>6.0975380000000001</v>
      </c>
      <c r="U41" s="53">
        <v>6.0975380000000001</v>
      </c>
      <c r="V41" s="53">
        <v>6.0975380000000001</v>
      </c>
      <c r="W41" s="53">
        <v>6.0975380000000001</v>
      </c>
      <c r="X41" s="53">
        <v>6.0975380000000001</v>
      </c>
      <c r="Y41" s="53">
        <v>6.0975380000000001</v>
      </c>
      <c r="Z41" s="53">
        <v>6.0975380000000001</v>
      </c>
      <c r="AA41" s="53">
        <v>6.0975380000000001</v>
      </c>
      <c r="AB41" s="53">
        <v>6.0975380000000001</v>
      </c>
      <c r="AC41" s="53">
        <v>6.0975380000000001</v>
      </c>
      <c r="AD41" s="53">
        <v>6.0975380000000001</v>
      </c>
      <c r="AE41" s="53">
        <v>6.0975380000000001</v>
      </c>
      <c r="AF41" s="53">
        <v>6.0975380000000001</v>
      </c>
      <c r="AG41" s="54">
        <v>0</v>
      </c>
    </row>
    <row r="42" spans="1:33" ht="15" customHeight="1" x14ac:dyDescent="0.3">
      <c r="A42" s="45" t="s">
        <v>432</v>
      </c>
      <c r="B42" s="52" t="s">
        <v>433</v>
      </c>
      <c r="C42" s="53">
        <v>5.2934150000000004</v>
      </c>
      <c r="D42" s="53">
        <v>5.3162739999999999</v>
      </c>
      <c r="E42" s="53">
        <v>5.2867470000000001</v>
      </c>
      <c r="F42" s="53">
        <v>5.2815200000000004</v>
      </c>
      <c r="G42" s="53">
        <v>5.1881779999999997</v>
      </c>
      <c r="H42" s="53">
        <v>5.1840679999999999</v>
      </c>
      <c r="I42" s="53">
        <v>5.180663</v>
      </c>
      <c r="J42" s="53">
        <v>5.1776140000000002</v>
      </c>
      <c r="K42" s="53">
        <v>5.1737460000000004</v>
      </c>
      <c r="L42" s="53">
        <v>5.1706700000000003</v>
      </c>
      <c r="M42" s="53">
        <v>5.1696150000000003</v>
      </c>
      <c r="N42" s="53">
        <v>5.1641649999999997</v>
      </c>
      <c r="O42" s="53">
        <v>5.1606759999999996</v>
      </c>
      <c r="P42" s="53">
        <v>5.1582549999999996</v>
      </c>
      <c r="Q42" s="53">
        <v>5.1576909999999998</v>
      </c>
      <c r="R42" s="53">
        <v>5.1580969999999997</v>
      </c>
      <c r="S42" s="53">
        <v>5.1574869999999997</v>
      </c>
      <c r="T42" s="53">
        <v>5.1560059999999996</v>
      </c>
      <c r="U42" s="53">
        <v>5.1570539999999996</v>
      </c>
      <c r="V42" s="53">
        <v>5.1580599999999999</v>
      </c>
      <c r="W42" s="53">
        <v>5.1583189999999997</v>
      </c>
      <c r="X42" s="53">
        <v>5.1586270000000001</v>
      </c>
      <c r="Y42" s="53">
        <v>5.1599940000000002</v>
      </c>
      <c r="Z42" s="53">
        <v>5.1623609999999998</v>
      </c>
      <c r="AA42" s="53">
        <v>5.1645919999999998</v>
      </c>
      <c r="AB42" s="53">
        <v>5.1672900000000004</v>
      </c>
      <c r="AC42" s="53">
        <v>5.1671459999999998</v>
      </c>
      <c r="AD42" s="53">
        <v>5.1685619999999997</v>
      </c>
      <c r="AE42" s="53">
        <v>5.1696410000000004</v>
      </c>
      <c r="AF42" s="53">
        <v>5.1708939999999997</v>
      </c>
      <c r="AG42" s="54">
        <v>-9.8999999999999999E-4</v>
      </c>
    </row>
    <row r="43" spans="1:33" ht="15" customHeight="1" x14ac:dyDescent="0.3">
      <c r="A43" s="45" t="s">
        <v>434</v>
      </c>
      <c r="B43" s="52" t="s">
        <v>435</v>
      </c>
      <c r="C43" s="53">
        <v>5.5548890000000002</v>
      </c>
      <c r="D43" s="53">
        <v>5.5477809999999996</v>
      </c>
      <c r="E43" s="53">
        <v>5.566605</v>
      </c>
      <c r="F43" s="53">
        <v>5.4881219999999997</v>
      </c>
      <c r="G43" s="53">
        <v>5.4162540000000003</v>
      </c>
      <c r="H43" s="53">
        <v>5.363632</v>
      </c>
      <c r="I43" s="53">
        <v>5.3440459999999996</v>
      </c>
      <c r="J43" s="53">
        <v>5.3251010000000001</v>
      </c>
      <c r="K43" s="53">
        <v>5.3070409999999999</v>
      </c>
      <c r="L43" s="53">
        <v>5.2927879999999998</v>
      </c>
      <c r="M43" s="53">
        <v>5.2814769999999998</v>
      </c>
      <c r="N43" s="53">
        <v>5.2705669999999998</v>
      </c>
      <c r="O43" s="53">
        <v>5.2709770000000002</v>
      </c>
      <c r="P43" s="53">
        <v>5.264545</v>
      </c>
      <c r="Q43" s="53">
        <v>5.2668509999999999</v>
      </c>
      <c r="R43" s="53">
        <v>5.2696930000000002</v>
      </c>
      <c r="S43" s="53">
        <v>5.2709630000000001</v>
      </c>
      <c r="T43" s="53">
        <v>5.2768969999999999</v>
      </c>
      <c r="U43" s="53">
        <v>5.2883389999999997</v>
      </c>
      <c r="V43" s="53">
        <v>5.297326</v>
      </c>
      <c r="W43" s="53">
        <v>5.3035079999999999</v>
      </c>
      <c r="X43" s="53">
        <v>5.3054629999999996</v>
      </c>
      <c r="Y43" s="53">
        <v>5.3057749999999997</v>
      </c>
      <c r="Z43" s="53">
        <v>5.297193</v>
      </c>
      <c r="AA43" s="53">
        <v>5.2908879999999998</v>
      </c>
      <c r="AB43" s="53">
        <v>5.2823270000000004</v>
      </c>
      <c r="AC43" s="53">
        <v>5.2785159999999998</v>
      </c>
      <c r="AD43" s="53">
        <v>5.2773560000000002</v>
      </c>
      <c r="AE43" s="53">
        <v>5.2830399999999997</v>
      </c>
      <c r="AF43" s="53">
        <v>5.2744160000000004</v>
      </c>
      <c r="AG43" s="54">
        <v>-1.8029999999999999E-3</v>
      </c>
    </row>
    <row r="44" spans="1:33" ht="15" customHeight="1" x14ac:dyDescent="0.3">
      <c r="A44" s="45" t="s">
        <v>436</v>
      </c>
      <c r="B44" s="52" t="s">
        <v>437</v>
      </c>
      <c r="C44" s="53">
        <v>5.5960000000000001</v>
      </c>
      <c r="D44" s="53">
        <v>5.5839999999999996</v>
      </c>
      <c r="E44" s="53">
        <v>5.520715</v>
      </c>
      <c r="F44" s="53">
        <v>5.5012340000000002</v>
      </c>
      <c r="G44" s="53">
        <v>5.5020600000000002</v>
      </c>
      <c r="H44" s="53">
        <v>5.473986</v>
      </c>
      <c r="I44" s="53">
        <v>5.4744229999999998</v>
      </c>
      <c r="J44" s="53">
        <v>5.4804469999999998</v>
      </c>
      <c r="K44" s="53">
        <v>5.4910810000000003</v>
      </c>
      <c r="L44" s="53">
        <v>5.5105219999999999</v>
      </c>
      <c r="M44" s="53">
        <v>5.5302730000000002</v>
      </c>
      <c r="N44" s="53">
        <v>5.5014149999999997</v>
      </c>
      <c r="O44" s="53">
        <v>5.4766329999999996</v>
      </c>
      <c r="P44" s="53">
        <v>5.4635920000000002</v>
      </c>
      <c r="Q44" s="53">
        <v>5.4548120000000004</v>
      </c>
      <c r="R44" s="53">
        <v>5.4473159999999998</v>
      </c>
      <c r="S44" s="53">
        <v>5.4470679999999998</v>
      </c>
      <c r="T44" s="53">
        <v>5.4531159999999996</v>
      </c>
      <c r="U44" s="53">
        <v>5.4557710000000004</v>
      </c>
      <c r="V44" s="53">
        <v>5.4521649999999999</v>
      </c>
      <c r="W44" s="53">
        <v>5.4451349999999996</v>
      </c>
      <c r="X44" s="53">
        <v>5.4385240000000001</v>
      </c>
      <c r="Y44" s="53">
        <v>5.4324149999999998</v>
      </c>
      <c r="Z44" s="53">
        <v>5.4135210000000002</v>
      </c>
      <c r="AA44" s="53">
        <v>5.4108520000000002</v>
      </c>
      <c r="AB44" s="53">
        <v>5.4070239999999998</v>
      </c>
      <c r="AC44" s="53">
        <v>5.3983759999999998</v>
      </c>
      <c r="AD44" s="53">
        <v>5.4044460000000001</v>
      </c>
      <c r="AE44" s="53">
        <v>5.4091959999999997</v>
      </c>
      <c r="AF44" s="53">
        <v>5.414231</v>
      </c>
      <c r="AG44" s="54">
        <v>-1.1019999999999999E-3</v>
      </c>
    </row>
    <row r="45" spans="1:33" ht="15" customHeight="1" x14ac:dyDescent="0.3">
      <c r="A45" s="45" t="s">
        <v>438</v>
      </c>
      <c r="B45" s="52" t="s">
        <v>439</v>
      </c>
      <c r="C45" s="53">
        <v>5.9069250000000002</v>
      </c>
      <c r="D45" s="53">
        <v>5.8496990000000002</v>
      </c>
      <c r="E45" s="53">
        <v>5.8393759999999997</v>
      </c>
      <c r="F45" s="53">
        <v>5.8372390000000003</v>
      </c>
      <c r="G45" s="53">
        <v>5.8387010000000004</v>
      </c>
      <c r="H45" s="53">
        <v>5.8394389999999996</v>
      </c>
      <c r="I45" s="53">
        <v>5.8387909999999996</v>
      </c>
      <c r="J45" s="53">
        <v>5.8388200000000001</v>
      </c>
      <c r="K45" s="53">
        <v>5.8382120000000004</v>
      </c>
      <c r="L45" s="53">
        <v>5.8384780000000003</v>
      </c>
      <c r="M45" s="53">
        <v>5.8390500000000003</v>
      </c>
      <c r="N45" s="53">
        <v>5.8392049999999998</v>
      </c>
      <c r="O45" s="53">
        <v>5.8393449999999998</v>
      </c>
      <c r="P45" s="53">
        <v>5.8389540000000002</v>
      </c>
      <c r="Q45" s="53">
        <v>5.8391479999999998</v>
      </c>
      <c r="R45" s="53">
        <v>5.8397129999999997</v>
      </c>
      <c r="S45" s="53">
        <v>5.8397509999999997</v>
      </c>
      <c r="T45" s="53">
        <v>5.8401699999999996</v>
      </c>
      <c r="U45" s="53">
        <v>5.8407400000000003</v>
      </c>
      <c r="V45" s="53">
        <v>5.8431150000000001</v>
      </c>
      <c r="W45" s="53">
        <v>5.843744</v>
      </c>
      <c r="X45" s="53">
        <v>5.8461030000000003</v>
      </c>
      <c r="Y45" s="53">
        <v>5.8487539999999996</v>
      </c>
      <c r="Z45" s="53">
        <v>5.8504930000000002</v>
      </c>
      <c r="AA45" s="53">
        <v>5.8513710000000003</v>
      </c>
      <c r="AB45" s="53">
        <v>5.8523630000000004</v>
      </c>
      <c r="AC45" s="53">
        <v>5.8534360000000003</v>
      </c>
      <c r="AD45" s="53">
        <v>5.8535740000000001</v>
      </c>
      <c r="AE45" s="53">
        <v>5.8572709999999999</v>
      </c>
      <c r="AF45" s="53">
        <v>5.858911</v>
      </c>
      <c r="AG45" s="54">
        <v>5.5999999999999999E-5</v>
      </c>
    </row>
    <row r="46" spans="1:33" ht="15" customHeight="1" x14ac:dyDescent="0.3">
      <c r="A46" s="45" t="s">
        <v>440</v>
      </c>
      <c r="B46" s="52" t="s">
        <v>441</v>
      </c>
      <c r="C46" s="53">
        <v>5.9858820000000001</v>
      </c>
      <c r="D46" s="53">
        <v>5.9923979999999997</v>
      </c>
      <c r="E46" s="53">
        <v>5.9980570000000002</v>
      </c>
      <c r="F46" s="53">
        <v>6.0393189999999999</v>
      </c>
      <c r="G46" s="53">
        <v>6.045922</v>
      </c>
      <c r="H46" s="53">
        <v>6.0529900000000003</v>
      </c>
      <c r="I46" s="53">
        <v>6.0550179999999996</v>
      </c>
      <c r="J46" s="53">
        <v>6.0588829999999998</v>
      </c>
      <c r="K46" s="53">
        <v>6.0625720000000003</v>
      </c>
      <c r="L46" s="53">
        <v>6.065493</v>
      </c>
      <c r="M46" s="53">
        <v>6.068543</v>
      </c>
      <c r="N46" s="53">
        <v>6.0702939999999996</v>
      </c>
      <c r="O46" s="53">
        <v>6.0710620000000004</v>
      </c>
      <c r="P46" s="53">
        <v>6.0728140000000002</v>
      </c>
      <c r="Q46" s="53">
        <v>6.0711659999999998</v>
      </c>
      <c r="R46" s="53">
        <v>6.0659789999999996</v>
      </c>
      <c r="S46" s="53">
        <v>6.0682029999999996</v>
      </c>
      <c r="T46" s="53">
        <v>6.0652239999999997</v>
      </c>
      <c r="U46" s="53">
        <v>6.066236</v>
      </c>
      <c r="V46" s="53">
        <v>6.0763879999999997</v>
      </c>
      <c r="W46" s="53">
        <v>6.0777650000000003</v>
      </c>
      <c r="X46" s="53">
        <v>6.0802199999999997</v>
      </c>
      <c r="Y46" s="53">
        <v>6.0781669999999997</v>
      </c>
      <c r="Z46" s="53">
        <v>6.073283</v>
      </c>
      <c r="AA46" s="53">
        <v>6.0738219999999998</v>
      </c>
      <c r="AB46" s="53">
        <v>6.0734969999999997</v>
      </c>
      <c r="AC46" s="53">
        <v>6.0717160000000003</v>
      </c>
      <c r="AD46" s="53">
        <v>6.0701669999999996</v>
      </c>
      <c r="AE46" s="53">
        <v>6.0694160000000004</v>
      </c>
      <c r="AF46" s="53">
        <v>6.0689849999999996</v>
      </c>
      <c r="AG46" s="54">
        <v>4.5399999999999998E-4</v>
      </c>
    </row>
    <row r="47" spans="1:33" ht="15" customHeight="1" x14ac:dyDescent="0.3">
      <c r="A47" s="45" t="s">
        <v>442</v>
      </c>
      <c r="B47" s="52" t="s">
        <v>443</v>
      </c>
      <c r="C47" s="53">
        <v>3.8478859999999999</v>
      </c>
      <c r="D47" s="53">
        <v>3.6665320000000001</v>
      </c>
      <c r="E47" s="53">
        <v>3.6659190000000001</v>
      </c>
      <c r="F47" s="53">
        <v>3.6639940000000002</v>
      </c>
      <c r="G47" s="53">
        <v>3.6661320000000002</v>
      </c>
      <c r="H47" s="53">
        <v>3.6644589999999999</v>
      </c>
      <c r="I47" s="53">
        <v>3.6642359999999998</v>
      </c>
      <c r="J47" s="53">
        <v>3.6638660000000001</v>
      </c>
      <c r="K47" s="53">
        <v>3.6634720000000001</v>
      </c>
      <c r="L47" s="53">
        <v>3.663287</v>
      </c>
      <c r="M47" s="53">
        <v>3.66309</v>
      </c>
      <c r="N47" s="53">
        <v>3.662817</v>
      </c>
      <c r="O47" s="53">
        <v>3.6627429999999999</v>
      </c>
      <c r="P47" s="53">
        <v>3.6628609999999999</v>
      </c>
      <c r="Q47" s="53">
        <v>3.6630240000000001</v>
      </c>
      <c r="R47" s="53">
        <v>3.6633360000000001</v>
      </c>
      <c r="S47" s="53">
        <v>3.663065</v>
      </c>
      <c r="T47" s="53">
        <v>3.663462</v>
      </c>
      <c r="U47" s="53">
        <v>3.6635939999999998</v>
      </c>
      <c r="V47" s="53">
        <v>3.6642450000000002</v>
      </c>
      <c r="W47" s="53">
        <v>3.6641970000000001</v>
      </c>
      <c r="X47" s="53">
        <v>3.6654019999999998</v>
      </c>
      <c r="Y47" s="53">
        <v>3.667322</v>
      </c>
      <c r="Z47" s="53">
        <v>3.667932</v>
      </c>
      <c r="AA47" s="53">
        <v>3.667783</v>
      </c>
      <c r="AB47" s="53">
        <v>3.6674790000000002</v>
      </c>
      <c r="AC47" s="53">
        <v>3.6674519999999999</v>
      </c>
      <c r="AD47" s="53">
        <v>3.6665649999999999</v>
      </c>
      <c r="AE47" s="53">
        <v>3.6658840000000001</v>
      </c>
      <c r="AF47" s="53">
        <v>3.6651319999999998</v>
      </c>
      <c r="AG47" s="54">
        <v>-1.4E-5</v>
      </c>
    </row>
    <row r="48" spans="1:33" ht="15" customHeight="1" x14ac:dyDescent="0.3">
      <c r="B48" s="52"/>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ustomHeight="1" x14ac:dyDescent="0.3">
      <c r="B49" s="51" t="s">
        <v>444</v>
      </c>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row>
    <row r="50" spans="1:33" ht="15" customHeight="1" x14ac:dyDescent="0.3">
      <c r="A50" s="45" t="s">
        <v>445</v>
      </c>
      <c r="B50" s="52" t="s">
        <v>446</v>
      </c>
      <c r="C50" s="53">
        <v>1.022</v>
      </c>
      <c r="D50" s="53">
        <v>1.022</v>
      </c>
      <c r="E50" s="53">
        <v>1.022</v>
      </c>
      <c r="F50" s="53">
        <v>1.022</v>
      </c>
      <c r="G50" s="53">
        <v>1.022</v>
      </c>
      <c r="H50" s="53">
        <v>1.022</v>
      </c>
      <c r="I50" s="53">
        <v>1.022</v>
      </c>
      <c r="J50" s="53">
        <v>1.022</v>
      </c>
      <c r="K50" s="53">
        <v>1.022</v>
      </c>
      <c r="L50" s="53">
        <v>1.022</v>
      </c>
      <c r="M50" s="53">
        <v>1.022</v>
      </c>
      <c r="N50" s="53">
        <v>1.022</v>
      </c>
      <c r="O50" s="53">
        <v>1.022</v>
      </c>
      <c r="P50" s="53">
        <v>1.022</v>
      </c>
      <c r="Q50" s="53">
        <v>1.022</v>
      </c>
      <c r="R50" s="53">
        <v>1.022</v>
      </c>
      <c r="S50" s="53">
        <v>1.022</v>
      </c>
      <c r="T50" s="53">
        <v>1.022</v>
      </c>
      <c r="U50" s="53">
        <v>1.022</v>
      </c>
      <c r="V50" s="53">
        <v>1.022</v>
      </c>
      <c r="W50" s="53">
        <v>1.022</v>
      </c>
      <c r="X50" s="53">
        <v>1.022</v>
      </c>
      <c r="Y50" s="53">
        <v>1.022</v>
      </c>
      <c r="Z50" s="53">
        <v>1.022</v>
      </c>
      <c r="AA50" s="53">
        <v>1.022</v>
      </c>
      <c r="AB50" s="53">
        <v>1.022</v>
      </c>
      <c r="AC50" s="53">
        <v>1.022</v>
      </c>
      <c r="AD50" s="53">
        <v>1.022</v>
      </c>
      <c r="AE50" s="53">
        <v>1.022</v>
      </c>
      <c r="AF50" s="53">
        <v>1.022</v>
      </c>
      <c r="AG50" s="54">
        <v>0</v>
      </c>
    </row>
    <row r="51" spans="1:33" ht="15" customHeight="1" x14ac:dyDescent="0.3">
      <c r="A51" s="45" t="s">
        <v>447</v>
      </c>
      <c r="B51" s="52" t="s">
        <v>448</v>
      </c>
      <c r="C51" s="53">
        <v>1.0209999999999999</v>
      </c>
      <c r="D51" s="53">
        <v>1.022</v>
      </c>
      <c r="E51" s="53">
        <v>1.022</v>
      </c>
      <c r="F51" s="53">
        <v>1.022</v>
      </c>
      <c r="G51" s="53">
        <v>1.022</v>
      </c>
      <c r="H51" s="53">
        <v>1.022</v>
      </c>
      <c r="I51" s="53">
        <v>1.022</v>
      </c>
      <c r="J51" s="53">
        <v>1.022</v>
      </c>
      <c r="K51" s="53">
        <v>1.022</v>
      </c>
      <c r="L51" s="53">
        <v>1.022</v>
      </c>
      <c r="M51" s="53">
        <v>1.022</v>
      </c>
      <c r="N51" s="53">
        <v>1.022</v>
      </c>
      <c r="O51" s="53">
        <v>1.022</v>
      </c>
      <c r="P51" s="53">
        <v>1.022</v>
      </c>
      <c r="Q51" s="53">
        <v>1.022</v>
      </c>
      <c r="R51" s="53">
        <v>1.022</v>
      </c>
      <c r="S51" s="53">
        <v>1.022</v>
      </c>
      <c r="T51" s="53">
        <v>1.022</v>
      </c>
      <c r="U51" s="53">
        <v>1.022</v>
      </c>
      <c r="V51" s="53">
        <v>1.022</v>
      </c>
      <c r="W51" s="53">
        <v>1.022</v>
      </c>
      <c r="X51" s="53">
        <v>1.022</v>
      </c>
      <c r="Y51" s="53">
        <v>1.022</v>
      </c>
      <c r="Z51" s="53">
        <v>1.022</v>
      </c>
      <c r="AA51" s="53">
        <v>1.022</v>
      </c>
      <c r="AB51" s="53">
        <v>1.022</v>
      </c>
      <c r="AC51" s="53">
        <v>1.022</v>
      </c>
      <c r="AD51" s="53">
        <v>1.022</v>
      </c>
      <c r="AE51" s="53">
        <v>1.022</v>
      </c>
      <c r="AF51" s="53">
        <v>1.022</v>
      </c>
      <c r="AG51" s="54">
        <v>0</v>
      </c>
    </row>
    <row r="52" spans="1:33" ht="15" customHeight="1" x14ac:dyDescent="0.3">
      <c r="A52" s="45" t="s">
        <v>449</v>
      </c>
      <c r="B52" s="52" t="s">
        <v>450</v>
      </c>
      <c r="C52" s="53">
        <v>1.022</v>
      </c>
      <c r="D52" s="53">
        <v>1.022</v>
      </c>
      <c r="E52" s="53">
        <v>1.022</v>
      </c>
      <c r="F52" s="53">
        <v>1.022</v>
      </c>
      <c r="G52" s="53">
        <v>1.022</v>
      </c>
      <c r="H52" s="53">
        <v>1.022</v>
      </c>
      <c r="I52" s="53">
        <v>1.022</v>
      </c>
      <c r="J52" s="53">
        <v>1.022</v>
      </c>
      <c r="K52" s="53">
        <v>1.022</v>
      </c>
      <c r="L52" s="53">
        <v>1.022</v>
      </c>
      <c r="M52" s="53">
        <v>1.022</v>
      </c>
      <c r="N52" s="53">
        <v>1.022</v>
      </c>
      <c r="O52" s="53">
        <v>1.022</v>
      </c>
      <c r="P52" s="53">
        <v>1.022</v>
      </c>
      <c r="Q52" s="53">
        <v>1.022</v>
      </c>
      <c r="R52" s="53">
        <v>1.022</v>
      </c>
      <c r="S52" s="53">
        <v>1.022</v>
      </c>
      <c r="T52" s="53">
        <v>1.022</v>
      </c>
      <c r="U52" s="53">
        <v>1.022</v>
      </c>
      <c r="V52" s="53">
        <v>1.022</v>
      </c>
      <c r="W52" s="53">
        <v>1.022</v>
      </c>
      <c r="X52" s="53">
        <v>1.022</v>
      </c>
      <c r="Y52" s="53">
        <v>1.022</v>
      </c>
      <c r="Z52" s="53">
        <v>1.022</v>
      </c>
      <c r="AA52" s="53">
        <v>1.022</v>
      </c>
      <c r="AB52" s="53">
        <v>1.022</v>
      </c>
      <c r="AC52" s="53">
        <v>1.022</v>
      </c>
      <c r="AD52" s="53">
        <v>1.022</v>
      </c>
      <c r="AE52" s="53">
        <v>1.022</v>
      </c>
      <c r="AF52" s="53">
        <v>1.022</v>
      </c>
      <c r="AG52" s="54">
        <v>0</v>
      </c>
    </row>
    <row r="53" spans="1:33" ht="15" customHeight="1" x14ac:dyDescent="0.3">
      <c r="A53" s="45" t="s">
        <v>451</v>
      </c>
      <c r="B53" s="52" t="s">
        <v>452</v>
      </c>
      <c r="C53" s="53">
        <v>1.022</v>
      </c>
      <c r="D53" s="53">
        <v>1.022</v>
      </c>
      <c r="E53" s="53">
        <v>1.022</v>
      </c>
      <c r="F53" s="53">
        <v>1.022</v>
      </c>
      <c r="G53" s="53">
        <v>1.022</v>
      </c>
      <c r="H53" s="53">
        <v>1.022</v>
      </c>
      <c r="I53" s="53">
        <v>1.022</v>
      </c>
      <c r="J53" s="53">
        <v>1.022</v>
      </c>
      <c r="K53" s="53">
        <v>1.022</v>
      </c>
      <c r="L53" s="53">
        <v>1.022</v>
      </c>
      <c r="M53" s="53">
        <v>1.022</v>
      </c>
      <c r="N53" s="53">
        <v>1.022</v>
      </c>
      <c r="O53" s="53">
        <v>1.022</v>
      </c>
      <c r="P53" s="53">
        <v>1.022</v>
      </c>
      <c r="Q53" s="53">
        <v>1.022</v>
      </c>
      <c r="R53" s="53">
        <v>1.022</v>
      </c>
      <c r="S53" s="53">
        <v>1.022</v>
      </c>
      <c r="T53" s="53">
        <v>1.022</v>
      </c>
      <c r="U53" s="53">
        <v>1.022</v>
      </c>
      <c r="V53" s="53">
        <v>1.022</v>
      </c>
      <c r="W53" s="53">
        <v>1.022</v>
      </c>
      <c r="X53" s="53">
        <v>1.022</v>
      </c>
      <c r="Y53" s="53">
        <v>1.022</v>
      </c>
      <c r="Z53" s="53">
        <v>1.022</v>
      </c>
      <c r="AA53" s="53">
        <v>1.022</v>
      </c>
      <c r="AB53" s="53">
        <v>1.022</v>
      </c>
      <c r="AC53" s="53">
        <v>1.022</v>
      </c>
      <c r="AD53" s="53">
        <v>1.022</v>
      </c>
      <c r="AE53" s="53">
        <v>1.022</v>
      </c>
      <c r="AF53" s="53">
        <v>1.022</v>
      </c>
      <c r="AG53" s="54">
        <v>0</v>
      </c>
    </row>
    <row r="54" spans="1:33" ht="15" customHeight="1" x14ac:dyDescent="0.3">
      <c r="A54" s="45" t="s">
        <v>453</v>
      </c>
      <c r="B54" s="52" t="s">
        <v>454</v>
      </c>
      <c r="C54" s="53">
        <v>1.0249999999999999</v>
      </c>
      <c r="D54" s="53">
        <v>1.0249999999999999</v>
      </c>
      <c r="E54" s="53">
        <v>1.0249999999999999</v>
      </c>
      <c r="F54" s="53">
        <v>1.0249999999999999</v>
      </c>
      <c r="G54" s="53">
        <v>1.0249999999999999</v>
      </c>
      <c r="H54" s="53">
        <v>1.0249999999999999</v>
      </c>
      <c r="I54" s="53">
        <v>1.0249999999999999</v>
      </c>
      <c r="J54" s="53">
        <v>1.0249999999999999</v>
      </c>
      <c r="K54" s="53">
        <v>1.0249999999999999</v>
      </c>
      <c r="L54" s="53">
        <v>1.0249999999999999</v>
      </c>
      <c r="M54" s="53">
        <v>1.0249999999999999</v>
      </c>
      <c r="N54" s="53">
        <v>1.0249999999999999</v>
      </c>
      <c r="O54" s="53">
        <v>1.0249999999999999</v>
      </c>
      <c r="P54" s="53">
        <v>1.0249999999999999</v>
      </c>
      <c r="Q54" s="53">
        <v>1.0249999999999999</v>
      </c>
      <c r="R54" s="53">
        <v>1.0249999999999999</v>
      </c>
      <c r="S54" s="53">
        <v>1.0249999999999999</v>
      </c>
      <c r="T54" s="53">
        <v>1.0249999999999999</v>
      </c>
      <c r="U54" s="53">
        <v>1.0249999999999999</v>
      </c>
      <c r="V54" s="53">
        <v>1.0249999999999999</v>
      </c>
      <c r="W54" s="53">
        <v>1.0249999999999999</v>
      </c>
      <c r="X54" s="53">
        <v>1.0249999999999999</v>
      </c>
      <c r="Y54" s="53">
        <v>1.0249999999999999</v>
      </c>
      <c r="Z54" s="53">
        <v>1.0249999999999999</v>
      </c>
      <c r="AA54" s="53">
        <v>1.0249999999999999</v>
      </c>
      <c r="AB54" s="53">
        <v>1.0249999999999999</v>
      </c>
      <c r="AC54" s="53">
        <v>1.0249999999999999</v>
      </c>
      <c r="AD54" s="53">
        <v>1.0249999999999999</v>
      </c>
      <c r="AE54" s="53">
        <v>1.0249999999999999</v>
      </c>
      <c r="AF54" s="53">
        <v>1.0249999999999999</v>
      </c>
      <c r="AG54" s="54">
        <v>0</v>
      </c>
    </row>
    <row r="55" spans="1:33" ht="15" customHeight="1" x14ac:dyDescent="0.3">
      <c r="A55" s="45" t="s">
        <v>455</v>
      </c>
      <c r="B55" s="52" t="s">
        <v>456</v>
      </c>
      <c r="C55" s="53">
        <v>1.0089999999999999</v>
      </c>
      <c r="D55" s="53">
        <v>1.0089999999999999</v>
      </c>
      <c r="E55" s="53">
        <v>1.0089999999999999</v>
      </c>
      <c r="F55" s="53">
        <v>1.0089999999999999</v>
      </c>
      <c r="G55" s="53">
        <v>1.0089999999999999</v>
      </c>
      <c r="H55" s="53">
        <v>1.0089999999999999</v>
      </c>
      <c r="I55" s="53">
        <v>1.0089999999999999</v>
      </c>
      <c r="J55" s="53">
        <v>1.0089999999999999</v>
      </c>
      <c r="K55" s="53">
        <v>1.0089999999999999</v>
      </c>
      <c r="L55" s="53">
        <v>1.0089999999999999</v>
      </c>
      <c r="M55" s="53">
        <v>1.0089999999999999</v>
      </c>
      <c r="N55" s="53">
        <v>1.0089999999999999</v>
      </c>
      <c r="O55" s="53">
        <v>1.0089999999999999</v>
      </c>
      <c r="P55" s="53">
        <v>1.0089999999999999</v>
      </c>
      <c r="Q55" s="53">
        <v>1.0089999999999999</v>
      </c>
      <c r="R55" s="53">
        <v>1.0089999999999999</v>
      </c>
      <c r="S55" s="53">
        <v>1.0089999999999999</v>
      </c>
      <c r="T55" s="53">
        <v>1.0089999999999999</v>
      </c>
      <c r="U55" s="53">
        <v>1.0089999999999999</v>
      </c>
      <c r="V55" s="53">
        <v>1.0089999999999999</v>
      </c>
      <c r="W55" s="53">
        <v>1.0089999999999999</v>
      </c>
      <c r="X55" s="53">
        <v>1.0089999999999999</v>
      </c>
      <c r="Y55" s="53">
        <v>1.0089999999999999</v>
      </c>
      <c r="Z55" s="53">
        <v>1.0089999999999999</v>
      </c>
      <c r="AA55" s="53">
        <v>1.0089999999999999</v>
      </c>
      <c r="AB55" s="53">
        <v>1.0089999999999999</v>
      </c>
      <c r="AC55" s="53">
        <v>1.0089999999999999</v>
      </c>
      <c r="AD55" s="53">
        <v>1.0089999999999999</v>
      </c>
      <c r="AE55" s="53">
        <v>1.0089999999999999</v>
      </c>
      <c r="AF55" s="53">
        <v>1.0089999999999999</v>
      </c>
      <c r="AG55" s="54">
        <v>0</v>
      </c>
    </row>
    <row r="56" spans="1:33" ht="15" customHeight="1" x14ac:dyDescent="0.3">
      <c r="A56" s="45" t="s">
        <v>457</v>
      </c>
      <c r="B56" s="52" t="s">
        <v>458</v>
      </c>
      <c r="C56" s="53">
        <v>0.96</v>
      </c>
      <c r="D56" s="53">
        <v>0.96</v>
      </c>
      <c r="E56" s="53">
        <v>0.96</v>
      </c>
      <c r="F56" s="53">
        <v>0.96</v>
      </c>
      <c r="G56" s="53">
        <v>0.96</v>
      </c>
      <c r="H56" s="53">
        <v>0.96</v>
      </c>
      <c r="I56" s="53">
        <v>0.96</v>
      </c>
      <c r="J56" s="53">
        <v>0.96</v>
      </c>
      <c r="K56" s="53">
        <v>0.96</v>
      </c>
      <c r="L56" s="53">
        <v>0.96</v>
      </c>
      <c r="M56" s="53">
        <v>0.96</v>
      </c>
      <c r="N56" s="53">
        <v>0.96</v>
      </c>
      <c r="O56" s="53">
        <v>0.96</v>
      </c>
      <c r="P56" s="53">
        <v>0.96</v>
      </c>
      <c r="Q56" s="53">
        <v>0.96</v>
      </c>
      <c r="R56" s="53">
        <v>0.96</v>
      </c>
      <c r="S56" s="53">
        <v>0.96</v>
      </c>
      <c r="T56" s="53">
        <v>0.96</v>
      </c>
      <c r="U56" s="53">
        <v>0.96</v>
      </c>
      <c r="V56" s="53">
        <v>0.96</v>
      </c>
      <c r="W56" s="53">
        <v>0.96</v>
      </c>
      <c r="X56" s="53">
        <v>0.96</v>
      </c>
      <c r="Y56" s="53">
        <v>0.96</v>
      </c>
      <c r="Z56" s="53">
        <v>0.96</v>
      </c>
      <c r="AA56" s="53">
        <v>0.96</v>
      </c>
      <c r="AB56" s="53">
        <v>0.96</v>
      </c>
      <c r="AC56" s="53">
        <v>0.96</v>
      </c>
      <c r="AD56" s="53">
        <v>0.96</v>
      </c>
      <c r="AE56" s="53">
        <v>0.96</v>
      </c>
      <c r="AF56" s="53">
        <v>0.96</v>
      </c>
      <c r="AG56" s="54">
        <v>0</v>
      </c>
    </row>
    <row r="57" spans="1:33" ht="15" customHeight="1" x14ac:dyDescent="0.3">
      <c r="B57" s="52"/>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ustomHeight="1" x14ac:dyDescent="0.3">
      <c r="B58" s="51" t="s">
        <v>459</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row>
    <row r="59" spans="1:33" ht="15" customHeight="1" x14ac:dyDescent="0.3">
      <c r="A59" s="45" t="s">
        <v>460</v>
      </c>
      <c r="B59" s="52" t="s">
        <v>452</v>
      </c>
      <c r="C59" s="53">
        <v>20.141886</v>
      </c>
      <c r="D59" s="53">
        <v>20.141506</v>
      </c>
      <c r="E59" s="53">
        <v>20.254277999999999</v>
      </c>
      <c r="F59" s="53">
        <v>20.152456000000001</v>
      </c>
      <c r="G59" s="53">
        <v>19.968737000000001</v>
      </c>
      <c r="H59" s="53">
        <v>19.996908000000001</v>
      </c>
      <c r="I59" s="53">
        <v>20.029133000000002</v>
      </c>
      <c r="J59" s="53">
        <v>20.036724</v>
      </c>
      <c r="K59" s="53">
        <v>20.014339</v>
      </c>
      <c r="L59" s="53">
        <v>19.998480000000001</v>
      </c>
      <c r="M59" s="53">
        <v>19.991802</v>
      </c>
      <c r="N59" s="53">
        <v>19.960947000000001</v>
      </c>
      <c r="O59" s="53">
        <v>19.948992000000001</v>
      </c>
      <c r="P59" s="53">
        <v>19.955679</v>
      </c>
      <c r="Q59" s="53">
        <v>19.933797999999999</v>
      </c>
      <c r="R59" s="53">
        <v>19.910012999999999</v>
      </c>
      <c r="S59" s="53">
        <v>19.902987</v>
      </c>
      <c r="T59" s="53">
        <v>19.904033999999999</v>
      </c>
      <c r="U59" s="53">
        <v>19.895184</v>
      </c>
      <c r="V59" s="53">
        <v>19.915129</v>
      </c>
      <c r="W59" s="53">
        <v>19.931076000000001</v>
      </c>
      <c r="X59" s="53">
        <v>19.921295000000001</v>
      </c>
      <c r="Y59" s="53">
        <v>19.941599</v>
      </c>
      <c r="Z59" s="53">
        <v>19.97016</v>
      </c>
      <c r="AA59" s="53">
        <v>19.962167999999998</v>
      </c>
      <c r="AB59" s="53">
        <v>19.930337999999999</v>
      </c>
      <c r="AC59" s="53">
        <v>19.941980000000001</v>
      </c>
      <c r="AD59" s="53">
        <v>19.941424999999999</v>
      </c>
      <c r="AE59" s="53">
        <v>19.955513</v>
      </c>
      <c r="AF59" s="53">
        <v>19.984213</v>
      </c>
      <c r="AG59" s="54">
        <v>-2.7999999999999998E-4</v>
      </c>
    </row>
    <row r="60" spans="1:33" ht="15" customHeight="1" x14ac:dyDescent="0.3">
      <c r="A60" s="45" t="s">
        <v>461</v>
      </c>
      <c r="B60" s="52" t="s">
        <v>462</v>
      </c>
      <c r="C60" s="53">
        <v>24.274498000000001</v>
      </c>
      <c r="D60" s="53">
        <v>24.209198000000001</v>
      </c>
      <c r="E60" s="53">
        <v>24.339213999999998</v>
      </c>
      <c r="F60" s="53">
        <v>24.227383</v>
      </c>
      <c r="G60" s="53">
        <v>24.098248000000002</v>
      </c>
      <c r="H60" s="53">
        <v>24.058990000000001</v>
      </c>
      <c r="I60" s="53">
        <v>24.073308999999998</v>
      </c>
      <c r="J60" s="53">
        <v>24.077995000000001</v>
      </c>
      <c r="K60" s="53">
        <v>24.070150000000002</v>
      </c>
      <c r="L60" s="53">
        <v>24.069181</v>
      </c>
      <c r="M60" s="53">
        <v>24.078018</v>
      </c>
      <c r="N60" s="53">
        <v>24.080964999999999</v>
      </c>
      <c r="O60" s="53">
        <v>24.089870000000001</v>
      </c>
      <c r="P60" s="53">
        <v>24.068985000000001</v>
      </c>
      <c r="Q60" s="53">
        <v>24.067319999999999</v>
      </c>
      <c r="R60" s="53">
        <v>24.002478</v>
      </c>
      <c r="S60" s="53">
        <v>23.997118</v>
      </c>
      <c r="T60" s="53">
        <v>23.980979999999999</v>
      </c>
      <c r="U60" s="53">
        <v>23.971695</v>
      </c>
      <c r="V60" s="53">
        <v>23.970184</v>
      </c>
      <c r="W60" s="53">
        <v>23.963169000000001</v>
      </c>
      <c r="X60" s="53">
        <v>23.961131999999999</v>
      </c>
      <c r="Y60" s="53">
        <v>23.947953999999999</v>
      </c>
      <c r="Z60" s="53">
        <v>23.942591</v>
      </c>
      <c r="AA60" s="53">
        <v>23.936029000000001</v>
      </c>
      <c r="AB60" s="53">
        <v>23.928726000000001</v>
      </c>
      <c r="AC60" s="53">
        <v>23.919325000000001</v>
      </c>
      <c r="AD60" s="53">
        <v>23.90719</v>
      </c>
      <c r="AE60" s="53">
        <v>23.884284999999998</v>
      </c>
      <c r="AF60" s="53">
        <v>23.894234000000001</v>
      </c>
      <c r="AG60" s="54">
        <v>-4.6799999999999999E-4</v>
      </c>
    </row>
    <row r="61" spans="1:33" ht="15" customHeight="1" x14ac:dyDescent="0.3">
      <c r="A61" s="45" t="s">
        <v>463</v>
      </c>
      <c r="B61" s="52" t="s">
        <v>464</v>
      </c>
      <c r="C61" s="53">
        <v>17.190743999999999</v>
      </c>
      <c r="D61" s="53">
        <v>17.236584000000001</v>
      </c>
      <c r="E61" s="53">
        <v>17.333722999999999</v>
      </c>
      <c r="F61" s="53">
        <v>17.272459000000001</v>
      </c>
      <c r="G61" s="53">
        <v>17.246317000000001</v>
      </c>
      <c r="H61" s="53">
        <v>17.231425999999999</v>
      </c>
      <c r="I61" s="53">
        <v>17.229192999999999</v>
      </c>
      <c r="J61" s="53">
        <v>17.209602</v>
      </c>
      <c r="K61" s="53">
        <v>17.215320999999999</v>
      </c>
      <c r="L61" s="53">
        <v>17.207014000000001</v>
      </c>
      <c r="M61" s="53">
        <v>17.211310999999998</v>
      </c>
      <c r="N61" s="53">
        <v>17.197430000000001</v>
      </c>
      <c r="O61" s="53">
        <v>17.1889</v>
      </c>
      <c r="P61" s="53">
        <v>17.186046999999999</v>
      </c>
      <c r="Q61" s="53">
        <v>17.177021</v>
      </c>
      <c r="R61" s="53">
        <v>17.143319999999999</v>
      </c>
      <c r="S61" s="53">
        <v>17.141349999999999</v>
      </c>
      <c r="T61" s="53">
        <v>17.121486999999998</v>
      </c>
      <c r="U61" s="53">
        <v>17.110218</v>
      </c>
      <c r="V61" s="53">
        <v>17.128222999999998</v>
      </c>
      <c r="W61" s="53">
        <v>17.135618000000001</v>
      </c>
      <c r="X61" s="53">
        <v>17.121458000000001</v>
      </c>
      <c r="Y61" s="53">
        <v>17.108360000000001</v>
      </c>
      <c r="Z61" s="53">
        <v>17.105806000000001</v>
      </c>
      <c r="AA61" s="53">
        <v>17.105357999999999</v>
      </c>
      <c r="AB61" s="53">
        <v>17.114626000000001</v>
      </c>
      <c r="AC61" s="53">
        <v>17.109442000000001</v>
      </c>
      <c r="AD61" s="53">
        <v>17.117567000000001</v>
      </c>
      <c r="AE61" s="53">
        <v>17.108967</v>
      </c>
      <c r="AF61" s="53">
        <v>17.103618999999998</v>
      </c>
      <c r="AG61" s="54">
        <v>-2.7700000000000001E-4</v>
      </c>
    </row>
    <row r="62" spans="1:33" ht="15" customHeight="1" x14ac:dyDescent="0.3">
      <c r="A62" s="45" t="s">
        <v>465</v>
      </c>
      <c r="B62" s="52" t="s">
        <v>446</v>
      </c>
      <c r="C62" s="53">
        <v>19.669176</v>
      </c>
      <c r="D62" s="53">
        <v>19.621791999999999</v>
      </c>
      <c r="E62" s="53">
        <v>19.700848000000001</v>
      </c>
      <c r="F62" s="53">
        <v>19.633611999999999</v>
      </c>
      <c r="G62" s="53">
        <v>19.419633999999999</v>
      </c>
      <c r="H62" s="53">
        <v>19.390740999999998</v>
      </c>
      <c r="I62" s="53">
        <v>19.391297999999999</v>
      </c>
      <c r="J62" s="53">
        <v>19.39537</v>
      </c>
      <c r="K62" s="53">
        <v>19.378080000000001</v>
      </c>
      <c r="L62" s="53">
        <v>19.361035999999999</v>
      </c>
      <c r="M62" s="53">
        <v>19.356332999999999</v>
      </c>
      <c r="N62" s="53">
        <v>19.330292</v>
      </c>
      <c r="O62" s="53">
        <v>19.318913999999999</v>
      </c>
      <c r="P62" s="53">
        <v>19.327814</v>
      </c>
      <c r="Q62" s="53">
        <v>19.304314000000002</v>
      </c>
      <c r="R62" s="53">
        <v>19.290458999999998</v>
      </c>
      <c r="S62" s="53">
        <v>19.287800000000001</v>
      </c>
      <c r="T62" s="53">
        <v>19.283714</v>
      </c>
      <c r="U62" s="53">
        <v>19.261959000000001</v>
      </c>
      <c r="V62" s="53">
        <v>19.254387000000001</v>
      </c>
      <c r="W62" s="53">
        <v>19.265038000000001</v>
      </c>
      <c r="X62" s="53">
        <v>19.245056000000002</v>
      </c>
      <c r="Y62" s="53">
        <v>19.266732999999999</v>
      </c>
      <c r="Z62" s="53">
        <v>19.288557000000001</v>
      </c>
      <c r="AA62" s="53">
        <v>19.268180999999998</v>
      </c>
      <c r="AB62" s="53">
        <v>19.253706000000001</v>
      </c>
      <c r="AC62" s="53">
        <v>19.301629999999999</v>
      </c>
      <c r="AD62" s="53">
        <v>19.307068000000001</v>
      </c>
      <c r="AE62" s="53">
        <v>19.316452000000002</v>
      </c>
      <c r="AF62" s="53">
        <v>19.316725000000002</v>
      </c>
      <c r="AG62" s="54">
        <v>-5.5900000000000004E-4</v>
      </c>
    </row>
    <row r="63" spans="1:33" ht="15" customHeight="1" x14ac:dyDescent="0.3">
      <c r="A63" s="45" t="s">
        <v>466</v>
      </c>
      <c r="B63" s="52" t="s">
        <v>467</v>
      </c>
      <c r="C63" s="53">
        <v>22.121863999999999</v>
      </c>
      <c r="D63" s="53">
        <v>21.121953999999999</v>
      </c>
      <c r="E63" s="53">
        <v>21.685631000000001</v>
      </c>
      <c r="F63" s="53">
        <v>21.689672000000002</v>
      </c>
      <c r="G63" s="53">
        <v>21.68675</v>
      </c>
      <c r="H63" s="53">
        <v>21.686299999999999</v>
      </c>
      <c r="I63" s="53">
        <v>21.686305999999998</v>
      </c>
      <c r="J63" s="53">
        <v>21.684597</v>
      </c>
      <c r="K63" s="53">
        <v>21.683499999999999</v>
      </c>
      <c r="L63" s="53">
        <v>21.682779</v>
      </c>
      <c r="M63" s="53">
        <v>21.682714000000001</v>
      </c>
      <c r="N63" s="53">
        <v>21.682611000000001</v>
      </c>
      <c r="O63" s="53">
        <v>21.682607999999998</v>
      </c>
      <c r="P63" s="53">
        <v>21.682086999999999</v>
      </c>
      <c r="Q63" s="53">
        <v>21.681742</v>
      </c>
      <c r="R63" s="53">
        <v>21.68111</v>
      </c>
      <c r="S63" s="53">
        <v>21.680582000000001</v>
      </c>
      <c r="T63" s="53">
        <v>21.679848</v>
      </c>
      <c r="U63" s="53">
        <v>21.679082999999999</v>
      </c>
      <c r="V63" s="53">
        <v>21.678183000000001</v>
      </c>
      <c r="W63" s="53">
        <v>21.677644999999998</v>
      </c>
      <c r="X63" s="53">
        <v>21.677195000000001</v>
      </c>
      <c r="Y63" s="53">
        <v>21.676624</v>
      </c>
      <c r="Z63" s="53">
        <v>21.676183999999999</v>
      </c>
      <c r="AA63" s="53">
        <v>21.675567999999998</v>
      </c>
      <c r="AB63" s="53">
        <v>21.675122999999999</v>
      </c>
      <c r="AC63" s="53">
        <v>21.674561000000001</v>
      </c>
      <c r="AD63" s="53">
        <v>21.674213000000002</v>
      </c>
      <c r="AE63" s="53">
        <v>21.673548</v>
      </c>
      <c r="AF63" s="53">
        <v>21.672888</v>
      </c>
      <c r="AG63" s="54">
        <v>9.2000000000000003E-4</v>
      </c>
    </row>
    <row r="64" spans="1:33" ht="15" customHeight="1" x14ac:dyDescent="0.3">
      <c r="A64" s="45" t="s">
        <v>468</v>
      </c>
      <c r="B64" s="52" t="s">
        <v>389</v>
      </c>
      <c r="C64" s="53">
        <v>21.684904</v>
      </c>
      <c r="D64" s="53">
        <v>22.999182000000001</v>
      </c>
      <c r="E64" s="53">
        <v>21.160558999999999</v>
      </c>
      <c r="F64" s="53">
        <v>21.189487</v>
      </c>
      <c r="G64" s="53">
        <v>21.2073</v>
      </c>
      <c r="H64" s="53">
        <v>21.219062999999998</v>
      </c>
      <c r="I64" s="53">
        <v>21.236052999999998</v>
      </c>
      <c r="J64" s="53">
        <v>21.257743999999999</v>
      </c>
      <c r="K64" s="53">
        <v>21.257141000000001</v>
      </c>
      <c r="L64" s="53">
        <v>21.258364</v>
      </c>
      <c r="M64" s="53">
        <v>21.264527999999999</v>
      </c>
      <c r="N64" s="53">
        <v>21.264379999999999</v>
      </c>
      <c r="O64" s="53">
        <v>21.263414000000001</v>
      </c>
      <c r="P64" s="53">
        <v>21.268868999999999</v>
      </c>
      <c r="Q64" s="53">
        <v>21.270748000000001</v>
      </c>
      <c r="R64" s="53">
        <v>21.270329</v>
      </c>
      <c r="S64" s="53">
        <v>21.271004000000001</v>
      </c>
      <c r="T64" s="53">
        <v>21.278790000000001</v>
      </c>
      <c r="U64" s="53">
        <v>21.275722999999999</v>
      </c>
      <c r="V64" s="53">
        <v>21.274508999999998</v>
      </c>
      <c r="W64" s="53">
        <v>21.273979000000001</v>
      </c>
      <c r="X64" s="53">
        <v>21.283442999999998</v>
      </c>
      <c r="Y64" s="53">
        <v>21.282803999999999</v>
      </c>
      <c r="Z64" s="53">
        <v>21.282373</v>
      </c>
      <c r="AA64" s="53">
        <v>21.282125000000001</v>
      </c>
      <c r="AB64" s="53">
        <v>21.282548999999999</v>
      </c>
      <c r="AC64" s="53">
        <v>21.295866</v>
      </c>
      <c r="AD64" s="53">
        <v>21.295183000000002</v>
      </c>
      <c r="AE64" s="53">
        <v>21.294498000000001</v>
      </c>
      <c r="AF64" s="53">
        <v>21.293766000000002</v>
      </c>
      <c r="AG64" s="54">
        <v>-2.748E-3</v>
      </c>
    </row>
    <row r="65" spans="1:33" ht="15" customHeight="1" x14ac:dyDescent="0.3">
      <c r="A65" s="45" t="s">
        <v>469</v>
      </c>
      <c r="B65" s="52" t="s">
        <v>470</v>
      </c>
      <c r="C65" s="53">
        <v>26.318245000000001</v>
      </c>
      <c r="D65" s="53">
        <v>26.303614</v>
      </c>
      <c r="E65" s="53">
        <v>26.218519000000001</v>
      </c>
      <c r="F65" s="53">
        <v>26.219975000000002</v>
      </c>
      <c r="G65" s="53">
        <v>26.222075</v>
      </c>
      <c r="H65" s="53">
        <v>26.223704999999999</v>
      </c>
      <c r="I65" s="53">
        <v>26.224449</v>
      </c>
      <c r="J65" s="53">
        <v>26.224131</v>
      </c>
      <c r="K65" s="53">
        <v>26.223286000000002</v>
      </c>
      <c r="L65" s="53">
        <v>26.22296</v>
      </c>
      <c r="M65" s="53">
        <v>26.223120000000002</v>
      </c>
      <c r="N65" s="53">
        <v>26.223227999999999</v>
      </c>
      <c r="O65" s="53">
        <v>26.223372999999999</v>
      </c>
      <c r="P65" s="53">
        <v>26.223623</v>
      </c>
      <c r="Q65" s="53">
        <v>26.223869000000001</v>
      </c>
      <c r="R65" s="53">
        <v>26.223644</v>
      </c>
      <c r="S65" s="53">
        <v>26.222836999999998</v>
      </c>
      <c r="T65" s="53">
        <v>26.221641999999999</v>
      </c>
      <c r="U65" s="53">
        <v>26.220406000000001</v>
      </c>
      <c r="V65" s="53">
        <v>26.219114000000001</v>
      </c>
      <c r="W65" s="53">
        <v>26.217901000000001</v>
      </c>
      <c r="X65" s="53">
        <v>26.216532000000001</v>
      </c>
      <c r="Y65" s="53">
        <v>26.215122000000001</v>
      </c>
      <c r="Z65" s="53">
        <v>26.213799999999999</v>
      </c>
      <c r="AA65" s="53">
        <v>26.212181000000001</v>
      </c>
      <c r="AB65" s="53">
        <v>26.210436000000001</v>
      </c>
      <c r="AC65" s="53">
        <v>26.208901999999998</v>
      </c>
      <c r="AD65" s="53">
        <v>26.208282000000001</v>
      </c>
      <c r="AE65" s="53">
        <v>26.207432000000001</v>
      </c>
      <c r="AF65" s="53">
        <v>26.206347000000001</v>
      </c>
      <c r="AG65" s="54">
        <v>-1.3200000000000001E-4</v>
      </c>
    </row>
    <row r="66" spans="1:33" ht="15" customHeight="1" x14ac:dyDescent="0.3">
      <c r="A66" s="45" t="s">
        <v>471</v>
      </c>
      <c r="B66" s="52" t="s">
        <v>391</v>
      </c>
      <c r="C66" s="53">
        <v>19.340857</v>
      </c>
      <c r="D66" s="53">
        <v>19.176247</v>
      </c>
      <c r="E66" s="53">
        <v>19.404143999999999</v>
      </c>
      <c r="F66" s="53">
        <v>19.330393000000001</v>
      </c>
      <c r="G66" s="53">
        <v>19.081347999999998</v>
      </c>
      <c r="H66" s="53">
        <v>19.020541999999999</v>
      </c>
      <c r="I66" s="53">
        <v>19.025241999999999</v>
      </c>
      <c r="J66" s="53">
        <v>19.037102000000001</v>
      </c>
      <c r="K66" s="53">
        <v>19.023630000000001</v>
      </c>
      <c r="L66" s="53">
        <v>19.005213000000001</v>
      </c>
      <c r="M66" s="53">
        <v>19.000830000000001</v>
      </c>
      <c r="N66" s="53">
        <v>18.973535999999999</v>
      </c>
      <c r="O66" s="53">
        <v>18.96106</v>
      </c>
      <c r="P66" s="53">
        <v>18.973164000000001</v>
      </c>
      <c r="Q66" s="53">
        <v>18.94791</v>
      </c>
      <c r="R66" s="53">
        <v>18.932905000000002</v>
      </c>
      <c r="S66" s="53">
        <v>18.933399000000001</v>
      </c>
      <c r="T66" s="53">
        <v>18.932171</v>
      </c>
      <c r="U66" s="53">
        <v>18.91234</v>
      </c>
      <c r="V66" s="53">
        <v>18.90756</v>
      </c>
      <c r="W66" s="53">
        <v>18.922315999999999</v>
      </c>
      <c r="X66" s="53">
        <v>18.903355000000001</v>
      </c>
      <c r="Y66" s="53">
        <v>18.930493999999999</v>
      </c>
      <c r="Z66" s="53">
        <v>18.957127</v>
      </c>
      <c r="AA66" s="53">
        <v>18.937878000000001</v>
      </c>
      <c r="AB66" s="53">
        <v>18.925391999999999</v>
      </c>
      <c r="AC66" s="53">
        <v>18.979572000000001</v>
      </c>
      <c r="AD66" s="53">
        <v>18.986402999999999</v>
      </c>
      <c r="AE66" s="53">
        <v>18.998425000000001</v>
      </c>
      <c r="AF66" s="53">
        <v>19.000561000000001</v>
      </c>
      <c r="AG66" s="54">
        <v>-3.2899999999999997E-4</v>
      </c>
    </row>
    <row r="67" spans="1:33" ht="15" customHeight="1" x14ac:dyDescent="0.3">
      <c r="A67" s="45" t="s">
        <v>472</v>
      </c>
      <c r="B67" s="52" t="s">
        <v>454</v>
      </c>
      <c r="C67" s="53">
        <v>25.394043</v>
      </c>
      <c r="D67" s="53">
        <v>25.132273000000001</v>
      </c>
      <c r="E67" s="53">
        <v>23.269006999999998</v>
      </c>
      <c r="F67" s="53">
        <v>23.266826999999999</v>
      </c>
      <c r="G67" s="53">
        <v>23.439091000000001</v>
      </c>
      <c r="H67" s="53">
        <v>23.687567000000001</v>
      </c>
      <c r="I67" s="53">
        <v>24.760014999999999</v>
      </c>
      <c r="J67" s="53">
        <v>24.759176</v>
      </c>
      <c r="K67" s="53">
        <v>24.266544</v>
      </c>
      <c r="L67" s="53">
        <v>23.970092999999999</v>
      </c>
      <c r="M67" s="53">
        <v>24.115765</v>
      </c>
      <c r="N67" s="53">
        <v>23.960722000000001</v>
      </c>
      <c r="O67" s="53">
        <v>23.958158000000001</v>
      </c>
      <c r="P67" s="53">
        <v>23.786698999999999</v>
      </c>
      <c r="Q67" s="53">
        <v>24.280366999999998</v>
      </c>
      <c r="R67" s="53">
        <v>23.980236000000001</v>
      </c>
      <c r="S67" s="53">
        <v>23.696795000000002</v>
      </c>
      <c r="T67" s="53">
        <v>23.525959</v>
      </c>
      <c r="U67" s="53">
        <v>23.691811000000001</v>
      </c>
      <c r="V67" s="53">
        <v>24.759744999999999</v>
      </c>
      <c r="W67" s="53">
        <v>24.759793999999999</v>
      </c>
      <c r="X67" s="53">
        <v>24.759747000000001</v>
      </c>
      <c r="Y67" s="53">
        <v>24.759573</v>
      </c>
      <c r="Z67" s="53">
        <v>24.759122999999999</v>
      </c>
      <c r="AA67" s="53">
        <v>23.953287</v>
      </c>
      <c r="AB67" s="53">
        <v>23.861923000000001</v>
      </c>
      <c r="AC67" s="53">
        <v>23.708548</v>
      </c>
      <c r="AD67" s="53">
        <v>23.739141</v>
      </c>
      <c r="AE67" s="53">
        <v>23.717417000000001</v>
      </c>
      <c r="AF67" s="53">
        <v>24.758489999999998</v>
      </c>
      <c r="AG67" s="54">
        <v>-5.3499999999999999E-4</v>
      </c>
    </row>
    <row r="68" spans="1:33" ht="15" customHeight="1" x14ac:dyDescent="0.3">
      <c r="A68" s="45" t="s">
        <v>473</v>
      </c>
      <c r="B68" s="52" t="s">
        <v>456</v>
      </c>
      <c r="C68" s="53">
        <v>25.638634</v>
      </c>
      <c r="D68" s="53">
        <v>25.606361</v>
      </c>
      <c r="E68" s="53">
        <v>24.594213</v>
      </c>
      <c r="F68" s="53">
        <v>24.643882999999999</v>
      </c>
      <c r="G68" s="53">
        <v>24.617301999999999</v>
      </c>
      <c r="H68" s="53">
        <v>24.669585999999999</v>
      </c>
      <c r="I68" s="53">
        <v>24.619109999999999</v>
      </c>
      <c r="J68" s="53">
        <v>24.588791000000001</v>
      </c>
      <c r="K68" s="53">
        <v>24.555351000000002</v>
      </c>
      <c r="L68" s="53">
        <v>24.513826000000002</v>
      </c>
      <c r="M68" s="53">
        <v>24.481434</v>
      </c>
      <c r="N68" s="53">
        <v>24.427309000000001</v>
      </c>
      <c r="O68" s="53">
        <v>24.360132</v>
      </c>
      <c r="P68" s="53">
        <v>24.296249</v>
      </c>
      <c r="Q68" s="53">
        <v>24.240406</v>
      </c>
      <c r="R68" s="53">
        <v>24.163171999999999</v>
      </c>
      <c r="S68" s="53">
        <v>24.143818</v>
      </c>
      <c r="T68" s="53">
        <v>24.172131</v>
      </c>
      <c r="U68" s="53">
        <v>24.114754000000001</v>
      </c>
      <c r="V68" s="53">
        <v>24.039688000000002</v>
      </c>
      <c r="W68" s="53">
        <v>23.963267999999999</v>
      </c>
      <c r="X68" s="53">
        <v>23.938824</v>
      </c>
      <c r="Y68" s="53">
        <v>23.893191999999999</v>
      </c>
      <c r="Z68" s="53">
        <v>23.834253</v>
      </c>
      <c r="AA68" s="53">
        <v>23.800329000000001</v>
      </c>
      <c r="AB68" s="53">
        <v>23.729196999999999</v>
      </c>
      <c r="AC68" s="53">
        <v>23.681681000000001</v>
      </c>
      <c r="AD68" s="53">
        <v>23.595980000000001</v>
      </c>
      <c r="AE68" s="53">
        <v>23.478145999999999</v>
      </c>
      <c r="AF68" s="53">
        <v>23.455414000000001</v>
      </c>
      <c r="AG68" s="54">
        <v>-3.1289999999999998E-3</v>
      </c>
    </row>
    <row r="69" spans="1:33" ht="15" customHeight="1" x14ac:dyDescent="0.3">
      <c r="A69" s="45" t="s">
        <v>474</v>
      </c>
      <c r="B69" s="52" t="s">
        <v>475</v>
      </c>
      <c r="C69" s="53">
        <v>0</v>
      </c>
      <c r="D69" s="53">
        <v>0</v>
      </c>
      <c r="E69" s="53">
        <v>0</v>
      </c>
      <c r="F69" s="53">
        <v>0</v>
      </c>
      <c r="G69" s="53">
        <v>0</v>
      </c>
      <c r="H69" s="53">
        <v>0</v>
      </c>
      <c r="I69" s="53">
        <v>0</v>
      </c>
      <c r="J69" s="53">
        <v>0</v>
      </c>
      <c r="K69" s="53">
        <v>0</v>
      </c>
      <c r="L69" s="53">
        <v>0</v>
      </c>
      <c r="M69" s="53">
        <v>0</v>
      </c>
      <c r="N69" s="53">
        <v>0</v>
      </c>
      <c r="O69" s="53">
        <v>0</v>
      </c>
      <c r="P69" s="53">
        <v>0</v>
      </c>
      <c r="Q69" s="53">
        <v>0</v>
      </c>
      <c r="R69" s="53">
        <v>0</v>
      </c>
      <c r="S69" s="53">
        <v>0</v>
      </c>
      <c r="T69" s="53">
        <v>0</v>
      </c>
      <c r="U69" s="53">
        <v>0</v>
      </c>
      <c r="V69" s="53">
        <v>0</v>
      </c>
      <c r="W69" s="53">
        <v>0</v>
      </c>
      <c r="X69" s="53">
        <v>0</v>
      </c>
      <c r="Y69" s="53">
        <v>0</v>
      </c>
      <c r="Z69" s="53">
        <v>0</v>
      </c>
      <c r="AA69" s="53">
        <v>0</v>
      </c>
      <c r="AB69" s="53">
        <v>0</v>
      </c>
      <c r="AC69" s="53">
        <v>0</v>
      </c>
      <c r="AD69" s="53">
        <v>0</v>
      </c>
      <c r="AE69" s="53">
        <v>0</v>
      </c>
      <c r="AF69" s="53">
        <v>0</v>
      </c>
      <c r="AG69" s="54" t="s">
        <v>476</v>
      </c>
    </row>
    <row r="70" spans="1:33" ht="15" customHeight="1" x14ac:dyDescent="0.3">
      <c r="A70" s="45" t="s">
        <v>477</v>
      </c>
      <c r="B70" s="52" t="s">
        <v>478</v>
      </c>
      <c r="C70" s="53">
        <v>11.605724</v>
      </c>
      <c r="D70" s="53">
        <v>11.603051000000001</v>
      </c>
      <c r="E70" s="53">
        <v>11.6</v>
      </c>
      <c r="F70" s="53">
        <v>11.6</v>
      </c>
      <c r="G70" s="53">
        <v>11.599999</v>
      </c>
      <c r="H70" s="53">
        <v>11.600001000000001</v>
      </c>
      <c r="I70" s="53">
        <v>11.6</v>
      </c>
      <c r="J70" s="53">
        <v>11.6</v>
      </c>
      <c r="K70" s="53">
        <v>11.6</v>
      </c>
      <c r="L70" s="53">
        <v>11.599999</v>
      </c>
      <c r="M70" s="53">
        <v>11.600001000000001</v>
      </c>
      <c r="N70" s="53">
        <v>11.600001000000001</v>
      </c>
      <c r="O70" s="53">
        <v>11.6</v>
      </c>
      <c r="P70" s="53">
        <v>11.599999</v>
      </c>
      <c r="Q70" s="53">
        <v>11.6</v>
      </c>
      <c r="R70" s="53">
        <v>11.599999</v>
      </c>
      <c r="S70" s="53">
        <v>11.6</v>
      </c>
      <c r="T70" s="53">
        <v>11.6</v>
      </c>
      <c r="U70" s="53">
        <v>11.599999</v>
      </c>
      <c r="V70" s="53">
        <v>11.6</v>
      </c>
      <c r="W70" s="53">
        <v>11.599999</v>
      </c>
      <c r="X70" s="53">
        <v>11.6</v>
      </c>
      <c r="Y70" s="53">
        <v>11.600001000000001</v>
      </c>
      <c r="Z70" s="53">
        <v>11.6</v>
      </c>
      <c r="AA70" s="53">
        <v>11.599999</v>
      </c>
      <c r="AB70" s="53">
        <v>11.6</v>
      </c>
      <c r="AC70" s="53">
        <v>11.6</v>
      </c>
      <c r="AD70" s="53">
        <v>11.6</v>
      </c>
      <c r="AE70" s="53">
        <v>11.600001000000001</v>
      </c>
      <c r="AF70" s="53">
        <v>11.599999</v>
      </c>
      <c r="AG70" s="54">
        <v>-9.0000000000000002E-6</v>
      </c>
    </row>
    <row r="71" spans="1:33" ht="15" customHeight="1" x14ac:dyDescent="0.3">
      <c r="B71" s="52"/>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ustomHeight="1" thickBot="1" x14ac:dyDescent="0.35">
      <c r="A72" s="45" t="s">
        <v>479</v>
      </c>
      <c r="B72" s="51" t="s">
        <v>51</v>
      </c>
      <c r="C72" s="56">
        <v>3412</v>
      </c>
      <c r="D72" s="56">
        <v>3412</v>
      </c>
      <c r="E72" s="56">
        <v>3412</v>
      </c>
      <c r="F72" s="56">
        <v>3412</v>
      </c>
      <c r="G72" s="56">
        <v>3412</v>
      </c>
      <c r="H72" s="56">
        <v>3412</v>
      </c>
      <c r="I72" s="56">
        <v>3412</v>
      </c>
      <c r="J72" s="56">
        <v>3412</v>
      </c>
      <c r="K72" s="56">
        <v>3412</v>
      </c>
      <c r="L72" s="56">
        <v>3412</v>
      </c>
      <c r="M72" s="56">
        <v>3412</v>
      </c>
      <c r="N72" s="56">
        <v>3412</v>
      </c>
      <c r="O72" s="56">
        <v>3412</v>
      </c>
      <c r="P72" s="56">
        <v>3412</v>
      </c>
      <c r="Q72" s="56">
        <v>3412</v>
      </c>
      <c r="R72" s="56">
        <v>3412</v>
      </c>
      <c r="S72" s="56">
        <v>3412</v>
      </c>
      <c r="T72" s="56">
        <v>3412</v>
      </c>
      <c r="U72" s="56">
        <v>3412</v>
      </c>
      <c r="V72" s="56">
        <v>3412</v>
      </c>
      <c r="W72" s="56">
        <v>3412</v>
      </c>
      <c r="X72" s="56">
        <v>3412</v>
      </c>
      <c r="Y72" s="56">
        <v>3412</v>
      </c>
      <c r="Z72" s="56">
        <v>3412</v>
      </c>
      <c r="AA72" s="56">
        <v>3412</v>
      </c>
      <c r="AB72" s="56">
        <v>3412</v>
      </c>
      <c r="AC72" s="56">
        <v>3412</v>
      </c>
      <c r="AD72" s="56">
        <v>3412</v>
      </c>
      <c r="AE72" s="56">
        <v>3412</v>
      </c>
      <c r="AF72" s="56">
        <v>3412</v>
      </c>
      <c r="AG72" s="57">
        <v>0</v>
      </c>
    </row>
    <row r="73" spans="1:33" ht="15" customHeight="1" x14ac:dyDescent="0.3">
      <c r="B73" s="58" t="s">
        <v>480</v>
      </c>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row>
    <row r="74" spans="1:33" ht="12.75" customHeight="1" x14ac:dyDescent="0.3">
      <c r="B74" s="45" t="s">
        <v>481</v>
      </c>
      <c r="AG74" s="49"/>
    </row>
    <row r="75" spans="1:33" ht="15" customHeight="1" x14ac:dyDescent="0.3">
      <c r="B75" s="45" t="s">
        <v>482</v>
      </c>
      <c r="AG75" s="49"/>
    </row>
    <row r="76" spans="1:33" ht="15" customHeight="1" x14ac:dyDescent="0.3">
      <c r="B76" s="45" t="s">
        <v>483</v>
      </c>
    </row>
    <row r="77" spans="1:33" ht="15" customHeight="1" x14ac:dyDescent="0.3">
      <c r="B77" s="45" t="s">
        <v>484</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119"/>
  <sheetViews>
    <sheetView workbookViewId="0">
      <selection activeCell="A16" sqref="A16"/>
    </sheetView>
  </sheetViews>
  <sheetFormatPr defaultColWidth="8.81640625" defaultRowHeight="14.5" x14ac:dyDescent="0.35"/>
  <cols>
    <col min="1" max="1" width="9.26953125" style="91" customWidth="1"/>
    <col min="2" max="2" width="24.1796875" style="91" customWidth="1"/>
    <col min="3" max="16384" width="8.81640625" style="91"/>
  </cols>
  <sheetData>
    <row r="1" spans="1:6" x14ac:dyDescent="0.35">
      <c r="A1" s="91" t="s">
        <v>812</v>
      </c>
      <c r="C1" s="91" t="s">
        <v>551</v>
      </c>
    </row>
    <row r="2" spans="1:6" x14ac:dyDescent="0.35">
      <c r="A2" s="91">
        <v>1</v>
      </c>
      <c r="B2" s="91" t="s">
        <v>552</v>
      </c>
      <c r="C2" s="92">
        <v>91300</v>
      </c>
      <c r="D2" s="91" t="s">
        <v>553</v>
      </c>
      <c r="E2" s="91" t="s">
        <v>554</v>
      </c>
      <c r="F2" s="91" t="str">
        <f>D2&amp;"/"&amp;B2</f>
        <v>Btu/gallon =</v>
      </c>
    </row>
    <row r="3" spans="1:6" x14ac:dyDescent="0.35">
      <c r="A3" s="91">
        <v>1</v>
      </c>
      <c r="B3" s="91" t="s">
        <v>552</v>
      </c>
      <c r="C3" s="91">
        <v>96.3</v>
      </c>
      <c r="D3" s="91" t="s">
        <v>555</v>
      </c>
      <c r="E3" s="91" t="s">
        <v>554</v>
      </c>
      <c r="F3" s="91" t="str">
        <f t="shared" ref="F3:F43" si="0">D3&amp;"/"&amp;B3</f>
        <v>megajoules/gallon =</v>
      </c>
    </row>
    <row r="4" spans="1:6" x14ac:dyDescent="0.35">
      <c r="A4" s="91">
        <v>1</v>
      </c>
      <c r="B4" s="91" t="s">
        <v>552</v>
      </c>
      <c r="C4" s="92">
        <v>83500</v>
      </c>
      <c r="D4" s="91" t="s">
        <v>553</v>
      </c>
      <c r="E4" s="91" t="s">
        <v>556</v>
      </c>
      <c r="F4" s="91" t="str">
        <f t="shared" si="0"/>
        <v>Btu/gallon =</v>
      </c>
    </row>
    <row r="5" spans="1:6" x14ac:dyDescent="0.35">
      <c r="A5" s="91">
        <v>1</v>
      </c>
      <c r="B5" s="91" t="s">
        <v>552</v>
      </c>
      <c r="C5" s="91">
        <v>88.1</v>
      </c>
      <c r="D5" s="91" t="s">
        <v>555</v>
      </c>
      <c r="E5" s="91" t="s">
        <v>556</v>
      </c>
      <c r="F5" s="91" t="str">
        <f t="shared" si="0"/>
        <v>megajoules/gallon =</v>
      </c>
    </row>
    <row r="6" spans="1:6" x14ac:dyDescent="0.35">
      <c r="A6" s="91">
        <v>1</v>
      </c>
      <c r="B6" s="91" t="s">
        <v>557</v>
      </c>
      <c r="C6" s="92">
        <v>3834600</v>
      </c>
      <c r="D6" s="91" t="s">
        <v>553</v>
      </c>
      <c r="E6" s="91" t="s">
        <v>554</v>
      </c>
      <c r="F6" s="91" t="str">
        <f t="shared" si="0"/>
        <v>Btu/barrel =</v>
      </c>
    </row>
    <row r="7" spans="1:6" x14ac:dyDescent="0.35">
      <c r="A7" s="91">
        <v>1</v>
      </c>
      <c r="B7" s="91" t="s">
        <v>557</v>
      </c>
      <c r="C7" s="92">
        <v>4046</v>
      </c>
      <c r="D7" s="91" t="s">
        <v>555</v>
      </c>
      <c r="E7" s="91" t="s">
        <v>554</v>
      </c>
      <c r="F7" s="91" t="str">
        <f t="shared" si="0"/>
        <v>megajoules/barrel =</v>
      </c>
    </row>
    <row r="8" spans="1:6" x14ac:dyDescent="0.35">
      <c r="A8" s="91">
        <v>1</v>
      </c>
      <c r="B8" s="91" t="s">
        <v>557</v>
      </c>
      <c r="C8" s="92">
        <v>3507000</v>
      </c>
      <c r="D8" s="91" t="s">
        <v>553</v>
      </c>
      <c r="E8" s="91" t="s">
        <v>556</v>
      </c>
      <c r="F8" s="91" t="str">
        <f t="shared" si="0"/>
        <v>Btu/barrel =</v>
      </c>
    </row>
    <row r="9" spans="1:6" x14ac:dyDescent="0.35">
      <c r="A9" s="91">
        <v>1</v>
      </c>
      <c r="B9" s="91" t="s">
        <v>557</v>
      </c>
      <c r="C9" s="92">
        <v>3700</v>
      </c>
      <c r="D9" s="91" t="s">
        <v>555</v>
      </c>
      <c r="E9" s="91" t="s">
        <v>556</v>
      </c>
      <c r="F9" s="91" t="str">
        <f t="shared" si="0"/>
        <v>megajoules/barrel =</v>
      </c>
    </row>
    <row r="10" spans="1:6" x14ac:dyDescent="0.35">
      <c r="A10" s="91">
        <v>1</v>
      </c>
      <c r="B10" s="91" t="s">
        <v>558</v>
      </c>
      <c r="C10" s="92">
        <v>24121</v>
      </c>
      <c r="D10" s="91" t="s">
        <v>553</v>
      </c>
      <c r="E10" s="91" t="s">
        <v>554</v>
      </c>
      <c r="F10" s="91" t="str">
        <f t="shared" si="0"/>
        <v>Btu/liter =</v>
      </c>
    </row>
    <row r="11" spans="1:6" x14ac:dyDescent="0.35">
      <c r="A11" s="91">
        <v>1</v>
      </c>
      <c r="B11" s="91" t="s">
        <v>558</v>
      </c>
      <c r="C11" s="91">
        <v>25.4</v>
      </c>
      <c r="D11" s="91" t="s">
        <v>555</v>
      </c>
      <c r="E11" s="91" t="s">
        <v>554</v>
      </c>
      <c r="F11" s="91" t="str">
        <f t="shared" si="0"/>
        <v>megajoules/liter =</v>
      </c>
    </row>
    <row r="12" spans="1:6" x14ac:dyDescent="0.35">
      <c r="A12" s="91">
        <v>1</v>
      </c>
      <c r="B12" s="91" t="s">
        <v>558</v>
      </c>
      <c r="C12" s="92">
        <v>22061</v>
      </c>
      <c r="D12" s="91" t="s">
        <v>553</v>
      </c>
      <c r="E12" s="91" t="s">
        <v>556</v>
      </c>
      <c r="F12" s="91" t="str">
        <f t="shared" si="0"/>
        <v>Btu/liter =</v>
      </c>
    </row>
    <row r="13" spans="1:6" x14ac:dyDescent="0.35">
      <c r="A13" s="91">
        <v>1</v>
      </c>
      <c r="B13" s="91" t="s">
        <v>558</v>
      </c>
      <c r="C13" s="91">
        <v>23.3</v>
      </c>
      <c r="D13" s="91" t="s">
        <v>555</v>
      </c>
      <c r="E13" s="91" t="s">
        <v>556</v>
      </c>
      <c r="F13" s="91" t="str">
        <f t="shared" si="0"/>
        <v>megajoules/liter =</v>
      </c>
    </row>
    <row r="14" spans="1:6" x14ac:dyDescent="0.35">
      <c r="A14" s="91">
        <v>1</v>
      </c>
      <c r="B14" s="91" t="s">
        <v>557</v>
      </c>
      <c r="C14" s="91">
        <v>8.5999999999999993E-2</v>
      </c>
      <c r="D14" s="91" t="s">
        <v>559</v>
      </c>
      <c r="F14" s="91" t="str">
        <f t="shared" si="0"/>
        <v>metric tons/barrel =</v>
      </c>
    </row>
    <row r="15" spans="1:6" x14ac:dyDescent="0.35">
      <c r="A15" s="91">
        <v>1</v>
      </c>
      <c r="B15" s="91" t="s">
        <v>560</v>
      </c>
      <c r="C15" s="91">
        <v>11.6</v>
      </c>
      <c r="D15" s="91" t="s">
        <v>128</v>
      </c>
      <c r="F15" s="91" t="str">
        <f t="shared" si="0"/>
        <v>barrels/metric ton =</v>
      </c>
    </row>
    <row r="16" spans="1:6" x14ac:dyDescent="0.35">
      <c r="A16" s="91">
        <v>1</v>
      </c>
      <c r="B16" s="91" t="s">
        <v>561</v>
      </c>
      <c r="C16" s="91">
        <v>0.54200000000000004</v>
      </c>
      <c r="D16" s="91" t="s">
        <v>559</v>
      </c>
      <c r="F16" s="91" t="str">
        <f t="shared" si="0"/>
        <v>metric tons/kiloliter =</v>
      </c>
    </row>
    <row r="17" spans="1:6" x14ac:dyDescent="0.35">
      <c r="A17" s="91">
        <v>1</v>
      </c>
      <c r="B17" s="91" t="s">
        <v>560</v>
      </c>
      <c r="C17" s="91">
        <v>1.8440000000000001</v>
      </c>
      <c r="D17" s="91" t="s">
        <v>562</v>
      </c>
      <c r="F17" s="91" t="str">
        <f t="shared" si="0"/>
        <v>kiloliters/metric ton =</v>
      </c>
    </row>
    <row r="18" spans="1:6" x14ac:dyDescent="0.35">
      <c r="A18" s="91" t="s">
        <v>563</v>
      </c>
    </row>
    <row r="19" spans="1:6" x14ac:dyDescent="0.35">
      <c r="A19" s="91">
        <v>1</v>
      </c>
      <c r="B19" s="91" t="s">
        <v>552</v>
      </c>
      <c r="C19" s="92">
        <v>64600</v>
      </c>
      <c r="D19" s="91" t="s">
        <v>553</v>
      </c>
      <c r="E19" s="91" t="s">
        <v>554</v>
      </c>
      <c r="F19" s="91" t="str">
        <f t="shared" si="0"/>
        <v>Btu/gallon =</v>
      </c>
    </row>
    <row r="20" spans="1:6" x14ac:dyDescent="0.35">
      <c r="A20" s="91">
        <v>1</v>
      </c>
      <c r="B20" s="91" t="s">
        <v>552</v>
      </c>
      <c r="C20" s="91">
        <v>68.2</v>
      </c>
      <c r="D20" s="91" t="s">
        <v>555</v>
      </c>
      <c r="E20" s="91" t="s">
        <v>554</v>
      </c>
      <c r="F20" s="91" t="str">
        <f t="shared" si="0"/>
        <v>megajoules/gallon =</v>
      </c>
    </row>
    <row r="21" spans="1:6" x14ac:dyDescent="0.35">
      <c r="A21" s="91">
        <v>1</v>
      </c>
      <c r="B21" s="91" t="s">
        <v>552</v>
      </c>
      <c r="C21" s="92">
        <v>56560</v>
      </c>
      <c r="D21" s="91" t="s">
        <v>564</v>
      </c>
      <c r="F21" s="91" t="str">
        <f t="shared" si="0"/>
        <v>Btu 0LHV */gallon =</v>
      </c>
    </row>
    <row r="22" spans="1:6" x14ac:dyDescent="0.35">
      <c r="A22" s="91">
        <v>1</v>
      </c>
      <c r="B22" s="91" t="s">
        <v>552</v>
      </c>
      <c r="C22" s="91">
        <v>59.7</v>
      </c>
      <c r="D22" s="91" t="s">
        <v>555</v>
      </c>
      <c r="E22" s="91" t="s">
        <v>556</v>
      </c>
      <c r="F22" s="91" t="str">
        <f t="shared" si="0"/>
        <v>megajoules/gallon =</v>
      </c>
    </row>
    <row r="23" spans="1:6" x14ac:dyDescent="0.35">
      <c r="A23" s="91">
        <v>1</v>
      </c>
      <c r="B23" s="91" t="s">
        <v>557</v>
      </c>
      <c r="C23" s="92">
        <v>2713200</v>
      </c>
      <c r="D23" s="91" t="s">
        <v>553</v>
      </c>
      <c r="E23" s="91" t="s">
        <v>554</v>
      </c>
      <c r="F23" s="91" t="str">
        <f t="shared" si="0"/>
        <v>Btu/barrel =</v>
      </c>
    </row>
    <row r="24" spans="1:6" x14ac:dyDescent="0.35">
      <c r="A24" s="91">
        <v>1</v>
      </c>
      <c r="B24" s="91" t="s">
        <v>557</v>
      </c>
      <c r="C24" s="92">
        <v>2862</v>
      </c>
      <c r="D24" s="91" t="s">
        <v>555</v>
      </c>
      <c r="E24" s="91" t="s">
        <v>554</v>
      </c>
      <c r="F24" s="91" t="str">
        <f t="shared" si="0"/>
        <v>megajoules/barrel =</v>
      </c>
    </row>
    <row r="25" spans="1:6" x14ac:dyDescent="0.35">
      <c r="A25" s="91">
        <v>1</v>
      </c>
      <c r="B25" s="91" t="s">
        <v>557</v>
      </c>
      <c r="C25" s="92">
        <v>2375520</v>
      </c>
      <c r="D25" s="91" t="s">
        <v>553</v>
      </c>
      <c r="E25" s="91" t="s">
        <v>556</v>
      </c>
      <c r="F25" s="91" t="str">
        <f t="shared" si="0"/>
        <v>Btu/barrel =</v>
      </c>
    </row>
    <row r="26" spans="1:6" x14ac:dyDescent="0.35">
      <c r="A26" s="91">
        <v>1</v>
      </c>
      <c r="B26" s="91" t="s">
        <v>557</v>
      </c>
      <c r="C26" s="92">
        <v>2506</v>
      </c>
      <c r="D26" s="91" t="s">
        <v>555</v>
      </c>
      <c r="E26" s="91" t="s">
        <v>556</v>
      </c>
      <c r="F26" s="91" t="str">
        <f t="shared" si="0"/>
        <v>megajoules/barrel =</v>
      </c>
    </row>
    <row r="27" spans="1:6" x14ac:dyDescent="0.35">
      <c r="A27" s="91">
        <v>1</v>
      </c>
      <c r="B27" s="91" t="s">
        <v>558</v>
      </c>
      <c r="C27" s="92">
        <v>17067</v>
      </c>
      <c r="D27" s="91" t="s">
        <v>553</v>
      </c>
      <c r="E27" s="91" t="s">
        <v>554</v>
      </c>
      <c r="F27" s="91" t="str">
        <f t="shared" si="0"/>
        <v>Btu/liter =</v>
      </c>
    </row>
    <row r="28" spans="1:6" x14ac:dyDescent="0.35">
      <c r="A28" s="91">
        <v>1</v>
      </c>
      <c r="B28" s="91" t="s">
        <v>558</v>
      </c>
      <c r="C28" s="91">
        <v>18</v>
      </c>
      <c r="D28" s="91" t="s">
        <v>555</v>
      </c>
      <c r="E28" s="91" t="s">
        <v>554</v>
      </c>
      <c r="F28" s="91" t="str">
        <f t="shared" si="0"/>
        <v>megajoules/liter =</v>
      </c>
    </row>
    <row r="29" spans="1:6" x14ac:dyDescent="0.35">
      <c r="A29" s="91">
        <v>1</v>
      </c>
      <c r="B29" s="91" t="s">
        <v>558</v>
      </c>
      <c r="C29" s="92">
        <v>14943</v>
      </c>
      <c r="D29" s="91" t="s">
        <v>553</v>
      </c>
      <c r="E29" s="91" t="s">
        <v>556</v>
      </c>
      <c r="F29" s="91" t="str">
        <f t="shared" si="0"/>
        <v>Btu/liter =</v>
      </c>
    </row>
    <row r="30" spans="1:6" x14ac:dyDescent="0.35">
      <c r="A30" s="91">
        <v>1</v>
      </c>
      <c r="B30" s="91" t="s">
        <v>558</v>
      </c>
      <c r="C30" s="91">
        <v>15.8</v>
      </c>
      <c r="D30" s="91" t="s">
        <v>555</v>
      </c>
      <c r="E30" s="91" t="s">
        <v>556</v>
      </c>
      <c r="F30" s="91" t="str">
        <f t="shared" si="0"/>
        <v>megajoules/liter =</v>
      </c>
    </row>
    <row r="31" spans="1:6" x14ac:dyDescent="0.35">
      <c r="A31" s="91" t="s">
        <v>565</v>
      </c>
    </row>
    <row r="32" spans="1:6" x14ac:dyDescent="0.35">
      <c r="A32" s="91">
        <v>1</v>
      </c>
      <c r="B32" s="91" t="s">
        <v>552</v>
      </c>
      <c r="C32" s="92">
        <v>103000</v>
      </c>
      <c r="D32" s="91" t="s">
        <v>553</v>
      </c>
      <c r="E32" s="91" t="s">
        <v>554</v>
      </c>
      <c r="F32" s="91" t="str">
        <f t="shared" si="0"/>
        <v>Btu/gallon =</v>
      </c>
    </row>
    <row r="33" spans="1:6" x14ac:dyDescent="0.35">
      <c r="A33" s="91">
        <v>1</v>
      </c>
      <c r="B33" s="91" t="s">
        <v>552</v>
      </c>
      <c r="C33" s="91">
        <v>108.7</v>
      </c>
      <c r="D33" s="91" t="s">
        <v>555</v>
      </c>
      <c r="E33" s="91" t="s">
        <v>554</v>
      </c>
      <c r="F33" s="91" t="str">
        <f t="shared" si="0"/>
        <v>megajoules/gallon =</v>
      </c>
    </row>
    <row r="34" spans="1:6" x14ac:dyDescent="0.35">
      <c r="A34" s="91">
        <v>1</v>
      </c>
      <c r="B34" s="91" t="s">
        <v>552</v>
      </c>
      <c r="C34" s="92">
        <v>93000</v>
      </c>
      <c r="D34" s="91" t="s">
        <v>553</v>
      </c>
      <c r="E34" s="91" t="s">
        <v>556</v>
      </c>
      <c r="F34" s="91" t="str">
        <f t="shared" si="0"/>
        <v>Btu/gallon =</v>
      </c>
    </row>
    <row r="35" spans="1:6" x14ac:dyDescent="0.35">
      <c r="A35" s="91">
        <v>1</v>
      </c>
      <c r="B35" s="91" t="s">
        <v>552</v>
      </c>
      <c r="C35" s="91">
        <v>98.1</v>
      </c>
      <c r="D35" s="91" t="s">
        <v>555</v>
      </c>
      <c r="E35" s="91" t="s">
        <v>556</v>
      </c>
      <c r="F35" s="91" t="str">
        <f t="shared" si="0"/>
        <v>megajoules/gallon =</v>
      </c>
    </row>
    <row r="36" spans="1:6" x14ac:dyDescent="0.35">
      <c r="A36" s="91">
        <v>1</v>
      </c>
      <c r="B36" s="91" t="s">
        <v>557</v>
      </c>
      <c r="C36" s="92">
        <v>4326000</v>
      </c>
      <c r="D36" s="91" t="s">
        <v>553</v>
      </c>
      <c r="E36" s="91" t="s">
        <v>554</v>
      </c>
      <c r="F36" s="91" t="str">
        <f t="shared" si="0"/>
        <v>Btu/barrel =</v>
      </c>
    </row>
    <row r="37" spans="1:6" x14ac:dyDescent="0.35">
      <c r="A37" s="91">
        <v>1</v>
      </c>
      <c r="B37" s="91" t="s">
        <v>557</v>
      </c>
      <c r="C37" s="92">
        <v>4564</v>
      </c>
      <c r="D37" s="91" t="s">
        <v>555</v>
      </c>
      <c r="E37" s="91" t="s">
        <v>554</v>
      </c>
      <c r="F37" s="91" t="str">
        <f t="shared" si="0"/>
        <v>megajoules/barrel =</v>
      </c>
    </row>
    <row r="38" spans="1:6" x14ac:dyDescent="0.35">
      <c r="A38" s="91">
        <v>1</v>
      </c>
      <c r="B38" s="91" t="s">
        <v>557</v>
      </c>
      <c r="C38" s="92">
        <v>3906000</v>
      </c>
      <c r="D38" s="91" t="s">
        <v>553</v>
      </c>
      <c r="E38" s="91" t="s">
        <v>556</v>
      </c>
      <c r="F38" s="91" t="str">
        <f t="shared" si="0"/>
        <v>Btu/barrel =</v>
      </c>
    </row>
    <row r="39" spans="1:6" x14ac:dyDescent="0.35">
      <c r="A39" s="91">
        <v>1</v>
      </c>
      <c r="B39" s="91" t="s">
        <v>557</v>
      </c>
      <c r="C39" s="92">
        <v>4121</v>
      </c>
      <c r="D39" s="91" t="s">
        <v>555</v>
      </c>
      <c r="E39" s="91" t="s">
        <v>556</v>
      </c>
      <c r="F39" s="91" t="str">
        <f t="shared" si="0"/>
        <v>megajoules/barrel =</v>
      </c>
    </row>
    <row r="40" spans="1:6" x14ac:dyDescent="0.35">
      <c r="A40" s="91">
        <v>1</v>
      </c>
      <c r="B40" s="91" t="s">
        <v>558</v>
      </c>
      <c r="C40" s="92">
        <v>27213</v>
      </c>
      <c r="D40" s="91" t="s">
        <v>553</v>
      </c>
      <c r="E40" s="91" t="s">
        <v>554</v>
      </c>
      <c r="F40" s="91" t="str">
        <f t="shared" si="0"/>
        <v>Btu/liter =</v>
      </c>
    </row>
    <row r="41" spans="1:6" x14ac:dyDescent="0.35">
      <c r="A41" s="91">
        <v>1</v>
      </c>
      <c r="B41" s="91" t="s">
        <v>558</v>
      </c>
      <c r="C41" s="91">
        <v>28.7</v>
      </c>
      <c r="D41" s="91" t="s">
        <v>555</v>
      </c>
      <c r="E41" s="91" t="s">
        <v>554</v>
      </c>
      <c r="F41" s="91" t="str">
        <f t="shared" si="0"/>
        <v>megajoules/liter =</v>
      </c>
    </row>
    <row r="42" spans="1:6" x14ac:dyDescent="0.35">
      <c r="A42" s="91">
        <v>1</v>
      </c>
      <c r="B42" s="91" t="s">
        <v>558</v>
      </c>
      <c r="C42" s="92">
        <v>24571</v>
      </c>
      <c r="D42" s="91" t="s">
        <v>553</v>
      </c>
      <c r="E42" s="91" t="s">
        <v>556</v>
      </c>
      <c r="F42" s="91" t="str">
        <f t="shared" si="0"/>
        <v>Btu/liter =</v>
      </c>
    </row>
    <row r="43" spans="1:6" x14ac:dyDescent="0.35">
      <c r="A43" s="91">
        <v>1</v>
      </c>
      <c r="B43" s="91" t="s">
        <v>558</v>
      </c>
      <c r="C43" s="91">
        <v>25.9</v>
      </c>
      <c r="D43" s="91" t="s">
        <v>555</v>
      </c>
      <c r="E43" s="91" t="s">
        <v>556</v>
      </c>
      <c r="F43" s="91" t="str">
        <f t="shared" si="0"/>
        <v>megajoules/liter =</v>
      </c>
    </row>
    <row r="45" spans="1:6" x14ac:dyDescent="0.35">
      <c r="A45" s="91" t="s">
        <v>566</v>
      </c>
    </row>
    <row r="46" spans="1:6" x14ac:dyDescent="0.35">
      <c r="A46" s="91" t="s">
        <v>567</v>
      </c>
    </row>
    <row r="47" spans="1:6" x14ac:dyDescent="0.35">
      <c r="A47" s="91" t="s">
        <v>568</v>
      </c>
    </row>
    <row r="48" spans="1:6" x14ac:dyDescent="0.35">
      <c r="A48" s="91" t="s">
        <v>569</v>
      </c>
    </row>
    <row r="49" spans="1:6" x14ac:dyDescent="0.35">
      <c r="A49" s="91">
        <v>1</v>
      </c>
      <c r="B49" s="91" t="s">
        <v>557</v>
      </c>
      <c r="C49" s="91">
        <v>42</v>
      </c>
      <c r="D49" s="91" t="s">
        <v>570</v>
      </c>
      <c r="F49" s="91" t="str">
        <f t="shared" ref="F49:F106" si="1">D49&amp;"/"&amp;B49</f>
        <v>gallons/barrel =</v>
      </c>
    </row>
    <row r="50" spans="1:6" x14ac:dyDescent="0.35">
      <c r="A50" s="91">
        <v>1</v>
      </c>
      <c r="B50" s="91" t="s">
        <v>571</v>
      </c>
      <c r="C50" s="91">
        <v>55</v>
      </c>
      <c r="D50" s="91" t="s">
        <v>570</v>
      </c>
      <c r="F50" s="91" t="str">
        <f t="shared" si="1"/>
        <v>gallons/drum =</v>
      </c>
    </row>
    <row r="51" spans="1:6" x14ac:dyDescent="0.35">
      <c r="A51" s="91">
        <v>1</v>
      </c>
      <c r="B51" s="91" t="s">
        <v>572</v>
      </c>
      <c r="C51" s="91">
        <v>52.8</v>
      </c>
      <c r="D51" s="91" t="s">
        <v>573</v>
      </c>
      <c r="F51" s="91" t="str">
        <f t="shared" si="1"/>
        <v>gallon/metric drum =</v>
      </c>
    </row>
    <row r="52" spans="1:6" x14ac:dyDescent="0.35">
      <c r="A52" s="91">
        <v>1</v>
      </c>
      <c r="B52" s="91" t="s">
        <v>552</v>
      </c>
      <c r="C52" s="91">
        <v>1.8200000000000001E-2</v>
      </c>
      <c r="D52" s="91" t="s">
        <v>574</v>
      </c>
      <c r="F52" s="91" t="str">
        <f t="shared" si="1"/>
        <v>drum/gallon =</v>
      </c>
    </row>
    <row r="53" spans="1:6" x14ac:dyDescent="0.35">
      <c r="A53" s="91">
        <v>1</v>
      </c>
      <c r="B53" s="91" t="s">
        <v>552</v>
      </c>
      <c r="C53" s="91">
        <v>1.89E-2</v>
      </c>
      <c r="D53" s="91" t="s">
        <v>575</v>
      </c>
      <c r="F53" s="91" t="str">
        <f t="shared" si="1"/>
        <v>metric drum/gallon =</v>
      </c>
    </row>
    <row r="54" spans="1:6" x14ac:dyDescent="0.35">
      <c r="A54" s="91">
        <v>1</v>
      </c>
      <c r="B54" s="91" t="s">
        <v>552</v>
      </c>
      <c r="C54" s="92">
        <v>138100</v>
      </c>
      <c r="D54" s="91" t="s">
        <v>553</v>
      </c>
      <c r="E54" s="91" t="s">
        <v>554</v>
      </c>
      <c r="F54" s="91" t="str">
        <f t="shared" si="1"/>
        <v>Btu/gallon =</v>
      </c>
    </row>
    <row r="55" spans="1:6" x14ac:dyDescent="0.35">
      <c r="A55" s="91">
        <v>1</v>
      </c>
      <c r="B55" s="91" t="s">
        <v>552</v>
      </c>
      <c r="C55" s="91">
        <v>145.69999999999999</v>
      </c>
      <c r="D55" s="91" t="s">
        <v>555</v>
      </c>
      <c r="E55" s="91" t="s">
        <v>554</v>
      </c>
      <c r="F55" s="91" t="str">
        <f t="shared" si="1"/>
        <v>megajoules/gallon =</v>
      </c>
    </row>
    <row r="56" spans="1:6" x14ac:dyDescent="0.35">
      <c r="A56" s="91">
        <v>1</v>
      </c>
      <c r="B56" s="91" t="s">
        <v>552</v>
      </c>
      <c r="C56" s="92">
        <v>131800</v>
      </c>
      <c r="D56" s="91" t="s">
        <v>553</v>
      </c>
      <c r="E56" s="91" t="s">
        <v>556</v>
      </c>
      <c r="F56" s="91" t="str">
        <f t="shared" si="1"/>
        <v>Btu/gallon =</v>
      </c>
    </row>
    <row r="57" spans="1:6" x14ac:dyDescent="0.35">
      <c r="A57" s="91">
        <v>1</v>
      </c>
      <c r="B57" s="91" t="s">
        <v>552</v>
      </c>
      <c r="C57" s="91">
        <v>139</v>
      </c>
      <c r="D57" s="91" t="s">
        <v>555</v>
      </c>
      <c r="E57" s="91" t="s">
        <v>556</v>
      </c>
      <c r="F57" s="91" t="str">
        <f t="shared" si="1"/>
        <v>megajoules/gallon =</v>
      </c>
    </row>
    <row r="58" spans="1:6" x14ac:dyDescent="0.35">
      <c r="A58" s="91">
        <v>1</v>
      </c>
      <c r="B58" s="91" t="s">
        <v>552</v>
      </c>
      <c r="C58" s="91">
        <v>3.2469999999999999E-3</v>
      </c>
      <c r="D58" s="91" t="s">
        <v>559</v>
      </c>
      <c r="F58" s="91" t="str">
        <f t="shared" si="1"/>
        <v>metric tons/gallon =</v>
      </c>
    </row>
    <row r="59" spans="1:6" x14ac:dyDescent="0.35">
      <c r="A59" s="91">
        <v>1</v>
      </c>
      <c r="B59" s="91" t="s">
        <v>552</v>
      </c>
      <c r="C59" s="91">
        <v>3.8E-3</v>
      </c>
      <c r="D59" s="91" t="s">
        <v>562</v>
      </c>
      <c r="F59" s="91" t="str">
        <f t="shared" si="1"/>
        <v>kiloliters/gallon =</v>
      </c>
    </row>
    <row r="60" spans="1:6" x14ac:dyDescent="0.35">
      <c r="A60" s="91">
        <v>1</v>
      </c>
      <c r="B60" s="91" t="s">
        <v>552</v>
      </c>
      <c r="C60" s="91">
        <v>2.3800000000000002E-2</v>
      </c>
      <c r="D60" s="91" t="s">
        <v>128</v>
      </c>
      <c r="F60" s="91" t="str">
        <f t="shared" si="1"/>
        <v>barrels/gallon =</v>
      </c>
    </row>
    <row r="61" spans="1:6" x14ac:dyDescent="0.35">
      <c r="A61" s="91">
        <v>1</v>
      </c>
      <c r="B61" s="91" t="s">
        <v>557</v>
      </c>
      <c r="C61" s="92">
        <v>5800200</v>
      </c>
      <c r="D61" s="91" t="s">
        <v>553</v>
      </c>
      <c r="E61" s="91" t="s">
        <v>554</v>
      </c>
      <c r="F61" s="91" t="str">
        <f t="shared" si="1"/>
        <v>Btu/barrel =</v>
      </c>
    </row>
    <row r="62" spans="1:6" x14ac:dyDescent="0.35">
      <c r="A62" s="91">
        <v>1</v>
      </c>
      <c r="B62" s="91" t="s">
        <v>557</v>
      </c>
      <c r="C62" s="92">
        <v>6119</v>
      </c>
      <c r="D62" s="91" t="s">
        <v>555</v>
      </c>
      <c r="E62" s="91" t="s">
        <v>554</v>
      </c>
      <c r="F62" s="91" t="str">
        <f t="shared" si="1"/>
        <v>megajoules/barrel =</v>
      </c>
    </row>
    <row r="63" spans="1:6" x14ac:dyDescent="0.35">
      <c r="A63" s="91">
        <v>1</v>
      </c>
      <c r="B63" s="91" t="s">
        <v>557</v>
      </c>
      <c r="C63" s="92">
        <v>5535600</v>
      </c>
      <c r="D63" s="91" t="s">
        <v>553</v>
      </c>
      <c r="E63" s="91" t="s">
        <v>556</v>
      </c>
      <c r="F63" s="91" t="str">
        <f t="shared" si="1"/>
        <v>Btu/barrel =</v>
      </c>
    </row>
    <row r="64" spans="1:6" x14ac:dyDescent="0.35">
      <c r="A64" s="91">
        <v>1</v>
      </c>
      <c r="B64" s="91" t="s">
        <v>557</v>
      </c>
      <c r="C64" s="92">
        <v>5840</v>
      </c>
      <c r="D64" s="91" t="s">
        <v>555</v>
      </c>
      <c r="E64" s="91" t="s">
        <v>556</v>
      </c>
      <c r="F64" s="91" t="str">
        <f t="shared" si="1"/>
        <v>megajoules/barrel =</v>
      </c>
    </row>
    <row r="65" spans="1:6" x14ac:dyDescent="0.35">
      <c r="A65" s="91">
        <v>1</v>
      </c>
      <c r="B65" s="91" t="s">
        <v>557</v>
      </c>
      <c r="C65" s="91">
        <v>0.13636999999999999</v>
      </c>
      <c r="D65" s="91" t="s">
        <v>559</v>
      </c>
      <c r="F65" s="91" t="str">
        <f t="shared" si="1"/>
        <v>metric tons/barrel =</v>
      </c>
    </row>
    <row r="66" spans="1:6" x14ac:dyDescent="0.35">
      <c r="A66" s="91">
        <v>1</v>
      </c>
      <c r="B66" s="91" t="s">
        <v>557</v>
      </c>
      <c r="C66" s="91">
        <v>0.159</v>
      </c>
      <c r="D66" s="91" t="s">
        <v>562</v>
      </c>
      <c r="F66" s="91" t="str">
        <f t="shared" si="1"/>
        <v>kiloliters/barrel =</v>
      </c>
    </row>
    <row r="67" spans="1:6" x14ac:dyDescent="0.35">
      <c r="A67" s="91">
        <v>1</v>
      </c>
      <c r="B67" s="91" t="s">
        <v>558</v>
      </c>
      <c r="C67" s="92">
        <v>36486</v>
      </c>
      <c r="D67" s="91" t="s">
        <v>553</v>
      </c>
      <c r="E67" s="91" t="s">
        <v>554</v>
      </c>
      <c r="F67" s="91" t="str">
        <f t="shared" si="1"/>
        <v>Btu/liter =</v>
      </c>
    </row>
    <row r="68" spans="1:6" x14ac:dyDescent="0.35">
      <c r="A68" s="91">
        <v>1</v>
      </c>
      <c r="B68" s="91" t="s">
        <v>558</v>
      </c>
      <c r="C68" s="91">
        <v>38.5</v>
      </c>
      <c r="D68" s="91" t="s">
        <v>555</v>
      </c>
      <c r="E68" s="91" t="s">
        <v>554</v>
      </c>
      <c r="F68" s="91" t="str">
        <f t="shared" si="1"/>
        <v>megajoules/liter =</v>
      </c>
    </row>
    <row r="69" spans="1:6" x14ac:dyDescent="0.35">
      <c r="A69" s="91">
        <v>1</v>
      </c>
      <c r="B69" s="91" t="s">
        <v>558</v>
      </c>
      <c r="C69" s="92">
        <v>34822</v>
      </c>
      <c r="D69" s="91" t="s">
        <v>553</v>
      </c>
      <c r="E69" s="91" t="s">
        <v>556</v>
      </c>
      <c r="F69" s="91" t="str">
        <f t="shared" si="1"/>
        <v>Btu/liter =</v>
      </c>
    </row>
    <row r="70" spans="1:6" x14ac:dyDescent="0.35">
      <c r="A70" s="91">
        <v>1</v>
      </c>
      <c r="B70" s="91" t="s">
        <v>558</v>
      </c>
      <c r="C70" s="91">
        <v>36.700000000000003</v>
      </c>
      <c r="D70" s="91" t="s">
        <v>555</v>
      </c>
      <c r="E70" s="91" t="s">
        <v>556</v>
      </c>
      <c r="F70" s="91" t="str">
        <f t="shared" si="1"/>
        <v>megajoules/liter =</v>
      </c>
    </row>
    <row r="71" spans="1:6" x14ac:dyDescent="0.35">
      <c r="A71" s="91">
        <v>1</v>
      </c>
      <c r="B71" s="91" t="s">
        <v>561</v>
      </c>
      <c r="C71" s="91">
        <v>0.85809999999999997</v>
      </c>
      <c r="D71" s="91" t="s">
        <v>559</v>
      </c>
      <c r="F71" s="91" t="str">
        <f t="shared" si="1"/>
        <v>metric tons/kiloliter =</v>
      </c>
    </row>
    <row r="72" spans="1:6" x14ac:dyDescent="0.35">
      <c r="A72" s="91">
        <v>1</v>
      </c>
      <c r="B72" s="91" t="s">
        <v>561</v>
      </c>
      <c r="C72" s="91">
        <v>6.2897999999999996</v>
      </c>
      <c r="D72" s="91" t="s">
        <v>128</v>
      </c>
      <c r="F72" s="91" t="str">
        <f t="shared" si="1"/>
        <v>barrels/kiloliter =</v>
      </c>
    </row>
    <row r="73" spans="1:6" x14ac:dyDescent="0.35">
      <c r="A73" s="91">
        <v>1</v>
      </c>
      <c r="B73" s="91" t="s">
        <v>561</v>
      </c>
      <c r="C73" s="91">
        <v>264.17</v>
      </c>
      <c r="D73" s="91" t="s">
        <v>570</v>
      </c>
      <c r="F73" s="91" t="str">
        <f t="shared" si="1"/>
        <v>gallons/kiloliter =</v>
      </c>
    </row>
    <row r="74" spans="1:6" x14ac:dyDescent="0.35">
      <c r="A74" s="91">
        <v>1</v>
      </c>
      <c r="B74" s="91" t="s">
        <v>561</v>
      </c>
      <c r="C74" s="91">
        <v>1</v>
      </c>
      <c r="D74" s="91" t="s">
        <v>576</v>
      </c>
      <c r="F74" s="91" t="str">
        <f t="shared" si="1"/>
        <v>cubic meter/kiloliter =</v>
      </c>
    </row>
    <row r="75" spans="1:6" x14ac:dyDescent="0.35">
      <c r="A75" s="91">
        <v>1</v>
      </c>
      <c r="B75" s="91" t="s">
        <v>560</v>
      </c>
      <c r="C75" s="91">
        <v>1.165</v>
      </c>
      <c r="D75" s="91" t="s">
        <v>562</v>
      </c>
      <c r="F75" s="91" t="str">
        <f t="shared" si="1"/>
        <v>kiloliters/metric ton =</v>
      </c>
    </row>
    <row r="76" spans="1:6" x14ac:dyDescent="0.35">
      <c r="A76" s="91">
        <v>1</v>
      </c>
      <c r="B76" s="91" t="s">
        <v>560</v>
      </c>
      <c r="C76" s="91">
        <v>7.33</v>
      </c>
      <c r="D76" s="91" t="s">
        <v>128</v>
      </c>
      <c r="F76" s="91" t="str">
        <f t="shared" si="1"/>
        <v>barrels/metric ton =</v>
      </c>
    </row>
    <row r="77" spans="1:6" x14ac:dyDescent="0.35">
      <c r="A77" s="91">
        <v>1</v>
      </c>
      <c r="B77" s="91" t="s">
        <v>560</v>
      </c>
      <c r="C77" s="91">
        <v>307.86</v>
      </c>
      <c r="D77" s="91" t="s">
        <v>570</v>
      </c>
      <c r="F77" s="91" t="str">
        <f t="shared" si="1"/>
        <v>gallons/metric ton =</v>
      </c>
    </row>
    <row r="78" spans="1:6" x14ac:dyDescent="0.35">
      <c r="A78" s="91" t="s">
        <v>577</v>
      </c>
    </row>
    <row r="79" spans="1:6" x14ac:dyDescent="0.35">
      <c r="A79" s="91">
        <v>1</v>
      </c>
      <c r="B79" s="91" t="s">
        <v>578</v>
      </c>
      <c r="C79" s="91">
        <v>6.2889999999999997</v>
      </c>
      <c r="D79" s="91" t="s">
        <v>128</v>
      </c>
      <c r="F79" s="91" t="str">
        <f t="shared" si="1"/>
        <v>barrels/cubic meter =</v>
      </c>
    </row>
    <row r="80" spans="1:6" x14ac:dyDescent="0.35">
      <c r="A80" s="91">
        <v>1</v>
      </c>
      <c r="B80" s="91" t="s">
        <v>557</v>
      </c>
      <c r="C80" s="91">
        <v>159</v>
      </c>
      <c r="D80" s="91" t="s">
        <v>90</v>
      </c>
      <c r="F80" s="91" t="str">
        <f t="shared" si="1"/>
        <v>liters/barrel =</v>
      </c>
    </row>
    <row r="81" spans="1:9" x14ac:dyDescent="0.35">
      <c r="A81" s="91">
        <v>1</v>
      </c>
      <c r="B81" s="91" t="s">
        <v>557</v>
      </c>
      <c r="C81" s="91">
        <v>42</v>
      </c>
      <c r="D81" s="91" t="s">
        <v>178</v>
      </c>
      <c r="F81" s="91" t="str">
        <f t="shared" si="1"/>
        <v>US gallons/barrel =</v>
      </c>
    </row>
    <row r="82" spans="1:9" x14ac:dyDescent="0.35">
      <c r="A82" s="91">
        <v>1</v>
      </c>
      <c r="B82" s="91" t="s">
        <v>579</v>
      </c>
      <c r="C82" s="91">
        <v>231</v>
      </c>
      <c r="D82" s="91" t="s">
        <v>580</v>
      </c>
      <c r="F82" s="91" t="str">
        <f t="shared" si="1"/>
        <v>cubic inches/U.S. gallon =</v>
      </c>
    </row>
    <row r="83" spans="1:9" x14ac:dyDescent="0.35">
      <c r="A83" s="91">
        <v>1</v>
      </c>
      <c r="B83" s="91" t="s">
        <v>579</v>
      </c>
      <c r="C83" s="91">
        <v>0.13370000000000001</v>
      </c>
      <c r="D83" s="91" t="s">
        <v>143</v>
      </c>
      <c r="F83" s="91" t="str">
        <f t="shared" si="1"/>
        <v>cubic feet/U.S. gallon =</v>
      </c>
    </row>
    <row r="84" spans="1:9" x14ac:dyDescent="0.35">
      <c r="A84" s="91">
        <v>1</v>
      </c>
      <c r="B84" s="91" t="s">
        <v>579</v>
      </c>
      <c r="C84" s="91">
        <v>3.7850000000000001</v>
      </c>
      <c r="D84" s="91" t="s">
        <v>90</v>
      </c>
      <c r="F84" s="91" t="str">
        <f t="shared" si="1"/>
        <v>liters/U.S. gallon =</v>
      </c>
    </row>
    <row r="85" spans="1:9" x14ac:dyDescent="0.35">
      <c r="A85" s="91">
        <v>1</v>
      </c>
      <c r="B85" s="91" t="s">
        <v>579</v>
      </c>
      <c r="C85" s="91">
        <v>0.83209999999999995</v>
      </c>
      <c r="D85" s="91" t="s">
        <v>179</v>
      </c>
      <c r="F85" s="91" t="str">
        <f t="shared" si="1"/>
        <v>imperial gallons/U.S. gallon =</v>
      </c>
    </row>
    <row r="86" spans="1:9" x14ac:dyDescent="0.35">
      <c r="A86" s="91">
        <v>1</v>
      </c>
      <c r="B86" s="91" t="s">
        <v>579</v>
      </c>
      <c r="C86" s="91">
        <v>2.3800000000000002E-2</v>
      </c>
      <c r="D86" s="91" t="s">
        <v>128</v>
      </c>
      <c r="F86" s="91" t="str">
        <f t="shared" si="1"/>
        <v>barrels/U.S. gallon =</v>
      </c>
      <c r="I86" s="91">
        <f>1/C86</f>
        <v>42.016806722689076</v>
      </c>
    </row>
    <row r="87" spans="1:9" x14ac:dyDescent="0.35">
      <c r="A87" s="91">
        <v>1</v>
      </c>
      <c r="B87" s="91" t="s">
        <v>579</v>
      </c>
      <c r="C87" s="91">
        <v>3.7850000000000002E-3</v>
      </c>
      <c r="D87" s="91" t="s">
        <v>83</v>
      </c>
      <c r="F87" s="91" t="str">
        <f t="shared" si="1"/>
        <v>cubic meters/U.S. gallon =</v>
      </c>
    </row>
    <row r="88" spans="1:9" x14ac:dyDescent="0.35">
      <c r="A88" s="91">
        <v>1</v>
      </c>
      <c r="B88" s="91" t="s">
        <v>558</v>
      </c>
      <c r="C88" s="91">
        <v>61.02</v>
      </c>
      <c r="D88" s="91" t="s">
        <v>580</v>
      </c>
      <c r="F88" s="91" t="str">
        <f t="shared" si="1"/>
        <v>cubic inches/liter =</v>
      </c>
    </row>
    <row r="89" spans="1:9" x14ac:dyDescent="0.35">
      <c r="A89" s="91">
        <v>1</v>
      </c>
      <c r="B89" s="91" t="s">
        <v>558</v>
      </c>
      <c r="C89" s="91">
        <v>3.5310000000000001E-2</v>
      </c>
      <c r="D89" s="91" t="s">
        <v>143</v>
      </c>
      <c r="F89" s="91" t="str">
        <f t="shared" si="1"/>
        <v>cubic feet/liter =</v>
      </c>
    </row>
    <row r="90" spans="1:9" x14ac:dyDescent="0.35">
      <c r="A90" s="91">
        <v>1</v>
      </c>
      <c r="B90" s="91" t="s">
        <v>558</v>
      </c>
      <c r="C90" s="91">
        <v>0.26419999999999999</v>
      </c>
      <c r="D90" s="91" t="s">
        <v>581</v>
      </c>
      <c r="F90" s="91" t="str">
        <f t="shared" si="1"/>
        <v>U.S. gallons/liter =</v>
      </c>
    </row>
    <row r="91" spans="1:9" x14ac:dyDescent="0.35">
      <c r="A91" s="91">
        <v>1</v>
      </c>
      <c r="B91" s="91" t="s">
        <v>558</v>
      </c>
      <c r="C91" s="91">
        <v>0.22</v>
      </c>
      <c r="D91" s="91" t="s">
        <v>179</v>
      </c>
      <c r="F91" s="91" t="str">
        <f t="shared" si="1"/>
        <v>imperial gallons/liter =</v>
      </c>
    </row>
    <row r="92" spans="1:9" x14ac:dyDescent="0.35">
      <c r="A92" s="91">
        <v>1</v>
      </c>
      <c r="B92" s="91" t="s">
        <v>558</v>
      </c>
      <c r="C92" s="91">
        <v>6.2899999999999996E-3</v>
      </c>
      <c r="D92" s="91" t="s">
        <v>128</v>
      </c>
      <c r="F92" s="91" t="str">
        <f t="shared" si="1"/>
        <v>barrels/liter =</v>
      </c>
    </row>
    <row r="93" spans="1:9" x14ac:dyDescent="0.35">
      <c r="A93" s="91">
        <v>1</v>
      </c>
      <c r="B93" s="91" t="s">
        <v>558</v>
      </c>
      <c r="C93" s="91">
        <v>1E-3</v>
      </c>
      <c r="D93" s="91" t="s">
        <v>83</v>
      </c>
      <c r="F93" s="91" t="str">
        <f t="shared" si="1"/>
        <v>cubic meters/liter =</v>
      </c>
    </row>
    <row r="94" spans="1:9" x14ac:dyDescent="0.35">
      <c r="A94" s="91" t="s">
        <v>582</v>
      </c>
    </row>
    <row r="95" spans="1:9" x14ac:dyDescent="0.35">
      <c r="A95" s="91">
        <v>1</v>
      </c>
      <c r="B95" s="91" t="s">
        <v>583</v>
      </c>
      <c r="C95" s="91">
        <v>137.80000000000001</v>
      </c>
      <c r="D95" s="91" t="s">
        <v>584</v>
      </c>
      <c r="F95" s="91" t="str">
        <f t="shared" si="1"/>
        <v>cubic feet per day/barrel per hour =</v>
      </c>
    </row>
    <row r="96" spans="1:9" x14ac:dyDescent="0.35">
      <c r="A96" s="91">
        <v>1</v>
      </c>
      <c r="B96" s="91" t="s">
        <v>583</v>
      </c>
      <c r="C96" s="92">
        <v>49187</v>
      </c>
      <c r="D96" s="91" t="s">
        <v>585</v>
      </c>
      <c r="F96" s="91" t="str">
        <f t="shared" si="1"/>
        <v>cubic feet per year/barrel per hour =</v>
      </c>
    </row>
    <row r="97" spans="1:6" x14ac:dyDescent="0.35">
      <c r="A97" s="91">
        <v>1</v>
      </c>
      <c r="B97" s="91" t="s">
        <v>583</v>
      </c>
      <c r="C97" s="92">
        <v>1008</v>
      </c>
      <c r="D97" s="91" t="s">
        <v>586</v>
      </c>
      <c r="F97" s="91" t="str">
        <f t="shared" si="1"/>
        <v>U.S. gallons per day/barrel per hour =</v>
      </c>
    </row>
    <row r="98" spans="1:6" x14ac:dyDescent="0.35">
      <c r="A98" s="91">
        <v>1</v>
      </c>
      <c r="B98" s="91" t="s">
        <v>583</v>
      </c>
      <c r="C98" s="92">
        <v>367920</v>
      </c>
      <c r="D98" s="91" t="s">
        <v>587</v>
      </c>
      <c r="F98" s="91" t="str">
        <f t="shared" si="1"/>
        <v>U.S. gallons per year/barrel per hour =</v>
      </c>
    </row>
    <row r="99" spans="1:6" x14ac:dyDescent="0.35">
      <c r="A99" s="91">
        <v>1</v>
      </c>
      <c r="B99" s="91" t="s">
        <v>583</v>
      </c>
      <c r="C99" s="91">
        <v>839.3</v>
      </c>
      <c r="D99" s="91" t="s">
        <v>588</v>
      </c>
      <c r="F99" s="91" t="str">
        <f t="shared" si="1"/>
        <v>imperial gallons per day/barrel per hour =</v>
      </c>
    </row>
    <row r="100" spans="1:6" x14ac:dyDescent="0.35">
      <c r="A100" s="91">
        <v>1</v>
      </c>
      <c r="B100" s="91" t="s">
        <v>583</v>
      </c>
      <c r="C100" s="92">
        <v>306345</v>
      </c>
      <c r="D100" s="91" t="s">
        <v>589</v>
      </c>
      <c r="F100" s="91" t="str">
        <f t="shared" si="1"/>
        <v>imperial gallons per year/barrel per hour =</v>
      </c>
    </row>
    <row r="101" spans="1:6" x14ac:dyDescent="0.35">
      <c r="A101" s="91">
        <v>1</v>
      </c>
      <c r="B101" s="91" t="s">
        <v>583</v>
      </c>
      <c r="C101" s="92">
        <v>3815</v>
      </c>
      <c r="D101" s="91" t="s">
        <v>590</v>
      </c>
      <c r="F101" s="91" t="str">
        <f t="shared" si="1"/>
        <v>liters per day/barrel per hour =</v>
      </c>
    </row>
    <row r="102" spans="1:6" x14ac:dyDescent="0.35">
      <c r="A102" s="91">
        <v>1</v>
      </c>
      <c r="B102" s="91" t="s">
        <v>583</v>
      </c>
      <c r="C102" s="92">
        <v>1392475</v>
      </c>
      <c r="D102" s="91" t="s">
        <v>591</v>
      </c>
      <c r="F102" s="91" t="str">
        <f t="shared" si="1"/>
        <v>liters per year/barrel per hour =</v>
      </c>
    </row>
    <row r="103" spans="1:6" x14ac:dyDescent="0.35">
      <c r="A103" s="91">
        <v>1</v>
      </c>
      <c r="B103" s="91" t="s">
        <v>592</v>
      </c>
      <c r="C103" s="91">
        <v>0.57120000000000004</v>
      </c>
      <c r="D103" s="91" t="s">
        <v>126</v>
      </c>
      <c r="F103" s="91" t="str">
        <f t="shared" si="1"/>
        <v>barrels per day/gallon per hour =</v>
      </c>
    </row>
    <row r="104" spans="1:6" x14ac:dyDescent="0.35">
      <c r="A104" s="91">
        <v>1</v>
      </c>
      <c r="B104" s="91" t="s">
        <v>592</v>
      </c>
      <c r="C104" s="91">
        <v>207.92</v>
      </c>
      <c r="D104" s="91" t="s">
        <v>593</v>
      </c>
      <c r="F104" s="91" t="str">
        <f t="shared" si="1"/>
        <v>barrels per year/gallon per hour =</v>
      </c>
    </row>
    <row r="105" spans="1:6" x14ac:dyDescent="0.35">
      <c r="A105" s="91">
        <v>1</v>
      </c>
      <c r="B105" s="91" t="s">
        <v>594</v>
      </c>
      <c r="C105" s="91">
        <v>0.151</v>
      </c>
      <c r="D105" s="91" t="s">
        <v>126</v>
      </c>
      <c r="F105" s="91" t="str">
        <f t="shared" si="1"/>
        <v>barrels per day/liter per hour =</v>
      </c>
    </row>
    <row r="106" spans="1:6" x14ac:dyDescent="0.35">
      <c r="A106" s="91">
        <v>1</v>
      </c>
      <c r="B106" s="91" t="s">
        <v>594</v>
      </c>
      <c r="C106" s="91">
        <v>55.1</v>
      </c>
      <c r="D106" s="91" t="s">
        <v>593</v>
      </c>
      <c r="F106" s="91" t="str">
        <f t="shared" si="1"/>
        <v>barrels per year/liter per hour =</v>
      </c>
    </row>
    <row r="107" spans="1:6" x14ac:dyDescent="0.35">
      <c r="A107" s="91" t="s">
        <v>595</v>
      </c>
      <c r="B107" s="91">
        <v>4</v>
      </c>
      <c r="C107" s="91" t="s">
        <v>596</v>
      </c>
    </row>
    <row r="108" spans="1:6" x14ac:dyDescent="0.35">
      <c r="A108" s="91" t="s">
        <v>597</v>
      </c>
    </row>
    <row r="109" spans="1:6" x14ac:dyDescent="0.35">
      <c r="A109" s="91">
        <v>1</v>
      </c>
      <c r="B109" s="91" t="s">
        <v>598</v>
      </c>
      <c r="C109" s="91">
        <v>0.26400000000000001</v>
      </c>
      <c r="D109" s="91" t="s">
        <v>599</v>
      </c>
      <c r="F109" s="91" t="str">
        <f t="shared" ref="F109:F119" si="2">D109&amp;"/"&amp;B109</f>
        <v>miles per liter/mile per gallon =</v>
      </c>
    </row>
    <row r="110" spans="1:6" x14ac:dyDescent="0.35">
      <c r="A110" s="91">
        <v>1</v>
      </c>
      <c r="B110" s="91" t="s">
        <v>598</v>
      </c>
      <c r="C110" s="91">
        <v>0.42499999999999999</v>
      </c>
      <c r="D110" s="91" t="s">
        <v>600</v>
      </c>
      <c r="F110" s="91" t="str">
        <f t="shared" si="2"/>
        <v>kilometers per liter/mile per gallon =</v>
      </c>
    </row>
    <row r="111" spans="1:6" x14ac:dyDescent="0.35">
      <c r="A111" s="91">
        <v>1</v>
      </c>
      <c r="B111" s="91" t="s">
        <v>598</v>
      </c>
      <c r="C111" s="91">
        <v>235</v>
      </c>
      <c r="D111" s="91" t="s">
        <v>601</v>
      </c>
      <c r="E111" s="91">
        <v>100</v>
      </c>
      <c r="F111" s="91" t="str">
        <f t="shared" si="2"/>
        <v>liters per/mile per gallon =</v>
      </c>
    </row>
    <row r="112" spans="1:6" x14ac:dyDescent="0.35">
      <c r="A112" s="91">
        <v>1</v>
      </c>
      <c r="B112" s="91" t="s">
        <v>598</v>
      </c>
      <c r="C112" s="91">
        <v>100</v>
      </c>
      <c r="D112" s="91" t="s">
        <v>602</v>
      </c>
      <c r="E112" s="91">
        <v>100</v>
      </c>
      <c r="F112" s="91" t="str">
        <f t="shared" si="2"/>
        <v>gallons per/mile per gallon =</v>
      </c>
    </row>
    <row r="113" spans="1:6" x14ac:dyDescent="0.35">
      <c r="A113" s="91">
        <v>1</v>
      </c>
      <c r="B113" s="91" t="s">
        <v>603</v>
      </c>
      <c r="C113" s="91">
        <v>3.79</v>
      </c>
      <c r="D113" s="91" t="s">
        <v>604</v>
      </c>
      <c r="F113" s="91" t="str">
        <f t="shared" si="2"/>
        <v>miles per gallon/mile per liter =</v>
      </c>
    </row>
    <row r="114" spans="1:6" x14ac:dyDescent="0.35">
      <c r="A114" s="91">
        <v>1</v>
      </c>
      <c r="B114" s="91" t="s">
        <v>603</v>
      </c>
      <c r="C114" s="91">
        <v>1.609</v>
      </c>
      <c r="D114" s="91" t="s">
        <v>600</v>
      </c>
      <c r="F114" s="91" t="str">
        <f t="shared" si="2"/>
        <v>kilometers per liter/mile per liter =</v>
      </c>
    </row>
    <row r="115" spans="1:6" x14ac:dyDescent="0.35">
      <c r="A115" s="91">
        <v>1</v>
      </c>
      <c r="B115" s="91" t="s">
        <v>603</v>
      </c>
      <c r="C115" s="91">
        <v>62.15</v>
      </c>
      <c r="D115" s="91" t="s">
        <v>601</v>
      </c>
      <c r="E115" s="91">
        <v>100</v>
      </c>
      <c r="F115" s="91" t="str">
        <f t="shared" si="2"/>
        <v>liters per/mile per liter =</v>
      </c>
    </row>
    <row r="116" spans="1:6" x14ac:dyDescent="0.35">
      <c r="A116" s="91">
        <v>1</v>
      </c>
      <c r="B116" s="91" t="s">
        <v>605</v>
      </c>
      <c r="C116" s="91">
        <v>2.35</v>
      </c>
      <c r="D116" s="91" t="s">
        <v>604</v>
      </c>
      <c r="F116" s="91" t="str">
        <f t="shared" si="2"/>
        <v>miles per gallon/kilometer per liter =</v>
      </c>
    </row>
    <row r="117" spans="1:6" x14ac:dyDescent="0.35">
      <c r="A117" s="91">
        <v>1</v>
      </c>
      <c r="B117" s="91" t="s">
        <v>605</v>
      </c>
      <c r="C117" s="91">
        <v>0.62150000000000005</v>
      </c>
      <c r="D117" s="91" t="s">
        <v>599</v>
      </c>
      <c r="F117" s="91" t="str">
        <f t="shared" si="2"/>
        <v>miles per liter/kilometer per liter =</v>
      </c>
    </row>
    <row r="118" spans="1:6" x14ac:dyDescent="0.35">
      <c r="A118" s="91">
        <v>1</v>
      </c>
      <c r="B118" s="91" t="s">
        <v>605</v>
      </c>
      <c r="C118" s="91">
        <v>100</v>
      </c>
      <c r="D118" s="91" t="s">
        <v>601</v>
      </c>
      <c r="E118" s="91">
        <v>100</v>
      </c>
      <c r="F118" s="91" t="str">
        <f t="shared" si="2"/>
        <v>liters per/kilometer per liter =</v>
      </c>
    </row>
    <row r="119" spans="1:6" x14ac:dyDescent="0.35">
      <c r="A119" s="91">
        <v>1</v>
      </c>
      <c r="B119" s="91" t="s">
        <v>605</v>
      </c>
      <c r="C119" s="91">
        <v>42.5</v>
      </c>
      <c r="D119" s="91" t="s">
        <v>602</v>
      </c>
      <c r="E119" s="91">
        <v>100</v>
      </c>
      <c r="F119" s="91" t="str">
        <f t="shared" si="2"/>
        <v>gallons per/kilometer per liter =</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FE5A9-52C6-4188-9A87-1AC0E11F1F5D}">
  <sheetPr codeName="Sheet9"/>
  <dimension ref="A1:O33"/>
  <sheetViews>
    <sheetView workbookViewId="0">
      <selection activeCell="C16" sqref="C16"/>
    </sheetView>
  </sheetViews>
  <sheetFormatPr defaultRowHeight="14.5" x14ac:dyDescent="0.35"/>
  <cols>
    <col min="1" max="1" width="22.81640625" customWidth="1"/>
    <col min="2" max="2" width="24.90625" customWidth="1"/>
    <col min="3" max="3" width="14.7265625" customWidth="1"/>
    <col min="4" max="4" width="13.08984375" customWidth="1"/>
    <col min="5" max="5" width="14.90625" customWidth="1"/>
    <col min="6" max="6" width="9.81640625" bestFit="1" customWidth="1"/>
    <col min="7" max="7" width="15.08984375" customWidth="1"/>
    <col min="9" max="9" width="13.1796875" customWidth="1"/>
  </cols>
  <sheetData>
    <row r="1" spans="1:15" x14ac:dyDescent="0.35">
      <c r="B1" t="s">
        <v>541</v>
      </c>
      <c r="C1" t="s">
        <v>802</v>
      </c>
      <c r="D1" t="s">
        <v>709</v>
      </c>
      <c r="E1" t="s">
        <v>545</v>
      </c>
      <c r="F1" t="s">
        <v>803</v>
      </c>
      <c r="G1" t="s">
        <v>545</v>
      </c>
    </row>
    <row r="3" spans="1:15" x14ac:dyDescent="0.35">
      <c r="B3" t="s">
        <v>696</v>
      </c>
      <c r="C3" t="s">
        <v>697</v>
      </c>
      <c r="D3" s="113">
        <v>28.316846592000005</v>
      </c>
      <c r="E3" t="s">
        <v>698</v>
      </c>
      <c r="F3">
        <f t="shared" ref="F3:F19" si="0">1/D3</f>
        <v>3.5314666721488586E-2</v>
      </c>
      <c r="G3" t="s">
        <v>712</v>
      </c>
      <c r="H3">
        <f>D3/1000</f>
        <v>2.8316846592000004E-2</v>
      </c>
      <c r="I3" t="s">
        <v>711</v>
      </c>
      <c r="J3" t="s">
        <v>710</v>
      </c>
      <c r="K3">
        <v>3.2803</v>
      </c>
      <c r="L3">
        <f>K3^3</f>
        <v>35.297235445627003</v>
      </c>
      <c r="N3">
        <v>1000</v>
      </c>
      <c r="O3">
        <f>N3/L3</f>
        <v>28.330830655007873</v>
      </c>
    </row>
    <row r="4" spans="1:15" x14ac:dyDescent="0.35">
      <c r="B4" t="s">
        <v>699</v>
      </c>
      <c r="C4" t="s">
        <v>697</v>
      </c>
      <c r="D4" s="113">
        <v>5.8139534883720936</v>
      </c>
      <c r="E4" t="s">
        <v>713</v>
      </c>
      <c r="F4">
        <f t="shared" si="0"/>
        <v>0.17199999999999999</v>
      </c>
      <c r="G4" t="s">
        <v>700</v>
      </c>
    </row>
    <row r="5" spans="1:15" x14ac:dyDescent="0.35">
      <c r="B5" t="s">
        <v>701</v>
      </c>
      <c r="C5" t="s">
        <v>702</v>
      </c>
      <c r="D5" s="113">
        <v>1.8249999999999999E-4</v>
      </c>
      <c r="E5" t="s">
        <v>714</v>
      </c>
      <c r="F5">
        <f t="shared" si="0"/>
        <v>5479.4520547945212</v>
      </c>
      <c r="G5" t="s">
        <v>715</v>
      </c>
      <c r="H5">
        <f>D5*1000000</f>
        <v>182.5</v>
      </c>
      <c r="I5">
        <f>H5*2</f>
        <v>365</v>
      </c>
      <c r="J5" s="91"/>
    </row>
    <row r="6" spans="1:15" x14ac:dyDescent="0.35">
      <c r="B6" t="s">
        <v>703</v>
      </c>
      <c r="C6" t="s">
        <v>721</v>
      </c>
      <c r="D6" s="113">
        <v>6.0741226760960363E-3</v>
      </c>
      <c r="E6" t="s">
        <v>722</v>
      </c>
      <c r="F6">
        <f t="shared" si="0"/>
        <v>164.63282902325585</v>
      </c>
      <c r="G6" t="s">
        <v>724</v>
      </c>
    </row>
    <row r="7" spans="1:15" x14ac:dyDescent="0.35">
      <c r="B7" t="s">
        <v>704</v>
      </c>
      <c r="C7" t="s">
        <v>716</v>
      </c>
      <c r="D7" s="113">
        <v>6.2893081761006284E-6</v>
      </c>
      <c r="E7" t="s">
        <v>717</v>
      </c>
      <c r="F7" s="114">
        <f t="shared" si="0"/>
        <v>159000</v>
      </c>
      <c r="G7" t="s">
        <v>725</v>
      </c>
    </row>
    <row r="8" spans="1:15" x14ac:dyDescent="0.35">
      <c r="B8" t="s">
        <v>707</v>
      </c>
      <c r="C8" t="s">
        <v>793</v>
      </c>
      <c r="D8" s="113">
        <v>9.7694444444444452E-3</v>
      </c>
      <c r="E8" t="s">
        <v>794</v>
      </c>
      <c r="F8">
        <f t="shared" si="0"/>
        <v>102.35996588001136</v>
      </c>
      <c r="G8" t="s">
        <v>791</v>
      </c>
    </row>
    <row r="9" spans="1:15" x14ac:dyDescent="0.35">
      <c r="A9" t="s">
        <v>2</v>
      </c>
      <c r="B9" t="s">
        <v>786</v>
      </c>
      <c r="C9" t="s">
        <v>718</v>
      </c>
      <c r="D9" s="113">
        <v>8.2300000000000012E-3</v>
      </c>
      <c r="E9" t="s">
        <v>720</v>
      </c>
      <c r="F9">
        <f t="shared" si="0"/>
        <v>121.5066828675577</v>
      </c>
      <c r="G9" t="s">
        <v>726</v>
      </c>
    </row>
    <row r="10" spans="1:15" x14ac:dyDescent="0.35">
      <c r="A10" t="s">
        <v>565</v>
      </c>
      <c r="B10" t="s">
        <v>787</v>
      </c>
      <c r="C10" t="s">
        <v>719</v>
      </c>
      <c r="D10" s="113">
        <v>8.0910600000000006E-3</v>
      </c>
      <c r="E10" t="s">
        <v>720</v>
      </c>
      <c r="F10">
        <f t="shared" si="0"/>
        <v>123.59320039648698</v>
      </c>
      <c r="G10" t="s">
        <v>726</v>
      </c>
    </row>
    <row r="11" spans="1:15" x14ac:dyDescent="0.35">
      <c r="B11" t="s">
        <v>708</v>
      </c>
      <c r="C11" t="s">
        <v>77</v>
      </c>
      <c r="D11" s="113">
        <v>34.129563400000002</v>
      </c>
      <c r="E11" t="s">
        <v>723</v>
      </c>
      <c r="F11">
        <f t="shared" si="0"/>
        <v>2.9300111117155397E-2</v>
      </c>
      <c r="G11" t="s">
        <v>727</v>
      </c>
    </row>
    <row r="12" spans="1:15" x14ac:dyDescent="0.35">
      <c r="B12" t="s">
        <v>728</v>
      </c>
      <c r="C12" t="s">
        <v>546</v>
      </c>
      <c r="D12" s="113">
        <v>0.97181729834791064</v>
      </c>
      <c r="E12" t="s">
        <v>728</v>
      </c>
      <c r="F12">
        <f t="shared" si="0"/>
        <v>1.0289999999999999</v>
      </c>
      <c r="G12" t="s">
        <v>729</v>
      </c>
    </row>
    <row r="13" spans="1:15" x14ac:dyDescent="0.35">
      <c r="B13" t="s">
        <v>730</v>
      </c>
      <c r="C13" t="s">
        <v>697</v>
      </c>
      <c r="D13" s="113">
        <f>D12/1000</f>
        <v>9.7181729834791065E-4</v>
      </c>
      <c r="E13" t="s">
        <v>730</v>
      </c>
      <c r="F13">
        <f t="shared" si="0"/>
        <v>1029</v>
      </c>
      <c r="G13" t="s">
        <v>731</v>
      </c>
    </row>
    <row r="14" spans="1:15" x14ac:dyDescent="0.35">
      <c r="B14" t="s">
        <v>732</v>
      </c>
      <c r="C14" t="s">
        <v>546</v>
      </c>
      <c r="D14" s="113">
        <f>'Fuel Units BTU'!J16</f>
        <v>3.6338999999999996E-2</v>
      </c>
      <c r="E14" t="s">
        <v>733</v>
      </c>
      <c r="F14">
        <f t="shared" si="0"/>
        <v>27.518643881229536</v>
      </c>
      <c r="G14" t="s">
        <v>734</v>
      </c>
    </row>
    <row r="15" spans="1:15" x14ac:dyDescent="0.35">
      <c r="B15" t="s">
        <v>735</v>
      </c>
      <c r="C15" t="s">
        <v>736</v>
      </c>
      <c r="D15" s="113">
        <f>D13*F3</f>
        <v>3.4319404005333902E-5</v>
      </c>
      <c r="E15" t="s">
        <v>735</v>
      </c>
      <c r="F15">
        <f t="shared" si="0"/>
        <v>29138.035143168003</v>
      </c>
      <c r="G15" t="s">
        <v>737</v>
      </c>
    </row>
    <row r="16" spans="1:15" x14ac:dyDescent="0.35">
      <c r="B16" t="s">
        <v>780</v>
      </c>
      <c r="C16" t="s">
        <v>546</v>
      </c>
      <c r="D16" s="113">
        <f>'Nat Gas and LNG'!C15</f>
        <v>36</v>
      </c>
      <c r="E16" t="s">
        <v>781</v>
      </c>
      <c r="F16">
        <f t="shared" si="0"/>
        <v>2.7777777777777776E-2</v>
      </c>
      <c r="G16" t="s">
        <v>782</v>
      </c>
    </row>
    <row r="17" spans="2:7" x14ac:dyDescent="0.35">
      <c r="B17" t="s">
        <v>783</v>
      </c>
      <c r="C17" t="s">
        <v>784</v>
      </c>
      <c r="D17" s="113">
        <f>'Nat Gas and LNG'!C16</f>
        <v>6.29</v>
      </c>
      <c r="E17" t="s">
        <v>783</v>
      </c>
      <c r="F17">
        <f t="shared" si="0"/>
        <v>0.1589825119236884</v>
      </c>
      <c r="G17" t="s">
        <v>785</v>
      </c>
    </row>
    <row r="18" spans="2:7" x14ac:dyDescent="0.35">
      <c r="B18" t="s">
        <v>795</v>
      </c>
      <c r="C18" t="s">
        <v>546</v>
      </c>
      <c r="D18" s="113">
        <v>3.4119999999999999</v>
      </c>
      <c r="E18" t="s">
        <v>795</v>
      </c>
      <c r="F18">
        <f t="shared" si="0"/>
        <v>0.29308323563892147</v>
      </c>
      <c r="G18" t="s">
        <v>796</v>
      </c>
    </row>
    <row r="19" spans="2:7" x14ac:dyDescent="0.35">
      <c r="B19" t="s">
        <v>797</v>
      </c>
      <c r="C19" t="s">
        <v>716</v>
      </c>
      <c r="D19" s="113">
        <f>D18*F14</f>
        <v>93.893612922755182</v>
      </c>
      <c r="E19" t="s">
        <v>797</v>
      </c>
      <c r="F19">
        <f t="shared" si="0"/>
        <v>1.0650351699882765E-2</v>
      </c>
      <c r="G19" t="s">
        <v>798</v>
      </c>
    </row>
    <row r="20" spans="2:7" x14ac:dyDescent="0.35">
      <c r="D20" s="113"/>
    </row>
    <row r="21" spans="2:7" x14ac:dyDescent="0.35">
      <c r="D21" s="113"/>
    </row>
    <row r="22" spans="2:7" x14ac:dyDescent="0.35">
      <c r="B22" t="s">
        <v>788</v>
      </c>
      <c r="D22" s="113"/>
    </row>
    <row r="23" spans="2:7" x14ac:dyDescent="0.35">
      <c r="B23" t="s">
        <v>789</v>
      </c>
      <c r="C23" t="s">
        <v>790</v>
      </c>
      <c r="D23" s="113">
        <v>0.17585000000000001</v>
      </c>
    </row>
    <row r="24" spans="2:7" x14ac:dyDescent="0.35">
      <c r="C24" t="str">
        <f>G8</f>
        <v>cm/MWH</v>
      </c>
      <c r="D24" s="113">
        <f>F8</f>
        <v>102.35996588001136</v>
      </c>
    </row>
    <row r="25" spans="2:7" x14ac:dyDescent="0.35">
      <c r="B25" t="s">
        <v>789</v>
      </c>
      <c r="C25" t="s">
        <v>792</v>
      </c>
      <c r="D25" s="113">
        <f>D23*D24</f>
        <v>17.999999999999996</v>
      </c>
    </row>
    <row r="26" spans="2:7" x14ac:dyDescent="0.35">
      <c r="C26" t="str">
        <f>G18</f>
        <v>MWH/MMBTU</v>
      </c>
      <c r="D26" s="64">
        <f>F18</f>
        <v>0.29308323563892147</v>
      </c>
    </row>
    <row r="27" spans="2:7" x14ac:dyDescent="0.35">
      <c r="B27" t="s">
        <v>789</v>
      </c>
      <c r="C27" t="s">
        <v>799</v>
      </c>
      <c r="D27" s="113">
        <f>D25*D26</f>
        <v>5.2754982415005856</v>
      </c>
    </row>
    <row r="28" spans="2:7" x14ac:dyDescent="0.35">
      <c r="C28" t="s">
        <v>800</v>
      </c>
      <c r="D28" s="113">
        <v>1.1000000000000001</v>
      </c>
    </row>
    <row r="29" spans="2:7" x14ac:dyDescent="0.35">
      <c r="B29" t="s">
        <v>789</v>
      </c>
      <c r="C29" t="s">
        <v>801</v>
      </c>
      <c r="D29" s="113">
        <f>D27*D28</f>
        <v>5.8030480656506445</v>
      </c>
    </row>
    <row r="30" spans="2:7" x14ac:dyDescent="0.35">
      <c r="D30" s="113"/>
    </row>
    <row r="31" spans="2:7" x14ac:dyDescent="0.35">
      <c r="D31" s="113"/>
    </row>
    <row r="32" spans="2:7" x14ac:dyDescent="0.35">
      <c r="B32" t="s">
        <v>705</v>
      </c>
      <c r="D32" s="113">
        <v>5.4794520547945202</v>
      </c>
      <c r="F32">
        <f>1/D32</f>
        <v>0.18250000000000002</v>
      </c>
    </row>
    <row r="33" spans="2:6" x14ac:dyDescent="0.35">
      <c r="B33" t="s">
        <v>706</v>
      </c>
      <c r="D33" s="113">
        <v>35.17</v>
      </c>
      <c r="F33">
        <f>1/D33</f>
        <v>2.8433323855558714E-2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98"/>
  <sheetViews>
    <sheetView workbookViewId="0">
      <pane xSplit="3" ySplit="5" topLeftCell="D7" activePane="bottomRight" state="frozen"/>
      <selection pane="topRight" activeCell="D1" sqref="D1"/>
      <selection pane="bottomLeft" activeCell="A4" sqref="A4"/>
      <selection pane="bottomRight" activeCell="A15" sqref="A15"/>
    </sheetView>
  </sheetViews>
  <sheetFormatPr defaultColWidth="8.81640625" defaultRowHeight="13" x14ac:dyDescent="0.3"/>
  <cols>
    <col min="1" max="1" width="37.26953125" style="94" customWidth="1"/>
    <col min="2" max="2" width="28.54296875" style="94" customWidth="1"/>
    <col min="3" max="3" width="12" style="104" customWidth="1"/>
    <col min="4" max="4" width="38.26953125" style="94" customWidth="1"/>
    <col min="5" max="5" width="11.453125" style="94" customWidth="1"/>
    <col min="6" max="6" width="16.54296875" style="94" customWidth="1"/>
    <col min="7" max="7" width="16.7265625" style="94" customWidth="1"/>
    <col min="8" max="16384" width="8.81640625" style="94"/>
  </cols>
  <sheetData>
    <row r="1" spans="1:7" ht="13.5" x14ac:dyDescent="0.3">
      <c r="A1" s="93" t="s">
        <v>163</v>
      </c>
    </row>
    <row r="2" spans="1:7" ht="13.5" x14ac:dyDescent="0.3">
      <c r="A2" s="93"/>
      <c r="E2" s="94" t="s">
        <v>813</v>
      </c>
      <c r="F2" s="100">
        <f>E18</f>
        <v>2204.6</v>
      </c>
    </row>
    <row r="3" spans="1:7" ht="13.5" x14ac:dyDescent="0.3">
      <c r="A3" s="93" t="s">
        <v>669</v>
      </c>
      <c r="E3" s="94" t="s">
        <v>814</v>
      </c>
      <c r="F3" s="100">
        <f>G9</f>
        <v>0.45351473922902491</v>
      </c>
    </row>
    <row r="4" spans="1:7" x14ac:dyDescent="0.3">
      <c r="A4" s="95"/>
      <c r="E4" s="94" t="s">
        <v>815</v>
      </c>
      <c r="F4" s="100">
        <f>F2*F3</f>
        <v>999.81859410430832</v>
      </c>
    </row>
    <row r="5" spans="1:7" ht="13.5" x14ac:dyDescent="0.3">
      <c r="A5" s="102" t="s">
        <v>164</v>
      </c>
      <c r="B5" s="102" t="s">
        <v>165</v>
      </c>
      <c r="C5" s="105" t="s">
        <v>166</v>
      </c>
    </row>
    <row r="6" spans="1:7" ht="13.5" x14ac:dyDescent="0.3">
      <c r="A6" s="97" t="s">
        <v>167</v>
      </c>
      <c r="B6" s="97" t="s">
        <v>168</v>
      </c>
      <c r="C6" s="106">
        <v>3.2808000000000002</v>
      </c>
      <c r="D6" s="94" t="str">
        <f t="shared" ref="D6:D11" si="0">B6&amp;"/"&amp;A6&amp;"="</f>
        <v>feet/metres (m)=</v>
      </c>
      <c r="E6" s="94">
        <f t="shared" ref="E6:E11" si="1">C6</f>
        <v>3.2808000000000002</v>
      </c>
      <c r="F6" s="94" t="str">
        <f t="shared" ref="F6:F11" si="2">A6&amp;"/"&amp;B6&amp;"="</f>
        <v>metres (m)/feet=</v>
      </c>
      <c r="G6" s="94">
        <f t="shared" ref="G6:G11" si="3">1/E6</f>
        <v>0.30480370641306997</v>
      </c>
    </row>
    <row r="7" spans="1:7" ht="13.5" x14ac:dyDescent="0.3">
      <c r="A7" s="97" t="s">
        <v>169</v>
      </c>
      <c r="B7" s="97" t="s">
        <v>170</v>
      </c>
      <c r="C7" s="106">
        <v>0.621</v>
      </c>
      <c r="D7" s="94" t="str">
        <f t="shared" si="0"/>
        <v>miles/kilometres (km)=</v>
      </c>
      <c r="E7" s="94">
        <f t="shared" si="1"/>
        <v>0.621</v>
      </c>
      <c r="F7" s="94" t="str">
        <f t="shared" si="2"/>
        <v>kilometres (km)/miles=</v>
      </c>
      <c r="G7" s="94">
        <f t="shared" si="3"/>
        <v>1.6103059581320451</v>
      </c>
    </row>
    <row r="8" spans="1:7" ht="13.5" x14ac:dyDescent="0.3">
      <c r="A8" s="97" t="s">
        <v>171</v>
      </c>
      <c r="B8" s="97" t="s">
        <v>172</v>
      </c>
      <c r="C8" s="106">
        <v>2.4710000000000001</v>
      </c>
      <c r="D8" s="94" t="str">
        <f t="shared" si="0"/>
        <v>acres/hectares (ha)=</v>
      </c>
      <c r="E8" s="94">
        <f t="shared" si="1"/>
        <v>2.4710000000000001</v>
      </c>
      <c r="F8" s="94" t="str">
        <f t="shared" si="2"/>
        <v>hectares (ha)/acres=</v>
      </c>
      <c r="G8" s="94">
        <f t="shared" si="3"/>
        <v>0.40469445568595708</v>
      </c>
    </row>
    <row r="9" spans="1:7" ht="13.5" x14ac:dyDescent="0.3">
      <c r="A9" s="97" t="s">
        <v>173</v>
      </c>
      <c r="B9" s="97" t="s">
        <v>174</v>
      </c>
      <c r="C9" s="106">
        <v>2.2050000000000001</v>
      </c>
      <c r="D9" s="94" t="str">
        <f t="shared" si="0"/>
        <v>pounds/kilograms (kg)=</v>
      </c>
      <c r="E9" s="94">
        <f t="shared" si="1"/>
        <v>2.2050000000000001</v>
      </c>
      <c r="F9" s="94" t="str">
        <f t="shared" si="2"/>
        <v>kilograms (kg)/pounds=</v>
      </c>
      <c r="G9" s="94">
        <f t="shared" si="3"/>
        <v>0.45351473922902491</v>
      </c>
    </row>
    <row r="10" spans="1:7" ht="14.5" x14ac:dyDescent="0.3">
      <c r="A10" s="97" t="s">
        <v>610</v>
      </c>
      <c r="B10" s="97" t="s">
        <v>175</v>
      </c>
      <c r="C10" s="106">
        <v>6.2919999999999998</v>
      </c>
      <c r="D10" s="94" t="str">
        <f t="shared" si="0"/>
        <v>barrels (oil or natural gas liquids)/cubic metres (m3)=</v>
      </c>
      <c r="E10" s="94">
        <f t="shared" si="1"/>
        <v>6.2919999999999998</v>
      </c>
      <c r="F10" s="94" t="str">
        <f t="shared" si="2"/>
        <v>cubic metres (m3)/barrels (oil or natural gas liquids)=</v>
      </c>
      <c r="G10" s="94">
        <f t="shared" si="3"/>
        <v>0.15893197711379531</v>
      </c>
    </row>
    <row r="11" spans="1:7" ht="14.5" x14ac:dyDescent="0.3">
      <c r="A11" s="97" t="s">
        <v>610</v>
      </c>
      <c r="B11" s="97" t="s">
        <v>176</v>
      </c>
      <c r="C11" s="106">
        <v>35.301000000000002</v>
      </c>
      <c r="D11" s="94" t="str">
        <f t="shared" si="0"/>
        <v>cubic feet of natural gas/cubic metres (m3)=</v>
      </c>
      <c r="E11" s="94">
        <f t="shared" si="1"/>
        <v>35.301000000000002</v>
      </c>
      <c r="F11" s="94" t="str">
        <f t="shared" si="2"/>
        <v>cubic metres (m3)/cubic feet of natural gas=</v>
      </c>
      <c r="G11" s="94">
        <f t="shared" si="3"/>
        <v>2.8327809410498284E-2</v>
      </c>
    </row>
    <row r="12" spans="1:7" ht="14.5" x14ac:dyDescent="0.3">
      <c r="A12" s="97"/>
      <c r="B12" s="97" t="s">
        <v>611</v>
      </c>
      <c r="C12" s="106"/>
    </row>
    <row r="13" spans="1:7" ht="13.5" x14ac:dyDescent="0.3">
      <c r="A13" s="97" t="s">
        <v>177</v>
      </c>
      <c r="B13" s="97" t="s">
        <v>178</v>
      </c>
      <c r="C13" s="106">
        <v>0.26500000000000001</v>
      </c>
      <c r="D13" s="94" t="str">
        <f t="shared" ref="D13:D19" si="4">B13&amp;"/"&amp;A13&amp;"="</f>
        <v>US gallons/litres (L)=</v>
      </c>
      <c r="E13" s="94">
        <f t="shared" ref="E13:E19" si="5">C13</f>
        <v>0.26500000000000001</v>
      </c>
      <c r="F13" s="94" t="str">
        <f t="shared" ref="F13:F19" si="6">A13&amp;"/"&amp;B13&amp;"="</f>
        <v>litres (L)/US gallons=</v>
      </c>
      <c r="G13" s="94">
        <f t="shared" ref="G13:G19" si="7">1/E13</f>
        <v>3.773584905660377</v>
      </c>
    </row>
    <row r="14" spans="1:7" ht="13.5" x14ac:dyDescent="0.3">
      <c r="A14" s="97" t="s">
        <v>177</v>
      </c>
      <c r="B14" s="97" t="s">
        <v>179</v>
      </c>
      <c r="C14" s="106">
        <v>0.22</v>
      </c>
      <c r="D14" s="94" t="str">
        <f t="shared" si="4"/>
        <v>imperial gallons/litres (L)=</v>
      </c>
      <c r="E14" s="94">
        <f t="shared" si="5"/>
        <v>0.22</v>
      </c>
      <c r="F14" s="94" t="str">
        <f t="shared" si="6"/>
        <v>litres (L)/imperial gallons=</v>
      </c>
      <c r="G14" s="94">
        <f t="shared" si="7"/>
        <v>4.5454545454545459</v>
      </c>
    </row>
    <row r="15" spans="1:7" ht="13.5" x14ac:dyDescent="0.3">
      <c r="A15" s="97" t="s">
        <v>179</v>
      </c>
      <c r="B15" s="97" t="s">
        <v>178</v>
      </c>
      <c r="C15" s="106">
        <v>1.2010000000000001</v>
      </c>
      <c r="D15" s="94" t="str">
        <f t="shared" si="4"/>
        <v>US gallons/imperial gallons=</v>
      </c>
      <c r="E15" s="94">
        <f t="shared" si="5"/>
        <v>1.2010000000000001</v>
      </c>
      <c r="F15" s="94" t="str">
        <f t="shared" si="6"/>
        <v>imperial gallons/US gallons=</v>
      </c>
      <c r="G15" s="94">
        <f t="shared" si="7"/>
        <v>0.83263946711074099</v>
      </c>
    </row>
    <row r="16" spans="1:7" ht="13.5" x14ac:dyDescent="0.3">
      <c r="A16" s="97" t="s">
        <v>180</v>
      </c>
      <c r="B16" s="97" t="s">
        <v>178</v>
      </c>
      <c r="C16" s="106">
        <v>42</v>
      </c>
      <c r="D16" s="94" t="str">
        <f t="shared" si="4"/>
        <v>US gallons/barrels (bbl)=</v>
      </c>
      <c r="E16" s="94">
        <f t="shared" si="5"/>
        <v>42</v>
      </c>
      <c r="F16" s="94" t="str">
        <f t="shared" si="6"/>
        <v>barrels (bbl)/US gallons=</v>
      </c>
      <c r="G16" s="94">
        <f t="shared" si="7"/>
        <v>2.3809523809523808E-2</v>
      </c>
    </row>
    <row r="17" spans="1:9" ht="13.5" x14ac:dyDescent="0.3">
      <c r="A17" s="97" t="s">
        <v>180</v>
      </c>
      <c r="B17" s="97" t="s">
        <v>179</v>
      </c>
      <c r="C17" s="106">
        <v>34.972000000000001</v>
      </c>
      <c r="D17" s="94" t="str">
        <f t="shared" si="4"/>
        <v>imperial gallons/barrels (bbl)=</v>
      </c>
      <c r="E17" s="94">
        <f t="shared" si="5"/>
        <v>34.972000000000001</v>
      </c>
      <c r="F17" s="94" t="str">
        <f t="shared" si="6"/>
        <v>barrels (bbl)/imperial gallons=</v>
      </c>
      <c r="G17" s="94">
        <f t="shared" si="7"/>
        <v>2.8594304014640283E-2</v>
      </c>
    </row>
    <row r="18" spans="1:9" ht="13.5" x14ac:dyDescent="0.3">
      <c r="A18" s="97" t="s">
        <v>181</v>
      </c>
      <c r="B18" s="97" t="s">
        <v>174</v>
      </c>
      <c r="C18" s="106">
        <v>2204.6</v>
      </c>
      <c r="D18" s="94" t="str">
        <f t="shared" si="4"/>
        <v>pounds/metric tonnes (t)=</v>
      </c>
      <c r="E18" s="94">
        <f t="shared" si="5"/>
        <v>2204.6</v>
      </c>
      <c r="F18" s="94" t="str">
        <f t="shared" si="6"/>
        <v>metric tonnes (t)/pounds=</v>
      </c>
      <c r="G18" s="94">
        <f t="shared" si="7"/>
        <v>4.5359702440351992E-4</v>
      </c>
    </row>
    <row r="19" spans="1:9" ht="13.5" x14ac:dyDescent="0.3">
      <c r="A19" s="97" t="s">
        <v>182</v>
      </c>
      <c r="B19" s="97" t="s">
        <v>183</v>
      </c>
      <c r="C19" s="106">
        <v>2.8250000000000002</v>
      </c>
      <c r="D19" s="94" t="str">
        <f t="shared" si="4"/>
        <v>miles/gallon/kilometers/litre=</v>
      </c>
      <c r="E19" s="94">
        <f t="shared" si="5"/>
        <v>2.8250000000000002</v>
      </c>
      <c r="F19" s="94" t="str">
        <f t="shared" si="6"/>
        <v>kilometers/litre/miles/gallon=</v>
      </c>
      <c r="G19" s="94">
        <f t="shared" si="7"/>
        <v>0.35398230088495575</v>
      </c>
    </row>
    <row r="20" spans="1:9" ht="13.5" x14ac:dyDescent="0.3">
      <c r="A20" s="97" t="s">
        <v>184</v>
      </c>
      <c r="B20" s="97" t="s">
        <v>146</v>
      </c>
      <c r="C20" s="106">
        <v>0.95</v>
      </c>
      <c r="D20" s="94" t="str">
        <f>B20&amp;"/"&amp;A20&amp;"="</f>
        <v>million British thermal units/gigajoules (GJ)=</v>
      </c>
      <c r="E20" s="94">
        <f>C20</f>
        <v>0.95</v>
      </c>
      <c r="F20" s="94" t="str">
        <f>A20&amp;"/"&amp;B20&amp;"="</f>
        <v>gigajoules (GJ)/million British thermal units=</v>
      </c>
      <c r="G20" s="94">
        <f>1/E20</f>
        <v>1.0526315789473684</v>
      </c>
    </row>
    <row r="22" spans="1:9" x14ac:dyDescent="0.3">
      <c r="A22" s="95"/>
    </row>
    <row r="23" spans="1:9" x14ac:dyDescent="0.3">
      <c r="A23" s="95" t="s">
        <v>640</v>
      </c>
      <c r="D23" s="94">
        <f>1/0.95</f>
        <v>1.0526315789473684</v>
      </c>
      <c r="E23" s="94" t="s">
        <v>352</v>
      </c>
      <c r="F23" s="94">
        <f>D23</f>
        <v>1.0526315789473684</v>
      </c>
      <c r="G23" s="94" t="s">
        <v>606</v>
      </c>
      <c r="H23" s="94">
        <f>F23</f>
        <v>1.0526315789473684</v>
      </c>
      <c r="I23" s="94" t="s">
        <v>607</v>
      </c>
    </row>
    <row r="24" spans="1:9" x14ac:dyDescent="0.3">
      <c r="A24" s="95"/>
      <c r="D24" s="98">
        <f>1/D23</f>
        <v>0.95000000000000007</v>
      </c>
      <c r="E24" s="94" t="s">
        <v>608</v>
      </c>
      <c r="F24" s="98">
        <f>D24</f>
        <v>0.95000000000000007</v>
      </c>
      <c r="G24" s="94" t="s">
        <v>609</v>
      </c>
      <c r="H24" s="98">
        <f>F24</f>
        <v>0.95000000000000007</v>
      </c>
      <c r="I24" s="94" t="s">
        <v>643</v>
      </c>
    </row>
    <row r="25" spans="1:9" x14ac:dyDescent="0.3">
      <c r="A25" s="95"/>
    </row>
    <row r="26" spans="1:9" x14ac:dyDescent="0.3">
      <c r="A26" s="95"/>
      <c r="D26" s="94" t="s">
        <v>641</v>
      </c>
      <c r="E26" s="94">
        <v>7000</v>
      </c>
      <c r="F26" s="94" t="s">
        <v>642</v>
      </c>
    </row>
    <row r="27" spans="1:9" x14ac:dyDescent="0.3">
      <c r="D27" s="94" t="s">
        <v>541</v>
      </c>
      <c r="E27" s="94">
        <f>H23</f>
        <v>1.0526315789473684</v>
      </c>
      <c r="F27" s="94" t="str">
        <f>I23</f>
        <v>KJ/BTU</v>
      </c>
      <c r="G27" s="94" t="s">
        <v>644</v>
      </c>
    </row>
    <row r="28" spans="1:9" ht="13.5" x14ac:dyDescent="0.3">
      <c r="A28" s="93"/>
      <c r="D28" s="94" t="s">
        <v>646</v>
      </c>
      <c r="E28" s="100">
        <f>E26*E27</f>
        <v>7368.4210526315783</v>
      </c>
      <c r="F28" s="94" t="s">
        <v>647</v>
      </c>
      <c r="G28" s="94" t="s">
        <v>645</v>
      </c>
    </row>
    <row r="29" spans="1:9" ht="13.5" x14ac:dyDescent="0.3">
      <c r="A29" s="93"/>
    </row>
    <row r="30" spans="1:9" ht="13.5" x14ac:dyDescent="0.3">
      <c r="A30" s="93"/>
      <c r="D30" s="94" t="s">
        <v>648</v>
      </c>
    </row>
    <row r="31" spans="1:9" ht="13.5" x14ac:dyDescent="0.3">
      <c r="A31" s="93"/>
    </row>
    <row r="32" spans="1:9" ht="13.5" x14ac:dyDescent="0.3">
      <c r="A32" s="93" t="s">
        <v>200</v>
      </c>
    </row>
    <row r="33" spans="1:8" x14ac:dyDescent="0.3">
      <c r="A33" s="95"/>
    </row>
    <row r="34" spans="1:8" ht="13.5" x14ac:dyDescent="0.3">
      <c r="A34" s="93" t="s">
        <v>201</v>
      </c>
    </row>
    <row r="35" spans="1:8" x14ac:dyDescent="0.3">
      <c r="A35" s="95"/>
    </row>
    <row r="36" spans="1:8" ht="13.5" x14ac:dyDescent="0.3">
      <c r="A36" s="93" t="s">
        <v>202</v>
      </c>
    </row>
    <row r="37" spans="1:8" x14ac:dyDescent="0.3">
      <c r="A37" s="95"/>
    </row>
    <row r="38" spans="1:8" ht="13.5" x14ac:dyDescent="0.3">
      <c r="A38" s="96" t="s">
        <v>203</v>
      </c>
      <c r="B38" s="96" t="s">
        <v>204</v>
      </c>
    </row>
    <row r="39" spans="1:8" ht="14.5" x14ac:dyDescent="0.3">
      <c r="A39" s="97" t="s">
        <v>205</v>
      </c>
      <c r="B39" s="97" t="s">
        <v>612</v>
      </c>
      <c r="C39" s="107">
        <v>1000000000</v>
      </c>
      <c r="D39" s="94" t="s">
        <v>355</v>
      </c>
    </row>
    <row r="40" spans="1:8" ht="13.5" x14ac:dyDescent="0.3">
      <c r="A40" s="97"/>
      <c r="B40" s="97" t="s">
        <v>206</v>
      </c>
      <c r="C40" s="104">
        <v>0.95</v>
      </c>
      <c r="D40" s="94" t="s">
        <v>352</v>
      </c>
      <c r="E40" s="94">
        <f>C40</f>
        <v>0.95</v>
      </c>
      <c r="F40" s="94" t="s">
        <v>356</v>
      </c>
      <c r="G40" s="94">
        <f>E40</f>
        <v>0.95</v>
      </c>
      <c r="H40" s="94" t="s">
        <v>357</v>
      </c>
    </row>
    <row r="41" spans="1:8" ht="13.5" x14ac:dyDescent="0.3">
      <c r="A41" s="97"/>
      <c r="B41" s="97" t="s">
        <v>207</v>
      </c>
    </row>
    <row r="42" spans="1:8" ht="13.5" x14ac:dyDescent="0.3">
      <c r="A42" s="97"/>
      <c r="B42" s="97" t="s">
        <v>208</v>
      </c>
    </row>
    <row r="43" spans="1:8" ht="13.5" x14ac:dyDescent="0.3">
      <c r="A43" s="97"/>
      <c r="B43" s="97" t="s">
        <v>209</v>
      </c>
    </row>
    <row r="44" spans="1:8" x14ac:dyDescent="0.3">
      <c r="A44" s="95"/>
    </row>
    <row r="45" spans="1:8" ht="13.5" x14ac:dyDescent="0.3">
      <c r="A45" s="103" t="s">
        <v>210</v>
      </c>
    </row>
    <row r="46" spans="1:8" x14ac:dyDescent="0.3">
      <c r="A46" s="95"/>
    </row>
    <row r="47" spans="1:8" ht="13.5" x14ac:dyDescent="0.3">
      <c r="A47" s="96" t="s">
        <v>203</v>
      </c>
      <c r="B47" s="96" t="s">
        <v>204</v>
      </c>
    </row>
    <row r="48" spans="1:8" ht="14.5" x14ac:dyDescent="0.3">
      <c r="A48" s="97" t="s">
        <v>613</v>
      </c>
      <c r="B48" s="94" t="s">
        <v>650</v>
      </c>
      <c r="C48" s="97">
        <v>35.17</v>
      </c>
    </row>
    <row r="49" spans="1:11" ht="14.5" x14ac:dyDescent="0.3">
      <c r="A49" s="97" t="s">
        <v>614</v>
      </c>
      <c r="B49" s="94" t="s">
        <v>650</v>
      </c>
      <c r="C49" s="97">
        <v>38.51</v>
      </c>
    </row>
    <row r="50" spans="1:11" ht="14.5" x14ac:dyDescent="0.3">
      <c r="A50" s="97" t="s">
        <v>615</v>
      </c>
      <c r="B50" s="94" t="s">
        <v>650</v>
      </c>
      <c r="C50" s="97">
        <v>40.9</v>
      </c>
    </row>
    <row r="51" spans="1:11" x14ac:dyDescent="0.3">
      <c r="A51" s="95"/>
    </row>
    <row r="52" spans="1:11" ht="13.5" x14ac:dyDescent="0.3">
      <c r="A52" s="103" t="s">
        <v>8</v>
      </c>
    </row>
    <row r="53" spans="1:11" x14ac:dyDescent="0.3">
      <c r="A53" s="19" t="s">
        <v>8</v>
      </c>
      <c r="B53" s="20" t="s">
        <v>9</v>
      </c>
      <c r="C53" s="94"/>
    </row>
    <row r="54" spans="1:11" x14ac:dyDescent="0.3">
      <c r="A54" s="19"/>
      <c r="B54" s="20"/>
      <c r="C54" s="94"/>
    </row>
    <row r="55" spans="1:11" ht="13.5" x14ac:dyDescent="0.3">
      <c r="A55" s="96" t="s">
        <v>664</v>
      </c>
      <c r="B55" s="96" t="s">
        <v>665</v>
      </c>
    </row>
    <row r="56" spans="1:11" ht="13.5" x14ac:dyDescent="0.3">
      <c r="A56" s="97" t="s">
        <v>212</v>
      </c>
      <c r="B56" s="97" t="s">
        <v>650</v>
      </c>
      <c r="C56" s="104">
        <v>1.05</v>
      </c>
      <c r="D56" s="94" t="str">
        <f>B56&amp;"/"&amp;A56&amp;"="</f>
        <v>GJ/thousand cubic feet (Mcf)=</v>
      </c>
      <c r="E56" s="94">
        <f>C56</f>
        <v>1.05</v>
      </c>
      <c r="F56" s="94" t="str">
        <f>A56&amp;"/"&amp;B56&amp;"="</f>
        <v>thousand cubic feet (Mcf)/GJ=</v>
      </c>
      <c r="G56" s="94">
        <f>1/E56</f>
        <v>0.95238095238095233</v>
      </c>
      <c r="J56" s="100">
        <f>1000/1.05</f>
        <v>952.38095238095229</v>
      </c>
      <c r="K56" s="94" t="s">
        <v>345</v>
      </c>
    </row>
    <row r="57" spans="1:11" ht="13.5" x14ac:dyDescent="0.3">
      <c r="A57" s="97" t="s">
        <v>662</v>
      </c>
      <c r="B57" s="97" t="s">
        <v>657</v>
      </c>
      <c r="C57" s="104">
        <f>C56*10000</f>
        <v>10500</v>
      </c>
      <c r="D57" s="94" t="str">
        <f>B57&amp;"/"&amp;A57&amp;"="</f>
        <v>MJ/MCF=</v>
      </c>
      <c r="E57" s="94">
        <f>C57</f>
        <v>10500</v>
      </c>
      <c r="F57" s="94" t="str">
        <f>A57&amp;"/"&amp;B57&amp;"="</f>
        <v>MCF/MJ=</v>
      </c>
      <c r="G57" s="94">
        <f>1/E57</f>
        <v>9.5238095238095241E-5</v>
      </c>
      <c r="J57" s="100"/>
    </row>
    <row r="58" spans="1:11" ht="13.5" x14ac:dyDescent="0.3">
      <c r="A58" s="97" t="s">
        <v>662</v>
      </c>
      <c r="B58" s="97" t="s">
        <v>666</v>
      </c>
      <c r="C58" s="104">
        <f>C57*10000</f>
        <v>105000000</v>
      </c>
      <c r="D58" s="94" t="str">
        <f>B58&amp;"/"&amp;A58&amp;"="</f>
        <v>KJ/MCF=</v>
      </c>
      <c r="E58" s="94">
        <f>C58</f>
        <v>105000000</v>
      </c>
      <c r="F58" s="94" t="str">
        <f>A58&amp;"/"&amp;B58&amp;"="</f>
        <v>MCF/KJ=</v>
      </c>
      <c r="G58" s="94">
        <f>1/E58</f>
        <v>9.523809523809524E-9</v>
      </c>
      <c r="J58" s="100"/>
    </row>
    <row r="59" spans="1:11" ht="13.5" x14ac:dyDescent="0.3">
      <c r="A59" s="97"/>
      <c r="B59" s="97"/>
      <c r="J59" s="100"/>
    </row>
    <row r="60" spans="1:11" ht="13.5" x14ac:dyDescent="0.3">
      <c r="A60" s="97" t="str">
        <f>A87</f>
        <v>gigajoules (GJ)</v>
      </c>
      <c r="B60" s="97" t="str">
        <f>B87</f>
        <v>MMBTU</v>
      </c>
      <c r="C60" s="104">
        <f>C87</f>
        <v>0.94779999999999998</v>
      </c>
      <c r="D60" s="94" t="str">
        <f t="shared" ref="D60:D68" si="8">B60&amp;"/"&amp;A60&amp;"="</f>
        <v>MMBTU/gigajoules (GJ)=</v>
      </c>
      <c r="E60" s="94">
        <f t="shared" ref="E60:E68" si="9">C60</f>
        <v>0.94779999999999998</v>
      </c>
      <c r="F60" s="94" t="str">
        <f t="shared" ref="F60:F68" si="10">A60&amp;"/"&amp;B60&amp;"="</f>
        <v>gigajoules (GJ)/MMBTU=</v>
      </c>
      <c r="G60" s="94">
        <f t="shared" ref="G60:G68" si="11">1/E60</f>
        <v>1.0550749103186325</v>
      </c>
      <c r="J60" s="100"/>
    </row>
    <row r="61" spans="1:11" ht="13.5" x14ac:dyDescent="0.3">
      <c r="A61" s="97" t="s">
        <v>657</v>
      </c>
      <c r="B61" s="97" t="s">
        <v>546</v>
      </c>
      <c r="C61" s="104">
        <f>C60/1000</f>
        <v>9.4779999999999994E-4</v>
      </c>
      <c r="D61" s="94" t="str">
        <f t="shared" si="8"/>
        <v>MMBTU/MJ=</v>
      </c>
      <c r="E61" s="94">
        <f t="shared" si="9"/>
        <v>9.4779999999999994E-4</v>
      </c>
      <c r="F61" s="94" t="str">
        <f t="shared" si="10"/>
        <v>MJ/MMBTU=</v>
      </c>
      <c r="G61" s="94">
        <f t="shared" si="11"/>
        <v>1055.0749103186326</v>
      </c>
      <c r="J61" s="100"/>
    </row>
    <row r="62" spans="1:11" ht="13.5" x14ac:dyDescent="0.3">
      <c r="A62" s="97" t="s">
        <v>657</v>
      </c>
      <c r="B62" s="97" t="s">
        <v>661</v>
      </c>
      <c r="C62" s="104">
        <f>C61*10000000</f>
        <v>9478</v>
      </c>
      <c r="D62" s="94" t="str">
        <f t="shared" si="8"/>
        <v>BTU/MJ=</v>
      </c>
      <c r="E62" s="94">
        <f t="shared" si="9"/>
        <v>9478</v>
      </c>
      <c r="F62" s="94" t="str">
        <f t="shared" si="10"/>
        <v>MJ/BTU=</v>
      </c>
      <c r="G62" s="94">
        <f t="shared" si="11"/>
        <v>1.0550749103186326E-4</v>
      </c>
      <c r="J62" s="100"/>
    </row>
    <row r="63" spans="1:11" ht="13.5" x14ac:dyDescent="0.3">
      <c r="A63" s="97" t="s">
        <v>544</v>
      </c>
      <c r="B63" s="97" t="s">
        <v>661</v>
      </c>
      <c r="C63" s="104">
        <f>C62/1000</f>
        <v>9.4779999999999998</v>
      </c>
      <c r="D63" s="94" t="str">
        <f t="shared" si="8"/>
        <v>BTU/kJ=</v>
      </c>
      <c r="E63" s="94">
        <f t="shared" si="9"/>
        <v>9.4779999999999998</v>
      </c>
      <c r="F63" s="94" t="str">
        <f t="shared" si="10"/>
        <v>kJ/BTU=</v>
      </c>
      <c r="G63" s="94">
        <f t="shared" si="11"/>
        <v>0.10550749103186327</v>
      </c>
      <c r="J63" s="100"/>
    </row>
    <row r="64" spans="1:11" ht="13.5" x14ac:dyDescent="0.3">
      <c r="A64" s="97" t="s">
        <v>662</v>
      </c>
      <c r="B64" s="97" t="s">
        <v>661</v>
      </c>
      <c r="C64" s="104">
        <f>C58*C63</f>
        <v>995190000</v>
      </c>
      <c r="D64" s="94" t="str">
        <f t="shared" si="8"/>
        <v>BTU/MCF=</v>
      </c>
      <c r="E64" s="94">
        <f t="shared" si="9"/>
        <v>995190000</v>
      </c>
      <c r="F64" s="94" t="str">
        <f t="shared" si="10"/>
        <v>MCF/BTU=</v>
      </c>
      <c r="G64" s="94">
        <f t="shared" si="11"/>
        <v>1.0048332479225073E-9</v>
      </c>
      <c r="J64" s="100"/>
    </row>
    <row r="65" spans="1:11" ht="13.5" x14ac:dyDescent="0.3">
      <c r="A65" s="97" t="s">
        <v>662</v>
      </c>
      <c r="B65" s="97" t="s">
        <v>663</v>
      </c>
      <c r="C65" s="104">
        <f>C64/1000</f>
        <v>995190</v>
      </c>
      <c r="D65" s="94" t="str">
        <f t="shared" si="8"/>
        <v>kBTU/MCF=</v>
      </c>
      <c r="E65" s="94">
        <f t="shared" si="9"/>
        <v>995190</v>
      </c>
      <c r="F65" s="94" t="str">
        <f t="shared" si="10"/>
        <v>MCF/kBTU=</v>
      </c>
      <c r="G65" s="94">
        <f t="shared" si="11"/>
        <v>1.0048332479225073E-6</v>
      </c>
      <c r="J65" s="100"/>
    </row>
    <row r="66" spans="1:11" ht="13.5" x14ac:dyDescent="0.3">
      <c r="A66" s="97" t="s">
        <v>662</v>
      </c>
      <c r="B66" s="97" t="s">
        <v>667</v>
      </c>
      <c r="C66" s="104">
        <f>C65/1000</f>
        <v>995.19</v>
      </c>
      <c r="D66" s="94" t="str">
        <f t="shared" si="8"/>
        <v>MBTU/MCF=</v>
      </c>
      <c r="E66" s="94">
        <f t="shared" si="9"/>
        <v>995.19</v>
      </c>
      <c r="F66" s="94" t="str">
        <f t="shared" si="10"/>
        <v>MCF/MBTU=</v>
      </c>
      <c r="G66" s="94">
        <f t="shared" si="11"/>
        <v>1.0048332479225073E-3</v>
      </c>
      <c r="J66" s="100"/>
    </row>
    <row r="67" spans="1:11" ht="13.5" x14ac:dyDescent="0.3">
      <c r="A67" s="97" t="s">
        <v>662</v>
      </c>
      <c r="B67" s="97" t="s">
        <v>668</v>
      </c>
      <c r="C67" s="104">
        <f>C66/1000</f>
        <v>0.99519000000000002</v>
      </c>
      <c r="D67" s="94" t="str">
        <f t="shared" si="8"/>
        <v>KBTU/MCF=</v>
      </c>
      <c r="E67" s="94">
        <f t="shared" si="9"/>
        <v>0.99519000000000002</v>
      </c>
      <c r="F67" s="94" t="str">
        <f t="shared" si="10"/>
        <v>MCF/KBTU=</v>
      </c>
      <c r="G67" s="94">
        <f t="shared" si="11"/>
        <v>1.0048332479225073</v>
      </c>
      <c r="J67" s="100"/>
    </row>
    <row r="68" spans="1:11" ht="13.5" x14ac:dyDescent="0.3">
      <c r="A68" s="97" t="s">
        <v>662</v>
      </c>
      <c r="B68" s="97" t="s">
        <v>661</v>
      </c>
      <c r="C68" s="104">
        <f>C67/1000</f>
        <v>9.9518999999999996E-4</v>
      </c>
      <c r="D68" s="94" t="str">
        <f t="shared" si="8"/>
        <v>BTU/MCF=</v>
      </c>
      <c r="E68" s="94">
        <f t="shared" si="9"/>
        <v>9.9518999999999996E-4</v>
      </c>
      <c r="F68" s="94" t="str">
        <f t="shared" si="10"/>
        <v>MCF/BTU=</v>
      </c>
      <c r="G68" s="94">
        <f t="shared" si="11"/>
        <v>1004.8332479225073</v>
      </c>
      <c r="J68" s="100"/>
    </row>
    <row r="69" spans="1:11" ht="13.5" x14ac:dyDescent="0.3">
      <c r="A69" s="97"/>
      <c r="B69" s="97"/>
      <c r="J69" s="100"/>
    </row>
    <row r="70" spans="1:11" ht="13.5" x14ac:dyDescent="0.3">
      <c r="A70" s="97" t="s">
        <v>213</v>
      </c>
      <c r="B70" s="97" t="s">
        <v>328</v>
      </c>
      <c r="C70" s="104">
        <v>1.05</v>
      </c>
      <c r="D70" s="94" t="str">
        <f>B70&amp;"/"&amp;A70&amp;"="</f>
        <v>TJ/million cubic feet (MMcf)=</v>
      </c>
      <c r="E70" s="94">
        <f>C70</f>
        <v>1.05</v>
      </c>
      <c r="F70" s="94" t="str">
        <f>A70&amp;"/"&amp;B70&amp;"="</f>
        <v>million cubic feet (MMcf)/TJ=</v>
      </c>
      <c r="G70" s="94">
        <f>1/E70</f>
        <v>0.95238095238095233</v>
      </c>
      <c r="J70" s="100">
        <f>1000000/1.05</f>
        <v>952380.95238095231</v>
      </c>
      <c r="K70" s="94" t="s">
        <v>346</v>
      </c>
    </row>
    <row r="71" spans="1:11" ht="13.5" x14ac:dyDescent="0.3">
      <c r="A71" s="97" t="s">
        <v>214</v>
      </c>
      <c r="B71" s="97" t="s">
        <v>651</v>
      </c>
      <c r="C71" s="104">
        <v>1.05</v>
      </c>
      <c r="D71" s="94" t="str">
        <f>B71&amp;"/"&amp;A71&amp;"="</f>
        <v>PJ/billion cubic feet (Bcf)=</v>
      </c>
      <c r="E71" s="94">
        <f>C71</f>
        <v>1.05</v>
      </c>
      <c r="F71" s="94" t="str">
        <f>A71&amp;"/"&amp;B71&amp;"="</f>
        <v>billion cubic feet (Bcf)/PJ=</v>
      </c>
      <c r="G71" s="94">
        <f>1/E71</f>
        <v>0.95238095238095233</v>
      </c>
    </row>
    <row r="72" spans="1:11" ht="13.5" x14ac:dyDescent="0.3">
      <c r="A72" s="97" t="s">
        <v>215</v>
      </c>
      <c r="B72" s="97" t="s">
        <v>652</v>
      </c>
      <c r="C72" s="104">
        <v>1.05</v>
      </c>
      <c r="D72" s="94" t="str">
        <f>B72&amp;"/"&amp;A72&amp;"="</f>
        <v>EJ/trillion cubic feet (Tcf)=</v>
      </c>
      <c r="E72" s="94">
        <f>C72</f>
        <v>1.05</v>
      </c>
      <c r="F72" s="94" t="str">
        <f>A72&amp;"/"&amp;B72&amp;"="</f>
        <v>trillion cubic feet (Tcf)/EJ=</v>
      </c>
      <c r="G72" s="94">
        <f>1/E72</f>
        <v>0.95238095238095233</v>
      </c>
    </row>
    <row r="73" spans="1:11" x14ac:dyDescent="0.3">
      <c r="A73" s="95"/>
    </row>
    <row r="74" spans="1:11" ht="14.5" x14ac:dyDescent="0.3">
      <c r="A74" s="97" t="s">
        <v>658</v>
      </c>
      <c r="B74" s="97" t="s">
        <v>659</v>
      </c>
      <c r="C74" s="106">
        <v>35.301000000000002</v>
      </c>
      <c r="D74" s="94" t="str">
        <f>B74&amp;"/"&amp;A74&amp;"="</f>
        <v>CF/cm (m3)=</v>
      </c>
      <c r="E74" s="94">
        <f>C74</f>
        <v>35.301000000000002</v>
      </c>
      <c r="F74" s="94" t="str">
        <f>A74&amp;"/"&amp;B74&amp;"="</f>
        <v>cm (m3)/CF=</v>
      </c>
      <c r="G74" s="94">
        <f>1/E74</f>
        <v>2.8327809410498284E-2</v>
      </c>
    </row>
    <row r="75" spans="1:11" ht="14.5" x14ac:dyDescent="0.3">
      <c r="A75" s="97" t="s">
        <v>660</v>
      </c>
      <c r="B75" s="97" t="s">
        <v>662</v>
      </c>
      <c r="C75" s="106">
        <f>C74</f>
        <v>35.301000000000002</v>
      </c>
      <c r="D75" s="94" t="str">
        <f>B75&amp;"/"&amp;A75&amp;"="</f>
        <v>MCF/M (m3)=</v>
      </c>
      <c r="E75" s="94">
        <f>C75</f>
        <v>35.301000000000002</v>
      </c>
      <c r="F75" s="94" t="str">
        <f>A75&amp;"/"&amp;B75&amp;"="</f>
        <v>M (m3)/MCF=</v>
      </c>
      <c r="G75" s="94">
        <f>1/E75</f>
        <v>2.8327809410498284E-2</v>
      </c>
    </row>
    <row r="76" spans="1:11" ht="14.5" x14ac:dyDescent="0.3">
      <c r="A76" s="97" t="s">
        <v>660</v>
      </c>
      <c r="B76" s="97" t="s">
        <v>650</v>
      </c>
      <c r="C76" s="106">
        <f>C74*C56</f>
        <v>37.066050000000004</v>
      </c>
      <c r="D76" s="94" t="str">
        <f>B76&amp;"/"&amp;A76&amp;"="</f>
        <v>GJ/M (m3)=</v>
      </c>
      <c r="E76" s="94">
        <f>C76</f>
        <v>37.066050000000004</v>
      </c>
      <c r="F76" s="94" t="str">
        <f>A76&amp;"/"&amp;B76&amp;"="</f>
        <v>M (m3)/GJ=</v>
      </c>
      <c r="G76" s="94">
        <f>1/E76</f>
        <v>2.6978866105236459E-2</v>
      </c>
    </row>
    <row r="77" spans="1:11" ht="14.5" x14ac:dyDescent="0.3">
      <c r="A77" s="97" t="s">
        <v>658</v>
      </c>
      <c r="B77" s="97" t="s">
        <v>657</v>
      </c>
      <c r="C77" s="106">
        <f>C74</f>
        <v>35.301000000000002</v>
      </c>
      <c r="D77" s="94" t="str">
        <f>B77&amp;"/"&amp;A77&amp;"="</f>
        <v>MJ/cm (m3)=</v>
      </c>
      <c r="E77" s="94">
        <f>C77</f>
        <v>35.301000000000002</v>
      </c>
      <c r="F77" s="94" t="str">
        <f>A77&amp;"/"&amp;B77&amp;"="</f>
        <v>cm (m3)/MJ=</v>
      </c>
      <c r="G77" s="94">
        <f>1/E77</f>
        <v>2.8327809410498284E-2</v>
      </c>
    </row>
    <row r="78" spans="1:11" ht="13.5" x14ac:dyDescent="0.3">
      <c r="A78" s="97"/>
      <c r="B78" s="97"/>
      <c r="C78" s="106"/>
    </row>
    <row r="79" spans="1:11" ht="13.5" x14ac:dyDescent="0.3">
      <c r="A79" s="97" t="s">
        <v>212</v>
      </c>
      <c r="B79" s="97" t="s">
        <v>650</v>
      </c>
      <c r="C79" s="104">
        <v>1.05</v>
      </c>
      <c r="D79" s="94" t="str">
        <f>B79&amp;"/"&amp;A79&amp;"="</f>
        <v>GJ/thousand cubic feet (Mcf)=</v>
      </c>
      <c r="E79" s="94">
        <f>C79</f>
        <v>1.05</v>
      </c>
      <c r="F79" s="94" t="str">
        <f>A79&amp;"/"&amp;B79&amp;"="</f>
        <v>thousand cubic feet (Mcf)/GJ=</v>
      </c>
      <c r="G79" s="94">
        <f>1/E79</f>
        <v>0.95238095238095233</v>
      </c>
    </row>
    <row r="80" spans="1:11" ht="14.5" x14ac:dyDescent="0.3">
      <c r="A80" s="97" t="s">
        <v>660</v>
      </c>
      <c r="B80" s="97" t="s">
        <v>650</v>
      </c>
      <c r="C80" s="110">
        <f>C79*C74</f>
        <v>37.066050000000004</v>
      </c>
      <c r="D80" s="94" t="str">
        <f>B80&amp;"/"&amp;A80&amp;"="</f>
        <v>GJ/M (m3)=</v>
      </c>
      <c r="E80" s="94">
        <f>C80</f>
        <v>37.066050000000004</v>
      </c>
      <c r="F80" s="94" t="str">
        <f>A80&amp;"/"&amp;B80&amp;"="</f>
        <v>M (m3)/GJ=</v>
      </c>
      <c r="G80" s="94">
        <f>1/E80</f>
        <v>2.6978866105236459E-2</v>
      </c>
    </row>
    <row r="81" spans="1:7" ht="13.5" x14ac:dyDescent="0.3">
      <c r="A81" s="97"/>
      <c r="B81" s="97"/>
      <c r="C81" s="106"/>
    </row>
    <row r="82" spans="1:7" x14ac:dyDescent="0.3">
      <c r="A82" s="95" t="s">
        <v>78</v>
      </c>
      <c r="B82" s="94" t="s">
        <v>661</v>
      </c>
      <c r="C82" s="104">
        <v>1050</v>
      </c>
      <c r="D82" s="94" t="str">
        <f>B82&amp;"/"&amp;A82&amp;"="</f>
        <v>BTU/cf=</v>
      </c>
      <c r="E82" s="94">
        <f>C82</f>
        <v>1050</v>
      </c>
      <c r="F82" s="94" t="str">
        <f>A82&amp;"/"&amp;B82&amp;"="</f>
        <v>cf/BTU=</v>
      </c>
      <c r="G82" s="94">
        <f>1/E82</f>
        <v>9.5238095238095238E-4</v>
      </c>
    </row>
    <row r="83" spans="1:7" x14ac:dyDescent="0.3">
      <c r="A83" s="95" t="s">
        <v>662</v>
      </c>
      <c r="B83" s="94" t="s">
        <v>661</v>
      </c>
      <c r="C83" s="104">
        <f>C82*1000</f>
        <v>1050000</v>
      </c>
      <c r="D83" s="94" t="str">
        <f>B83&amp;"/"&amp;A83&amp;"="</f>
        <v>BTU/MCF=</v>
      </c>
      <c r="E83" s="94">
        <f>C83</f>
        <v>1050000</v>
      </c>
      <c r="F83" s="94" t="str">
        <f>A83&amp;"/"&amp;B83&amp;"="</f>
        <v>MCF/BTU=</v>
      </c>
      <c r="G83" s="94">
        <f>1/E83</f>
        <v>9.5238095238095235E-7</v>
      </c>
    </row>
    <row r="84" spans="1:7" x14ac:dyDescent="0.3">
      <c r="A84" s="95" t="s">
        <v>662</v>
      </c>
      <c r="B84" s="94" t="s">
        <v>546</v>
      </c>
      <c r="C84" s="104">
        <f>C83/1000000</f>
        <v>1.05</v>
      </c>
      <c r="D84" s="94" t="str">
        <f>B84&amp;"/"&amp;A84&amp;"="</f>
        <v>MMBTU/MCF=</v>
      </c>
      <c r="E84" s="94">
        <f>C84</f>
        <v>1.05</v>
      </c>
      <c r="F84" s="94" t="str">
        <f>A84&amp;"/"&amp;B84&amp;"="</f>
        <v>MCF/MMBTU=</v>
      </c>
      <c r="G84" s="94">
        <f>1/E84</f>
        <v>0.95238095238095233</v>
      </c>
    </row>
    <row r="85" spans="1:7" ht="14.5" x14ac:dyDescent="0.3">
      <c r="A85" s="97" t="s">
        <v>660</v>
      </c>
      <c r="B85" s="94" t="s">
        <v>546</v>
      </c>
      <c r="C85" s="104">
        <f>C84*C74</f>
        <v>37.066050000000004</v>
      </c>
      <c r="D85" s="94" t="str">
        <f>B85&amp;"/"&amp;A85&amp;"="</f>
        <v>MMBTU/M (m3)=</v>
      </c>
      <c r="E85" s="94">
        <f>C85</f>
        <v>37.066050000000004</v>
      </c>
      <c r="F85" s="94" t="str">
        <f>A85&amp;"/"&amp;B85&amp;"="</f>
        <v>M (m3)/MMBTU=</v>
      </c>
      <c r="G85" s="94">
        <f>1/E85</f>
        <v>2.6978866105236459E-2</v>
      </c>
    </row>
    <row r="86" spans="1:7" x14ac:dyDescent="0.3">
      <c r="A86" s="95"/>
    </row>
    <row r="87" spans="1:7" ht="13.5" x14ac:dyDescent="0.3">
      <c r="A87" s="97" t="s">
        <v>184</v>
      </c>
      <c r="B87" s="97" t="s">
        <v>546</v>
      </c>
      <c r="C87" s="106">
        <v>0.94779999999999998</v>
      </c>
      <c r="D87" s="94" t="str">
        <f>B87&amp;"/"&amp;A87&amp;"="</f>
        <v>MMBTU/gigajoules (GJ)=</v>
      </c>
      <c r="E87" s="94">
        <f>C87</f>
        <v>0.94779999999999998</v>
      </c>
      <c r="F87" s="94" t="str">
        <f>A87&amp;"/"&amp;B87&amp;"="</f>
        <v>gigajoules (GJ)/MMBTU=</v>
      </c>
      <c r="G87" s="94">
        <f>1/E87</f>
        <v>1.0550749103186325</v>
      </c>
    </row>
    <row r="88" spans="1:7" ht="13.5" x14ac:dyDescent="0.3">
      <c r="A88" s="95" t="s">
        <v>657</v>
      </c>
      <c r="B88" s="97" t="s">
        <v>546</v>
      </c>
      <c r="C88" s="104">
        <f>C87/1000</f>
        <v>9.4779999999999994E-4</v>
      </c>
      <c r="D88" s="94" t="str">
        <f>B88&amp;"/"&amp;A88&amp;"="</f>
        <v>MMBTU/MJ=</v>
      </c>
      <c r="E88" s="94">
        <f>C88</f>
        <v>9.4779999999999994E-4</v>
      </c>
      <c r="F88" s="94" t="str">
        <f>A88&amp;"/"&amp;B88&amp;"="</f>
        <v>MJ/MMBTU=</v>
      </c>
      <c r="G88" s="94">
        <f>1/E88</f>
        <v>1055.0749103186326</v>
      </c>
    </row>
    <row r="89" spans="1:7" ht="13.5" x14ac:dyDescent="0.3">
      <c r="A89" s="95" t="s">
        <v>661</v>
      </c>
      <c r="B89" s="97" t="s">
        <v>544</v>
      </c>
      <c r="C89" s="104">
        <f>'General Energy Conversion'!C8</f>
        <v>0.94781709999999997</v>
      </c>
      <c r="D89" s="94" t="str">
        <f>B89&amp;"/"&amp;A89&amp;"="</f>
        <v>kJ/BTU=</v>
      </c>
      <c r="E89" s="94">
        <f>C89</f>
        <v>0.94781709999999997</v>
      </c>
      <c r="F89" s="94" t="str">
        <f>A89&amp;"/"&amp;B89&amp;"="</f>
        <v>BTU/kJ=</v>
      </c>
      <c r="G89" s="94">
        <f>1/E89</f>
        <v>1.0550558752316244</v>
      </c>
    </row>
    <row r="90" spans="1:7" ht="13.5" x14ac:dyDescent="0.3">
      <c r="A90" s="95"/>
      <c r="B90" s="97"/>
    </row>
    <row r="91" spans="1:7" ht="13.5" x14ac:dyDescent="0.3">
      <c r="A91" s="95"/>
      <c r="B91" s="97"/>
    </row>
    <row r="92" spans="1:7" ht="13.5" x14ac:dyDescent="0.3">
      <c r="A92" s="95" t="s">
        <v>657</v>
      </c>
      <c r="B92" s="97" t="s">
        <v>661</v>
      </c>
      <c r="C92" s="104">
        <f>C88*1000000</f>
        <v>947.8</v>
      </c>
      <c r="D92" s="94" t="str">
        <f>B92&amp;"/"&amp;A92&amp;"="</f>
        <v>BTU/MJ=</v>
      </c>
      <c r="E92" s="94">
        <f>C92</f>
        <v>947.8</v>
      </c>
      <c r="F92" s="94" t="str">
        <f>A92&amp;"/"&amp;B92&amp;"="</f>
        <v>MJ/BTU=</v>
      </c>
      <c r="G92" s="94">
        <f>1/E92</f>
        <v>1.0550749103186326E-3</v>
      </c>
    </row>
    <row r="93" spans="1:7" ht="14.5" x14ac:dyDescent="0.3">
      <c r="A93" s="97" t="s">
        <v>660</v>
      </c>
      <c r="B93" s="94" t="str">
        <f>B89</f>
        <v>kJ</v>
      </c>
      <c r="C93" s="109">
        <f>C85*C89</f>
        <v>35.131836019455001</v>
      </c>
      <c r="D93" s="94" t="str">
        <f>B93&amp;"/"&amp;A93&amp;"="</f>
        <v>kJ/M (m3)=</v>
      </c>
      <c r="E93" s="94">
        <f>C93</f>
        <v>35.131836019455001</v>
      </c>
      <c r="F93" s="94" t="str">
        <f>A93&amp;"/"&amp;B93&amp;"="</f>
        <v>M (m3)/kJ=</v>
      </c>
      <c r="G93" s="94">
        <f>1/E93</f>
        <v>2.8464211191417059E-2</v>
      </c>
    </row>
    <row r="94" spans="1:7" x14ac:dyDescent="0.3">
      <c r="A94" s="95"/>
    </row>
    <row r="95" spans="1:7" x14ac:dyDescent="0.3">
      <c r="A95" s="95"/>
    </row>
    <row r="96" spans="1:7" x14ac:dyDescent="0.3">
      <c r="A96" s="95"/>
    </row>
    <row r="97" spans="1:5" ht="13.5" x14ac:dyDescent="0.3">
      <c r="A97" s="93" t="s">
        <v>185</v>
      </c>
    </row>
    <row r="98" spans="1:5" ht="13.5" x14ac:dyDescent="0.3">
      <c r="A98" s="96" t="s">
        <v>186</v>
      </c>
      <c r="B98" s="96"/>
      <c r="C98" s="108" t="s">
        <v>187</v>
      </c>
    </row>
    <row r="99" spans="1:5" ht="13.5" x14ac:dyDescent="0.3">
      <c r="A99" s="97" t="s">
        <v>188</v>
      </c>
      <c r="B99" s="97" t="s">
        <v>189</v>
      </c>
      <c r="C99" s="106">
        <v>1000</v>
      </c>
      <c r="D99" s="99">
        <f t="shared" ref="D99:D104" si="12">C99</f>
        <v>1000</v>
      </c>
      <c r="E99" s="94" t="s">
        <v>653</v>
      </c>
    </row>
    <row r="100" spans="1:5" ht="13.5" x14ac:dyDescent="0.3">
      <c r="A100" s="97" t="s">
        <v>190</v>
      </c>
      <c r="B100" s="97" t="s">
        <v>191</v>
      </c>
      <c r="C100" s="106">
        <v>1000000</v>
      </c>
      <c r="D100" s="99">
        <f t="shared" si="12"/>
        <v>1000000</v>
      </c>
      <c r="E100" s="94" t="s">
        <v>654</v>
      </c>
    </row>
    <row r="101" spans="1:5" ht="13.5" x14ac:dyDescent="0.3">
      <c r="A101" s="97" t="s">
        <v>192</v>
      </c>
      <c r="B101" s="97" t="s">
        <v>193</v>
      </c>
      <c r="C101" s="106">
        <v>1000000000</v>
      </c>
      <c r="D101" s="99">
        <f t="shared" si="12"/>
        <v>1000000000</v>
      </c>
      <c r="E101" s="94" t="s">
        <v>655</v>
      </c>
    </row>
    <row r="102" spans="1:5" ht="13.5" x14ac:dyDescent="0.3">
      <c r="A102" s="97" t="s">
        <v>194</v>
      </c>
      <c r="B102" s="97" t="s">
        <v>195</v>
      </c>
      <c r="C102" s="106">
        <v>1000000000000</v>
      </c>
      <c r="D102" s="99">
        <f t="shared" si="12"/>
        <v>1000000000000</v>
      </c>
      <c r="E102" s="94" t="s">
        <v>656</v>
      </c>
    </row>
    <row r="103" spans="1:5" ht="13.5" x14ac:dyDescent="0.3">
      <c r="A103" s="97" t="s">
        <v>196</v>
      </c>
      <c r="B103" s="97" t="s">
        <v>197</v>
      </c>
      <c r="C103" s="106">
        <v>1000000000000000</v>
      </c>
      <c r="D103" s="99">
        <f t="shared" si="12"/>
        <v>1000000000000000</v>
      </c>
    </row>
    <row r="104" spans="1:5" ht="13.5" x14ac:dyDescent="0.3">
      <c r="A104" s="97" t="s">
        <v>198</v>
      </c>
      <c r="B104" s="97" t="s">
        <v>199</v>
      </c>
      <c r="C104" s="106">
        <v>1E+18</v>
      </c>
      <c r="D104" s="99">
        <f t="shared" si="12"/>
        <v>1E+18</v>
      </c>
    </row>
    <row r="105" spans="1:5" x14ac:dyDescent="0.3">
      <c r="A105" s="95"/>
    </row>
    <row r="106" spans="1:5" x14ac:dyDescent="0.3">
      <c r="A106" s="95"/>
    </row>
    <row r="107" spans="1:5" x14ac:dyDescent="0.3">
      <c r="A107" s="95"/>
    </row>
    <row r="108" spans="1:5" x14ac:dyDescent="0.3">
      <c r="A108" s="95"/>
    </row>
    <row r="109" spans="1:5" x14ac:dyDescent="0.3">
      <c r="A109" s="95"/>
    </row>
    <row r="110" spans="1:5" ht="13.5" x14ac:dyDescent="0.3">
      <c r="A110" s="93" t="s">
        <v>216</v>
      </c>
    </row>
    <row r="111" spans="1:5" x14ac:dyDescent="0.3">
      <c r="A111" s="95"/>
    </row>
    <row r="112" spans="1:5" ht="13.5" x14ac:dyDescent="0.3">
      <c r="A112" s="96" t="s">
        <v>203</v>
      </c>
      <c r="B112" s="96" t="s">
        <v>204</v>
      </c>
    </row>
    <row r="113" spans="1:7" ht="14.5" x14ac:dyDescent="0.3">
      <c r="A113" s="97" t="s">
        <v>616</v>
      </c>
      <c r="B113" s="97" t="s">
        <v>217</v>
      </c>
    </row>
    <row r="114" spans="1:7" ht="14.5" x14ac:dyDescent="0.3">
      <c r="A114" s="97" t="s">
        <v>617</v>
      </c>
      <c r="B114" s="97" t="s">
        <v>218</v>
      </c>
    </row>
    <row r="115" spans="1:7" ht="14.5" x14ac:dyDescent="0.3">
      <c r="A115" s="97" t="s">
        <v>618</v>
      </c>
      <c r="B115" s="97" t="s">
        <v>219</v>
      </c>
    </row>
    <row r="116" spans="1:7" x14ac:dyDescent="0.3">
      <c r="A116" s="95"/>
    </row>
    <row r="117" spans="1:7" ht="13.5" x14ac:dyDescent="0.3">
      <c r="A117" s="93" t="s">
        <v>51</v>
      </c>
    </row>
    <row r="118" spans="1:7" x14ac:dyDescent="0.3">
      <c r="A118" s="95"/>
    </row>
    <row r="119" spans="1:7" ht="13.5" x14ac:dyDescent="0.3">
      <c r="A119" s="96" t="s">
        <v>203</v>
      </c>
      <c r="B119" s="96" t="s">
        <v>204</v>
      </c>
    </row>
    <row r="120" spans="1:7" ht="14.5" x14ac:dyDescent="0.3">
      <c r="A120" s="97" t="s">
        <v>220</v>
      </c>
      <c r="B120" s="97" t="s">
        <v>619</v>
      </c>
      <c r="D120" s="100">
        <v>1000000</v>
      </c>
      <c r="E120" s="94" t="s">
        <v>351</v>
      </c>
    </row>
    <row r="121" spans="1:7" ht="13.5" x14ac:dyDescent="0.3">
      <c r="A121" s="97"/>
      <c r="B121" s="97" t="s">
        <v>221</v>
      </c>
    </row>
    <row r="122" spans="1:7" ht="13.5" x14ac:dyDescent="0.3">
      <c r="A122" s="97"/>
      <c r="B122" s="97" t="s">
        <v>222</v>
      </c>
    </row>
    <row r="123" spans="1:7" ht="13.5" x14ac:dyDescent="0.3">
      <c r="A123" s="97" t="s">
        <v>223</v>
      </c>
      <c r="B123" s="97" t="s">
        <v>224</v>
      </c>
      <c r="D123" s="100">
        <f>1/0.0036</f>
        <v>277.77777777777777</v>
      </c>
      <c r="E123" s="94" t="s">
        <v>347</v>
      </c>
      <c r="F123" s="94">
        <f>1/D123</f>
        <v>3.5999999999999999E-3</v>
      </c>
      <c r="G123" s="94" t="s">
        <v>348</v>
      </c>
    </row>
    <row r="124" spans="1:7" ht="13.5" x14ac:dyDescent="0.3">
      <c r="A124" s="97" t="s">
        <v>225</v>
      </c>
      <c r="B124" s="97" t="s">
        <v>226</v>
      </c>
      <c r="D124" s="94">
        <f>1/3.6</f>
        <v>0.27777777777777779</v>
      </c>
      <c r="E124" s="94" t="s">
        <v>349</v>
      </c>
      <c r="F124" s="94">
        <f>1/D124</f>
        <v>3.5999999999999996</v>
      </c>
      <c r="G124" s="94" t="s">
        <v>350</v>
      </c>
    </row>
    <row r="125" spans="1:7" ht="14.5" x14ac:dyDescent="0.3">
      <c r="A125" s="97" t="s">
        <v>227</v>
      </c>
      <c r="B125" s="97" t="s">
        <v>620</v>
      </c>
    </row>
    <row r="126" spans="1:7" ht="13.5" x14ac:dyDescent="0.3">
      <c r="A126" s="97"/>
      <c r="B126" s="97" t="s">
        <v>228</v>
      </c>
    </row>
    <row r="127" spans="1:7" x14ac:dyDescent="0.3">
      <c r="A127" s="95"/>
    </row>
    <row r="128" spans="1:7" ht="13.5" x14ac:dyDescent="0.3">
      <c r="A128" s="93" t="s">
        <v>229</v>
      </c>
    </row>
    <row r="129" spans="1:2" x14ac:dyDescent="0.3">
      <c r="A129" s="95"/>
    </row>
    <row r="130" spans="1:2" ht="13.5" x14ac:dyDescent="0.3">
      <c r="A130" s="96" t="s">
        <v>203</v>
      </c>
      <c r="B130" s="96" t="s">
        <v>204</v>
      </c>
    </row>
    <row r="131" spans="1:2" ht="13.5" x14ac:dyDescent="0.3">
      <c r="A131" s="97" t="s">
        <v>230</v>
      </c>
      <c r="B131" s="97" t="s">
        <v>231</v>
      </c>
    </row>
    <row r="132" spans="1:2" ht="13.5" x14ac:dyDescent="0.3">
      <c r="A132" s="97" t="s">
        <v>232</v>
      </c>
      <c r="B132" s="97" t="s">
        <v>233</v>
      </c>
    </row>
    <row r="133" spans="1:2" ht="13.5" x14ac:dyDescent="0.3">
      <c r="A133" s="97" t="s">
        <v>234</v>
      </c>
      <c r="B133" s="97" t="s">
        <v>235</v>
      </c>
    </row>
    <row r="134" spans="1:2" ht="13.5" x14ac:dyDescent="0.3">
      <c r="A134" s="97" t="s">
        <v>236</v>
      </c>
      <c r="B134" s="97" t="s">
        <v>237</v>
      </c>
    </row>
    <row r="135" spans="1:2" x14ac:dyDescent="0.3">
      <c r="A135" s="95"/>
    </row>
    <row r="136" spans="1:2" ht="13.5" x14ac:dyDescent="0.3">
      <c r="A136" s="93" t="s">
        <v>238</v>
      </c>
    </row>
    <row r="137" spans="1:2" x14ac:dyDescent="0.3">
      <c r="A137" s="95"/>
    </row>
    <row r="138" spans="1:2" ht="13.5" x14ac:dyDescent="0.3">
      <c r="A138" s="96" t="s">
        <v>203</v>
      </c>
      <c r="B138" s="96" t="s">
        <v>204</v>
      </c>
    </row>
    <row r="139" spans="1:2" ht="14.5" x14ac:dyDescent="0.3">
      <c r="A139" s="97" t="s">
        <v>621</v>
      </c>
      <c r="B139" s="97" t="s">
        <v>239</v>
      </c>
    </row>
    <row r="140" spans="1:2" ht="14.5" x14ac:dyDescent="0.3">
      <c r="A140" s="97" t="s">
        <v>622</v>
      </c>
      <c r="B140" s="97" t="s">
        <v>240</v>
      </c>
    </row>
    <row r="141" spans="1:2" ht="14.5" x14ac:dyDescent="0.3">
      <c r="A141" s="97" t="s">
        <v>623</v>
      </c>
      <c r="B141" s="97" t="s">
        <v>241</v>
      </c>
    </row>
    <row r="142" spans="1:2" ht="14.5" x14ac:dyDescent="0.3">
      <c r="A142" s="97" t="s">
        <v>624</v>
      </c>
      <c r="B142" s="97" t="s">
        <v>242</v>
      </c>
    </row>
    <row r="143" spans="1:2" ht="14.5" x14ac:dyDescent="0.3">
      <c r="A143" s="97" t="s">
        <v>625</v>
      </c>
      <c r="B143" s="97" t="s">
        <v>243</v>
      </c>
    </row>
    <row r="144" spans="1:2" ht="14.5" x14ac:dyDescent="0.3">
      <c r="A144" s="97" t="s">
        <v>626</v>
      </c>
      <c r="B144" s="97" t="s">
        <v>244</v>
      </c>
    </row>
    <row r="145" spans="1:2" ht="14.5" x14ac:dyDescent="0.3">
      <c r="A145" s="97" t="s">
        <v>627</v>
      </c>
      <c r="B145" s="97" t="s">
        <v>242</v>
      </c>
    </row>
    <row r="146" spans="1:2" ht="14.5" x14ac:dyDescent="0.3">
      <c r="A146" s="97" t="s">
        <v>628</v>
      </c>
      <c r="B146" s="97" t="s">
        <v>245</v>
      </c>
    </row>
    <row r="147" spans="1:2" ht="14.5" x14ac:dyDescent="0.3">
      <c r="A147" s="97" t="s">
        <v>629</v>
      </c>
      <c r="B147" s="97" t="s">
        <v>246</v>
      </c>
    </row>
    <row r="148" spans="1:2" ht="14.5" x14ac:dyDescent="0.3">
      <c r="A148" s="97" t="s">
        <v>630</v>
      </c>
      <c r="B148" s="97" t="s">
        <v>211</v>
      </c>
    </row>
    <row r="149" spans="1:2" ht="14.5" x14ac:dyDescent="0.3">
      <c r="A149" s="97" t="s">
        <v>631</v>
      </c>
      <c r="B149" s="97" t="s">
        <v>247</v>
      </c>
    </row>
    <row r="150" spans="1:2" ht="14.5" x14ac:dyDescent="0.3">
      <c r="A150" s="97" t="s">
        <v>632</v>
      </c>
      <c r="B150" s="97" t="s">
        <v>248</v>
      </c>
    </row>
    <row r="151" spans="1:2" ht="14.5" x14ac:dyDescent="0.3">
      <c r="A151" s="97" t="s">
        <v>633</v>
      </c>
      <c r="B151" s="97" t="s">
        <v>243</v>
      </c>
    </row>
    <row r="152" spans="1:2" ht="14.5" x14ac:dyDescent="0.3">
      <c r="A152" s="97" t="s">
        <v>634</v>
      </c>
      <c r="B152" s="97" t="s">
        <v>249</v>
      </c>
    </row>
    <row r="153" spans="1:2" x14ac:dyDescent="0.3">
      <c r="A153" s="95"/>
    </row>
    <row r="154" spans="1:2" ht="13.5" x14ac:dyDescent="0.3">
      <c r="A154" s="93" t="s">
        <v>250</v>
      </c>
    </row>
    <row r="155" spans="1:2" x14ac:dyDescent="0.3">
      <c r="A155" s="95"/>
    </row>
    <row r="156" spans="1:2" ht="13.5" x14ac:dyDescent="0.3">
      <c r="A156" s="96" t="s">
        <v>203</v>
      </c>
      <c r="B156" s="96" t="s">
        <v>204</v>
      </c>
    </row>
    <row r="157" spans="1:2" ht="14.5" x14ac:dyDescent="0.3">
      <c r="A157" s="97" t="s">
        <v>635</v>
      </c>
      <c r="B157" s="97" t="s">
        <v>251</v>
      </c>
    </row>
    <row r="158" spans="1:2" ht="14.5" x14ac:dyDescent="0.3">
      <c r="A158" s="97" t="s">
        <v>636</v>
      </c>
      <c r="B158" s="97" t="s">
        <v>252</v>
      </c>
    </row>
    <row r="159" spans="1:2" ht="14.5" x14ac:dyDescent="0.3">
      <c r="A159" s="97" t="s">
        <v>637</v>
      </c>
      <c r="B159" s="97" t="s">
        <v>253</v>
      </c>
    </row>
    <row r="164" spans="1:2" ht="13.5" x14ac:dyDescent="0.3">
      <c r="A164" s="93" t="s">
        <v>122</v>
      </c>
    </row>
    <row r="165" spans="1:2" x14ac:dyDescent="0.3">
      <c r="A165" s="95"/>
    </row>
    <row r="166" spans="1:2" ht="13.5" x14ac:dyDescent="0.3">
      <c r="A166" s="96" t="s">
        <v>123</v>
      </c>
      <c r="B166" s="96" t="s">
        <v>124</v>
      </c>
    </row>
    <row r="167" spans="1:2" ht="13.5" x14ac:dyDescent="0.3">
      <c r="A167" s="97" t="s">
        <v>125</v>
      </c>
      <c r="B167" s="97" t="s">
        <v>126</v>
      </c>
    </row>
    <row r="168" spans="1:2" ht="13.5" x14ac:dyDescent="0.3">
      <c r="A168" s="97" t="s">
        <v>127</v>
      </c>
      <c r="B168" s="97" t="s">
        <v>128</v>
      </c>
    </row>
    <row r="169" spans="1:2" ht="14.5" x14ac:dyDescent="0.3">
      <c r="A169" s="97" t="s">
        <v>638</v>
      </c>
      <c r="B169" s="97" t="s">
        <v>129</v>
      </c>
    </row>
    <row r="170" spans="1:2" ht="14.5" x14ac:dyDescent="0.3">
      <c r="A170" s="97" t="s">
        <v>639</v>
      </c>
      <c r="B170" s="97" t="s">
        <v>130</v>
      </c>
    </row>
    <row r="171" spans="1:2" ht="13.5" x14ac:dyDescent="0.3">
      <c r="A171" s="97" t="s">
        <v>131</v>
      </c>
      <c r="B171" s="97" t="s">
        <v>132</v>
      </c>
    </row>
    <row r="172" spans="1:2" ht="13.5" x14ac:dyDescent="0.3">
      <c r="A172" s="97" t="s">
        <v>133</v>
      </c>
      <c r="B172" s="97" t="s">
        <v>134</v>
      </c>
    </row>
    <row r="173" spans="1:2" ht="13.5" x14ac:dyDescent="0.3">
      <c r="A173" s="97" t="s">
        <v>135</v>
      </c>
      <c r="B173" s="97" t="s">
        <v>136</v>
      </c>
    </row>
    <row r="174" spans="1:2" x14ac:dyDescent="0.3">
      <c r="A174" s="95"/>
    </row>
    <row r="175" spans="1:2" ht="13.5" x14ac:dyDescent="0.3">
      <c r="A175" s="93" t="s">
        <v>8</v>
      </c>
    </row>
    <row r="176" spans="1:2" x14ac:dyDescent="0.3">
      <c r="A176" s="95"/>
    </row>
    <row r="177" spans="1:2" ht="13.5" x14ac:dyDescent="0.3">
      <c r="A177" s="96" t="s">
        <v>123</v>
      </c>
      <c r="B177" s="96" t="s">
        <v>124</v>
      </c>
    </row>
    <row r="178" spans="1:2" ht="13.5" x14ac:dyDescent="0.3">
      <c r="A178" s="97" t="s">
        <v>137</v>
      </c>
      <c r="B178" s="97" t="s">
        <v>138</v>
      </c>
    </row>
    <row r="179" spans="1:2" ht="13.5" x14ac:dyDescent="0.3">
      <c r="A179" s="97" t="s">
        <v>139</v>
      </c>
      <c r="B179" s="97" t="s">
        <v>140</v>
      </c>
    </row>
    <row r="180" spans="1:2" ht="13.5" x14ac:dyDescent="0.3">
      <c r="A180" s="97" t="s">
        <v>141</v>
      </c>
      <c r="B180" s="97" t="s">
        <v>142</v>
      </c>
    </row>
    <row r="181" spans="1:2" ht="13.5" x14ac:dyDescent="0.3">
      <c r="A181" s="97" t="s">
        <v>78</v>
      </c>
      <c r="B181" s="97" t="s">
        <v>143</v>
      </c>
    </row>
    <row r="182" spans="1:2" ht="14.5" x14ac:dyDescent="0.3">
      <c r="A182" s="97" t="s">
        <v>638</v>
      </c>
      <c r="B182" s="97" t="s">
        <v>129</v>
      </c>
    </row>
    <row r="183" spans="1:2" ht="14.5" x14ac:dyDescent="0.3">
      <c r="A183" s="97" t="s">
        <v>639</v>
      </c>
      <c r="B183" s="97" t="s">
        <v>130</v>
      </c>
    </row>
    <row r="184" spans="1:2" ht="13.5" x14ac:dyDescent="0.3">
      <c r="A184" s="97" t="s">
        <v>81</v>
      </c>
      <c r="B184" s="97" t="s">
        <v>144</v>
      </c>
    </row>
    <row r="185" spans="1:2" ht="13.5" x14ac:dyDescent="0.3">
      <c r="A185" s="97" t="s">
        <v>145</v>
      </c>
      <c r="B185" s="97" t="s">
        <v>146</v>
      </c>
    </row>
    <row r="186" spans="1:2" ht="13.5" x14ac:dyDescent="0.3">
      <c r="A186" s="97" t="s">
        <v>147</v>
      </c>
      <c r="B186" s="97" t="s">
        <v>148</v>
      </c>
    </row>
    <row r="187" spans="1:2" ht="13.5" x14ac:dyDescent="0.3">
      <c r="A187" s="97" t="s">
        <v>149</v>
      </c>
      <c r="B187" s="97" t="s">
        <v>150</v>
      </c>
    </row>
    <row r="188" spans="1:2" ht="13.5" x14ac:dyDescent="0.3">
      <c r="A188" s="97" t="s">
        <v>151</v>
      </c>
      <c r="B188" s="97" t="s">
        <v>152</v>
      </c>
    </row>
    <row r="189" spans="1:2" x14ac:dyDescent="0.3">
      <c r="A189" s="95"/>
    </row>
    <row r="190" spans="1:2" ht="13.5" x14ac:dyDescent="0.3">
      <c r="A190" s="93" t="s">
        <v>51</v>
      </c>
    </row>
    <row r="191" spans="1:2" x14ac:dyDescent="0.3">
      <c r="A191" s="95"/>
    </row>
    <row r="192" spans="1:2" ht="13.5" x14ac:dyDescent="0.3">
      <c r="A192" s="96" t="s">
        <v>123</v>
      </c>
      <c r="B192" s="96" t="s">
        <v>124</v>
      </c>
    </row>
    <row r="193" spans="1:2" ht="13.5" x14ac:dyDescent="0.3">
      <c r="A193" s="97" t="s">
        <v>153</v>
      </c>
      <c r="B193" s="97" t="s">
        <v>154</v>
      </c>
    </row>
    <row r="194" spans="1:2" ht="13.5" x14ac:dyDescent="0.3">
      <c r="A194" s="97" t="s">
        <v>155</v>
      </c>
      <c r="B194" s="97" t="s">
        <v>156</v>
      </c>
    </row>
    <row r="195" spans="1:2" ht="13.5" x14ac:dyDescent="0.3">
      <c r="A195" s="97" t="s">
        <v>157</v>
      </c>
      <c r="B195" s="97" t="s">
        <v>158</v>
      </c>
    </row>
    <row r="196" spans="1:2" ht="13.5" x14ac:dyDescent="0.3">
      <c r="A196" s="97" t="s">
        <v>159</v>
      </c>
      <c r="B196" s="97" t="s">
        <v>160</v>
      </c>
    </row>
    <row r="197" spans="1:2" ht="13.5" x14ac:dyDescent="0.3">
      <c r="A197" s="97" t="s">
        <v>161</v>
      </c>
      <c r="B197" s="97" t="s">
        <v>162</v>
      </c>
    </row>
    <row r="198" spans="1:2" x14ac:dyDescent="0.3">
      <c r="A198" s="9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B2:K62"/>
  <sheetViews>
    <sheetView topLeftCell="A16" workbookViewId="0">
      <selection activeCell="F35" sqref="F35"/>
    </sheetView>
  </sheetViews>
  <sheetFormatPr defaultColWidth="9.1796875" defaultRowHeight="12.5" x14ac:dyDescent="0.25"/>
  <cols>
    <col min="1" max="1" width="4.1796875" style="32" customWidth="1"/>
    <col min="2" max="2" width="15.7265625" style="32" customWidth="1"/>
    <col min="3" max="7" width="12.453125" style="32" customWidth="1"/>
    <col min="8" max="16384" width="9.1796875" style="32"/>
  </cols>
  <sheetData>
    <row r="2" spans="2:11" x14ac:dyDescent="0.25">
      <c r="B2" s="31" t="s">
        <v>330</v>
      </c>
    </row>
    <row r="3" spans="2:11" x14ac:dyDescent="0.25">
      <c r="B3" s="31"/>
    </row>
    <row r="4" spans="2:11" ht="13" x14ac:dyDescent="0.25">
      <c r="B4" s="33" t="s">
        <v>202</v>
      </c>
      <c r="C4" s="33"/>
      <c r="D4" s="33"/>
      <c r="E4" s="33"/>
      <c r="F4" s="33"/>
      <c r="G4" s="33"/>
      <c r="H4" s="33"/>
    </row>
    <row r="5" spans="2:11" x14ac:dyDescent="0.25">
      <c r="B5" s="31"/>
    </row>
    <row r="6" spans="2:11" ht="13" x14ac:dyDescent="0.3">
      <c r="B6" s="34" t="s">
        <v>297</v>
      </c>
      <c r="C6" s="35" t="s">
        <v>328</v>
      </c>
      <c r="D6" s="35" t="s">
        <v>326</v>
      </c>
      <c r="E6" s="35" t="s">
        <v>323</v>
      </c>
      <c r="F6" s="35" t="s">
        <v>75</v>
      </c>
      <c r="G6" s="35" t="s">
        <v>316</v>
      </c>
    </row>
    <row r="7" spans="2:11" ht="13" x14ac:dyDescent="0.3">
      <c r="B7" s="36" t="s">
        <v>291</v>
      </c>
      <c r="C7" s="36" t="s">
        <v>329</v>
      </c>
      <c r="D7" s="32" t="s">
        <v>289</v>
      </c>
      <c r="E7" s="32" t="s">
        <v>289</v>
      </c>
      <c r="F7" s="32" t="s">
        <v>289</v>
      </c>
      <c r="G7" s="32" t="s">
        <v>289</v>
      </c>
    </row>
    <row r="8" spans="2:11" ht="15" x14ac:dyDescent="0.3">
      <c r="B8" s="35" t="s">
        <v>328</v>
      </c>
      <c r="C8" s="37">
        <v>1</v>
      </c>
      <c r="D8" s="37">
        <v>238.8</v>
      </c>
      <c r="E8" s="37" t="s">
        <v>327</v>
      </c>
      <c r="F8" s="37">
        <v>947.8</v>
      </c>
      <c r="G8" s="37">
        <v>0.27779999999999999</v>
      </c>
    </row>
    <row r="9" spans="2:11" ht="15" x14ac:dyDescent="0.3">
      <c r="B9" s="35" t="s">
        <v>326</v>
      </c>
      <c r="C9" s="37" t="s">
        <v>325</v>
      </c>
      <c r="D9" s="37">
        <v>1</v>
      </c>
      <c r="E9" s="38">
        <v>37812</v>
      </c>
      <c r="F9" s="37">
        <v>3.968</v>
      </c>
      <c r="G9" s="37" t="s">
        <v>324</v>
      </c>
    </row>
    <row r="10" spans="2:11" ht="15" x14ac:dyDescent="0.3">
      <c r="B10" s="39" t="s">
        <v>323</v>
      </c>
      <c r="C10" s="37" t="s">
        <v>322</v>
      </c>
      <c r="D10" s="37">
        <v>107</v>
      </c>
      <c r="E10" s="37">
        <v>1</v>
      </c>
      <c r="F10" s="37" t="s">
        <v>321</v>
      </c>
      <c r="G10" s="37">
        <v>11630</v>
      </c>
    </row>
    <row r="11" spans="2:11" ht="15" x14ac:dyDescent="0.3">
      <c r="B11" s="35" t="s">
        <v>320</v>
      </c>
      <c r="C11" s="37" t="s">
        <v>319</v>
      </c>
      <c r="D11" s="37">
        <v>0.252</v>
      </c>
      <c r="E11" s="37" t="s">
        <v>318</v>
      </c>
      <c r="F11" s="37">
        <v>1</v>
      </c>
      <c r="G11" s="37" t="s">
        <v>317</v>
      </c>
      <c r="K11" s="101"/>
    </row>
    <row r="12" spans="2:11" ht="15" x14ac:dyDescent="0.3">
      <c r="B12" s="35" t="s">
        <v>316</v>
      </c>
      <c r="C12" s="37">
        <v>3.6</v>
      </c>
      <c r="D12" s="37">
        <v>860</v>
      </c>
      <c r="E12" s="37" t="s">
        <v>315</v>
      </c>
      <c r="F12" s="37">
        <v>3412</v>
      </c>
      <c r="G12" s="37">
        <v>1</v>
      </c>
    </row>
    <row r="13" spans="2:11" x14ac:dyDescent="0.25">
      <c r="B13" s="31"/>
    </row>
    <row r="14" spans="2:11" x14ac:dyDescent="0.25">
      <c r="B14" s="31"/>
    </row>
    <row r="15" spans="2:11" ht="13" x14ac:dyDescent="0.25">
      <c r="B15" s="33" t="s">
        <v>314</v>
      </c>
    </row>
    <row r="16" spans="2:11" x14ac:dyDescent="0.25">
      <c r="B16" s="31"/>
    </row>
    <row r="17" spans="2:8" ht="13" x14ac:dyDescent="0.3">
      <c r="B17" s="34" t="s">
        <v>297</v>
      </c>
      <c r="C17" s="40" t="s">
        <v>313</v>
      </c>
      <c r="D17" s="35" t="s">
        <v>312</v>
      </c>
      <c r="E17" s="35" t="s">
        <v>311</v>
      </c>
      <c r="F17" s="35" t="s">
        <v>310</v>
      </c>
      <c r="G17" s="35" t="s">
        <v>309</v>
      </c>
    </row>
    <row r="18" spans="2:8" ht="13" x14ac:dyDescent="0.3">
      <c r="B18" s="36" t="s">
        <v>291</v>
      </c>
      <c r="C18" s="36" t="s">
        <v>290</v>
      </c>
      <c r="D18" s="32" t="s">
        <v>289</v>
      </c>
      <c r="E18" s="32" t="s">
        <v>289</v>
      </c>
      <c r="F18" s="32" t="s">
        <v>289</v>
      </c>
      <c r="G18" s="32" t="s">
        <v>289</v>
      </c>
    </row>
    <row r="19" spans="2:8" ht="15" x14ac:dyDescent="0.3">
      <c r="B19" s="35" t="s">
        <v>308</v>
      </c>
      <c r="C19" s="37">
        <v>1</v>
      </c>
      <c r="D19" s="37">
        <v>1E-3</v>
      </c>
      <c r="E19" s="37" t="s">
        <v>307</v>
      </c>
      <c r="F19" s="37" t="s">
        <v>306</v>
      </c>
      <c r="G19" s="37">
        <v>2.2046000000000001</v>
      </c>
    </row>
    <row r="20" spans="2:8" ht="13" x14ac:dyDescent="0.3">
      <c r="B20" s="35" t="s">
        <v>305</v>
      </c>
      <c r="C20" s="37">
        <v>1000</v>
      </c>
      <c r="D20" s="37">
        <v>1</v>
      </c>
      <c r="E20" s="37">
        <v>0.98399999999999999</v>
      </c>
      <c r="F20" s="37">
        <v>1.1023000000000001</v>
      </c>
      <c r="G20" s="37">
        <v>2204.6</v>
      </c>
    </row>
    <row r="21" spans="2:8" ht="13" x14ac:dyDescent="0.3">
      <c r="B21" s="35" t="s">
        <v>304</v>
      </c>
      <c r="C21" s="37">
        <v>1016</v>
      </c>
      <c r="D21" s="37">
        <v>1.016</v>
      </c>
      <c r="E21" s="37">
        <v>1</v>
      </c>
      <c r="F21" s="37">
        <v>1.1200000000000001</v>
      </c>
      <c r="G21" s="37">
        <v>2240</v>
      </c>
    </row>
    <row r="22" spans="2:8" ht="13" x14ac:dyDescent="0.3">
      <c r="B22" s="35" t="s">
        <v>303</v>
      </c>
      <c r="C22" s="37">
        <v>907.2</v>
      </c>
      <c r="D22" s="37">
        <v>0.90720000000000001</v>
      </c>
      <c r="E22" s="37">
        <v>0.89300000000000002</v>
      </c>
      <c r="F22" s="37">
        <v>1</v>
      </c>
      <c r="G22" s="37">
        <v>2000</v>
      </c>
    </row>
    <row r="23" spans="2:8" ht="15" x14ac:dyDescent="0.3">
      <c r="B23" s="35" t="s">
        <v>302</v>
      </c>
      <c r="C23" s="37">
        <v>0.45400000000000001</v>
      </c>
      <c r="D23" s="37" t="s">
        <v>301</v>
      </c>
      <c r="E23" s="37" t="s">
        <v>300</v>
      </c>
      <c r="F23" s="37" t="s">
        <v>299</v>
      </c>
      <c r="G23" s="37">
        <v>1</v>
      </c>
    </row>
    <row r="24" spans="2:8" x14ac:dyDescent="0.25">
      <c r="B24" s="31"/>
    </row>
    <row r="25" spans="2:8" x14ac:dyDescent="0.25">
      <c r="B25" s="31"/>
    </row>
    <row r="26" spans="2:8" ht="13" x14ac:dyDescent="0.25">
      <c r="B26" s="33" t="s">
        <v>298</v>
      </c>
    </row>
    <row r="27" spans="2:8" x14ac:dyDescent="0.25">
      <c r="B27" s="31"/>
    </row>
    <row r="28" spans="2:8" ht="15" x14ac:dyDescent="0.3">
      <c r="B28" s="34" t="s">
        <v>297</v>
      </c>
      <c r="C28" s="40" t="s">
        <v>296</v>
      </c>
      <c r="D28" s="35" t="s">
        <v>295</v>
      </c>
      <c r="E28" s="35" t="s">
        <v>127</v>
      </c>
      <c r="F28" s="35" t="s">
        <v>294</v>
      </c>
      <c r="G28" s="35" t="s">
        <v>293</v>
      </c>
      <c r="H28" s="35" t="s">
        <v>292</v>
      </c>
    </row>
    <row r="29" spans="2:8" ht="13" x14ac:dyDescent="0.3">
      <c r="B29" s="36" t="s">
        <v>291</v>
      </c>
      <c r="C29" s="36" t="s">
        <v>290</v>
      </c>
      <c r="D29" s="32" t="s">
        <v>289</v>
      </c>
      <c r="E29" s="32" t="s">
        <v>289</v>
      </c>
      <c r="F29" s="32" t="s">
        <v>289</v>
      </c>
      <c r="G29" s="32" t="s">
        <v>289</v>
      </c>
      <c r="H29" s="32" t="s">
        <v>289</v>
      </c>
    </row>
    <row r="30" spans="2:8" ht="13" x14ac:dyDescent="0.3">
      <c r="B30" s="35" t="s">
        <v>288</v>
      </c>
      <c r="C30" s="37">
        <v>1</v>
      </c>
      <c r="D30" s="37">
        <v>0.8327</v>
      </c>
      <c r="E30" s="37">
        <v>2.3810000000000001E-2</v>
      </c>
      <c r="F30" s="37">
        <v>0.13370000000000001</v>
      </c>
      <c r="G30" s="37">
        <v>3.7850000000000001</v>
      </c>
      <c r="H30" s="37">
        <v>3.8E-3</v>
      </c>
    </row>
    <row r="31" spans="2:8" ht="13" x14ac:dyDescent="0.3">
      <c r="B31" s="35" t="s">
        <v>287</v>
      </c>
      <c r="C31" s="37">
        <v>1.2010000000000001</v>
      </c>
      <c r="D31" s="37">
        <v>1</v>
      </c>
      <c r="E31" s="37">
        <v>2.8590000000000001E-2</v>
      </c>
      <c r="F31" s="37">
        <v>0.1605</v>
      </c>
      <c r="G31" s="37">
        <v>4.5460000000000003</v>
      </c>
      <c r="H31" s="37">
        <v>4.4999999999999997E-3</v>
      </c>
    </row>
    <row r="32" spans="2:8" ht="13" x14ac:dyDescent="0.3">
      <c r="B32" s="35" t="s">
        <v>286</v>
      </c>
      <c r="C32" s="37">
        <v>42</v>
      </c>
      <c r="D32" s="37">
        <v>34.97</v>
      </c>
      <c r="E32" s="37">
        <v>1</v>
      </c>
      <c r="F32" s="37">
        <v>5.6150000000000002</v>
      </c>
      <c r="G32" s="37">
        <v>159</v>
      </c>
      <c r="H32" s="37">
        <v>0.159</v>
      </c>
    </row>
    <row r="33" spans="2:8" ht="15" x14ac:dyDescent="0.3">
      <c r="B33" s="35" t="s">
        <v>285</v>
      </c>
      <c r="C33" s="37">
        <v>7.48</v>
      </c>
      <c r="D33" s="37">
        <v>6.2290000000000001</v>
      </c>
      <c r="E33" s="37">
        <v>0.17810000000000001</v>
      </c>
      <c r="F33" s="37">
        <v>1</v>
      </c>
      <c r="G33" s="37">
        <v>28.3</v>
      </c>
      <c r="H33" s="37">
        <v>2.8299999999999999E-2</v>
      </c>
    </row>
    <row r="34" spans="2:8" ht="13" x14ac:dyDescent="0.3">
      <c r="B34" s="35" t="s">
        <v>284</v>
      </c>
      <c r="C34" s="37">
        <v>0.26419999999999999</v>
      </c>
      <c r="D34" s="37">
        <v>0.22</v>
      </c>
      <c r="E34" s="37">
        <v>6.3E-3</v>
      </c>
      <c r="F34" s="37">
        <v>3.5299999999999998E-2</v>
      </c>
      <c r="G34" s="37">
        <v>1</v>
      </c>
      <c r="H34" s="37">
        <v>1E-3</v>
      </c>
    </row>
    <row r="35" spans="2:8" ht="15" x14ac:dyDescent="0.3">
      <c r="B35" s="35" t="s">
        <v>283</v>
      </c>
      <c r="C35" s="37">
        <v>264.2</v>
      </c>
      <c r="D35" s="37">
        <v>220</v>
      </c>
      <c r="E35" s="37">
        <v>6.2889999999999997</v>
      </c>
      <c r="F35" s="37">
        <v>35.314700000000002</v>
      </c>
      <c r="G35" s="37">
        <v>1000</v>
      </c>
      <c r="H35" s="37">
        <v>1</v>
      </c>
    </row>
    <row r="36" spans="2:8" x14ac:dyDescent="0.25">
      <c r="B36" s="31"/>
    </row>
    <row r="37" spans="2:8" x14ac:dyDescent="0.25">
      <c r="B37" s="31"/>
    </row>
    <row r="38" spans="2:8" ht="13" x14ac:dyDescent="0.25">
      <c r="B38" s="33" t="s">
        <v>282</v>
      </c>
    </row>
    <row r="39" spans="2:8" x14ac:dyDescent="0.25">
      <c r="B39" s="31"/>
    </row>
    <row r="40" spans="2:8" x14ac:dyDescent="0.25">
      <c r="B40" s="41" t="s">
        <v>281</v>
      </c>
      <c r="C40" s="31" t="s">
        <v>280</v>
      </c>
      <c r="D40" s="42">
        <v>37631</v>
      </c>
      <c r="E40" s="31" t="s">
        <v>279</v>
      </c>
    </row>
    <row r="41" spans="2:8" x14ac:dyDescent="0.25">
      <c r="B41" s="41"/>
      <c r="C41" s="31"/>
      <c r="D41" s="31"/>
      <c r="E41" s="31"/>
    </row>
    <row r="42" spans="2:8" ht="14.5" x14ac:dyDescent="0.25">
      <c r="B42" s="41" t="s">
        <v>278</v>
      </c>
      <c r="C42" s="31" t="s">
        <v>277</v>
      </c>
      <c r="D42" s="42">
        <v>37662</v>
      </c>
      <c r="E42" s="31" t="s">
        <v>276</v>
      </c>
    </row>
    <row r="43" spans="2:8" x14ac:dyDescent="0.25">
      <c r="B43" s="41"/>
      <c r="C43" s="31"/>
      <c r="D43" s="31"/>
      <c r="E43" s="31"/>
    </row>
    <row r="44" spans="2:8" ht="14.5" x14ac:dyDescent="0.25">
      <c r="B44" s="41" t="s">
        <v>275</v>
      </c>
      <c r="C44" s="31" t="s">
        <v>274</v>
      </c>
      <c r="D44" s="42">
        <v>37690</v>
      </c>
      <c r="E44" s="31" t="s">
        <v>273</v>
      </c>
    </row>
    <row r="45" spans="2:8" x14ac:dyDescent="0.25">
      <c r="B45" s="41"/>
      <c r="C45" s="31"/>
      <c r="D45" s="31"/>
      <c r="E45" s="31"/>
    </row>
    <row r="46" spans="2:8" x14ac:dyDescent="0.25">
      <c r="B46" s="41" t="s">
        <v>272</v>
      </c>
      <c r="C46" s="31" t="s">
        <v>271</v>
      </c>
      <c r="D46" s="42">
        <v>37782</v>
      </c>
      <c r="E46" s="31" t="s">
        <v>270</v>
      </c>
    </row>
    <row r="47" spans="2:8" x14ac:dyDescent="0.25">
      <c r="B47" s="41"/>
      <c r="C47" s="31"/>
      <c r="D47" s="31"/>
      <c r="E47" s="31"/>
    </row>
    <row r="48" spans="2:8" x14ac:dyDescent="0.25">
      <c r="B48" s="41" t="s">
        <v>269</v>
      </c>
      <c r="C48" s="31" t="s">
        <v>268</v>
      </c>
      <c r="D48" s="42">
        <v>37874</v>
      </c>
      <c r="E48" s="31" t="s">
        <v>267</v>
      </c>
    </row>
    <row r="49" spans="2:5" x14ac:dyDescent="0.25">
      <c r="B49" s="41"/>
      <c r="C49" s="31"/>
      <c r="D49" s="31"/>
      <c r="E49" s="31"/>
    </row>
    <row r="50" spans="2:5" x14ac:dyDescent="0.25">
      <c r="B50" s="41" t="s">
        <v>266</v>
      </c>
      <c r="C50" s="31" t="s">
        <v>265</v>
      </c>
      <c r="D50" s="42">
        <v>37965</v>
      </c>
      <c r="E50" s="31" t="s">
        <v>264</v>
      </c>
    </row>
    <row r="51" spans="2:5" x14ac:dyDescent="0.25">
      <c r="B51" s="41"/>
      <c r="C51" s="31"/>
      <c r="D51" s="31"/>
      <c r="E51" s="31"/>
    </row>
    <row r="52" spans="2:5" x14ac:dyDescent="0.25">
      <c r="B52" s="41" t="s">
        <v>263</v>
      </c>
      <c r="C52" s="31" t="s">
        <v>262</v>
      </c>
      <c r="D52" s="43">
        <v>42278</v>
      </c>
      <c r="E52" s="31" t="s">
        <v>261</v>
      </c>
    </row>
    <row r="53" spans="2:5" x14ac:dyDescent="0.25">
      <c r="B53" s="41"/>
      <c r="C53" s="31"/>
      <c r="D53" s="31"/>
      <c r="E53" s="31"/>
    </row>
    <row r="54" spans="2:5" x14ac:dyDescent="0.25">
      <c r="B54" s="41" t="s">
        <v>260</v>
      </c>
      <c r="C54" s="31" t="s">
        <v>259</v>
      </c>
      <c r="D54" s="43">
        <v>43374</v>
      </c>
      <c r="E54" s="31" t="s">
        <v>258</v>
      </c>
    </row>
    <row r="55" spans="2:5" x14ac:dyDescent="0.25">
      <c r="B55" s="41"/>
      <c r="C55" s="31"/>
      <c r="D55" s="31"/>
      <c r="E55" s="31"/>
    </row>
    <row r="56" spans="2:5" x14ac:dyDescent="0.25">
      <c r="B56" s="31"/>
    </row>
    <row r="57" spans="2:5" x14ac:dyDescent="0.25">
      <c r="B57" s="31"/>
    </row>
    <row r="59" spans="2:5" x14ac:dyDescent="0.25">
      <c r="B59" s="32" t="s">
        <v>257</v>
      </c>
      <c r="E59" s="32">
        <f>1/0.1444</f>
        <v>6.9252077562326866</v>
      </c>
    </row>
    <row r="60" spans="2:5" x14ac:dyDescent="0.25">
      <c r="B60" s="32" t="s">
        <v>256</v>
      </c>
      <c r="E60" s="32">
        <v>18600</v>
      </c>
    </row>
    <row r="61" spans="2:5" x14ac:dyDescent="0.25">
      <c r="B61" s="32" t="s">
        <v>255</v>
      </c>
      <c r="E61" s="44">
        <f>E60*47.7/20500</f>
        <v>43.279024390243904</v>
      </c>
    </row>
    <row r="62" spans="2:5" x14ac:dyDescent="0.25">
      <c r="B62" s="32" t="s">
        <v>254</v>
      </c>
      <c r="E62" s="44">
        <f>E61/E59</f>
        <v>6.2494911219512206</v>
      </c>
    </row>
  </sheetData>
  <hyperlinks>
    <hyperlink ref="B10" r:id="rId1" display="mtoe.htm" xr:uid="{00000000-0004-0000-0200-000000000000}"/>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P69"/>
  <sheetViews>
    <sheetView topLeftCell="A12" workbookViewId="0">
      <selection activeCell="B32" sqref="B32"/>
    </sheetView>
  </sheetViews>
  <sheetFormatPr defaultColWidth="8.81640625" defaultRowHeight="14.5" x14ac:dyDescent="0.35"/>
  <cols>
    <col min="1" max="1" width="27.453125" style="7" customWidth="1"/>
    <col min="2" max="2" width="19.7265625" style="7" customWidth="1"/>
    <col min="3" max="3" width="19.26953125" style="7" customWidth="1"/>
    <col min="4" max="4" width="8.81640625" style="7"/>
    <col min="5" max="5" width="6.7265625" style="7" customWidth="1"/>
    <col min="6" max="6" width="8.81640625" style="7"/>
    <col min="7" max="7" width="18.08984375" style="7" customWidth="1"/>
    <col min="8" max="8" width="8.81640625" style="7"/>
    <col min="9" max="9" width="18.54296875" style="7" customWidth="1"/>
    <col min="10" max="10" width="12.7265625" style="7" customWidth="1"/>
    <col min="11" max="11" width="8.81640625" style="7"/>
    <col min="12" max="12" width="17.26953125" style="7" customWidth="1"/>
    <col min="13" max="16384" width="8.81640625" style="7"/>
  </cols>
  <sheetData>
    <row r="1" spans="1:16" ht="15" thickTop="1" x14ac:dyDescent="0.35">
      <c r="A1" s="65" t="s">
        <v>67</v>
      </c>
      <c r="B1" s="66"/>
      <c r="C1" s="67"/>
    </row>
    <row r="2" spans="1:16" ht="25.5" customHeight="1" x14ac:dyDescent="0.35">
      <c r="A2" s="68" t="s">
        <v>68</v>
      </c>
      <c r="B2" s="69"/>
      <c r="C2" s="70"/>
    </row>
    <row r="3" spans="1:16" ht="25.5" customHeight="1" thickBot="1" x14ac:dyDescent="0.4">
      <c r="A3" s="71" t="s">
        <v>69</v>
      </c>
      <c r="B3" s="72"/>
      <c r="C3" s="73"/>
    </row>
    <row r="4" spans="1:16" ht="15" thickBot="1" x14ac:dyDescent="0.4">
      <c r="A4" s="74" t="s">
        <v>70</v>
      </c>
      <c r="B4" s="75" t="s">
        <v>71</v>
      </c>
      <c r="C4" s="73" t="s">
        <v>72</v>
      </c>
    </row>
    <row r="5" spans="1:16" ht="15" thickBot="1" x14ac:dyDescent="0.4">
      <c r="A5" s="76" t="s">
        <v>51</v>
      </c>
      <c r="B5" s="77" t="s">
        <v>74</v>
      </c>
      <c r="C5" s="78">
        <v>1</v>
      </c>
      <c r="D5" s="7" t="str">
        <f>$B$9&amp;"/"&amp;B5&amp;" = "</f>
        <v xml:space="preserve">kBtu/kBtu = </v>
      </c>
      <c r="F5" s="7">
        <f>C5</f>
        <v>1</v>
      </c>
      <c r="G5" s="7" t="str">
        <f>B5&amp;"/"&amp;$B$9&amp;" = "</f>
        <v xml:space="preserve">kBtu/kBtu = </v>
      </c>
      <c r="H5" s="7">
        <f>1/F5</f>
        <v>1</v>
      </c>
      <c r="I5" s="7" t="str">
        <f>$B$10&amp;"/"&amp;B5&amp;" = "</f>
        <v xml:space="preserve">MBtu/kBtu = </v>
      </c>
      <c r="J5" s="7">
        <f>F5/1000</f>
        <v>1E-3</v>
      </c>
      <c r="K5" s="7" t="str">
        <f>" 1 "&amp;B5&amp;" Gives you "&amp;C5&amp;" "&amp;$B$9&amp;" "</f>
        <v xml:space="preserve"> 1 kBtu Gives you 1 kBtu </v>
      </c>
    </row>
    <row r="6" spans="1:16" ht="15" thickBot="1" x14ac:dyDescent="0.4">
      <c r="A6" s="76" t="s">
        <v>73</v>
      </c>
      <c r="B6" s="77" t="s">
        <v>75</v>
      </c>
      <c r="C6" s="78">
        <v>1000</v>
      </c>
      <c r="D6" s="7" t="str">
        <f>$B$9&amp;"/"&amp;B6&amp;" = "</f>
        <v xml:space="preserve">kBtu/MBtu = </v>
      </c>
      <c r="F6" s="7">
        <f>C6</f>
        <v>1000</v>
      </c>
      <c r="G6" s="7" t="str">
        <f>B6&amp;"/"&amp;$B$9&amp;" = "</f>
        <v xml:space="preserve">MBtu/kBtu = </v>
      </c>
      <c r="H6" s="7">
        <f>1/F6</f>
        <v>1E-3</v>
      </c>
      <c r="I6" s="7" t="str">
        <f>$B$10&amp;"/"&amp;B6&amp;" = "</f>
        <v xml:space="preserve">MBtu/MBtu = </v>
      </c>
      <c r="J6" s="7">
        <f>F6/1000</f>
        <v>1</v>
      </c>
      <c r="K6" s="7" t="str">
        <f>" 1 "&amp;B6&amp;" Gives you "&amp;C6&amp;" "&amp;$B$9&amp;" "</f>
        <v xml:space="preserve"> 1 MBtu Gives you 1000 kBtu </v>
      </c>
    </row>
    <row r="7" spans="1:16" ht="15" thickBot="1" x14ac:dyDescent="0.4">
      <c r="A7" s="79"/>
      <c r="B7" s="77" t="s">
        <v>76</v>
      </c>
      <c r="C7" s="78">
        <v>3.4119999999999999</v>
      </c>
      <c r="D7" s="7" t="str">
        <f>$B$9&amp;"/"&amp;B7&amp;" = "</f>
        <v xml:space="preserve">kBtu/kWh = </v>
      </c>
      <c r="F7" s="7">
        <f>C7</f>
        <v>3.4119999999999999</v>
      </c>
      <c r="G7" s="7" t="str">
        <f>B7&amp;"/"&amp;$B$9&amp;" = "</f>
        <v xml:space="preserve">kWh/kBtu = </v>
      </c>
      <c r="H7" s="7">
        <f>1/F7</f>
        <v>0.29308323563892147</v>
      </c>
      <c r="I7" s="7" t="str">
        <f>$B$10&amp;"/"&amp;B7&amp;" = "</f>
        <v xml:space="preserve">MBtu/kWh = </v>
      </c>
      <c r="J7" s="7">
        <f>F7/1000</f>
        <v>3.4120000000000001E-3</v>
      </c>
      <c r="K7" s="7" t="str">
        <f>" 1 "&amp;B7&amp;" Gives you "&amp;C7&amp;" "&amp;$B$9&amp;" "</f>
        <v xml:space="preserve"> 1 kWh Gives you 3.412 kBtu </v>
      </c>
    </row>
    <row r="8" spans="1:16" ht="15" thickBot="1" x14ac:dyDescent="0.4">
      <c r="A8" s="80"/>
      <c r="B8" s="77" t="s">
        <v>77</v>
      </c>
      <c r="C8" s="78">
        <v>3412</v>
      </c>
      <c r="D8" s="7" t="str">
        <f>$B$9&amp;"/"&amp;B8&amp;" = "</f>
        <v xml:space="preserve">kBtu/MWh = </v>
      </c>
      <c r="F8" s="7">
        <f>C8</f>
        <v>3412</v>
      </c>
      <c r="G8" s="7" t="str">
        <f>B8&amp;"/"&amp;$B$9&amp;" = "</f>
        <v xml:space="preserve">MWh/kBtu = </v>
      </c>
      <c r="H8" s="7">
        <f>1/F8</f>
        <v>2.9308323563892143E-4</v>
      </c>
      <c r="I8" s="7" t="str">
        <f>$B$10&amp;"/"&amp;B8&amp;" = "</f>
        <v xml:space="preserve">MBtu/MWh = </v>
      </c>
      <c r="J8" s="7">
        <f>F8/1000</f>
        <v>3.4119999999999999</v>
      </c>
      <c r="K8" s="7" t="str">
        <f>" 1 "&amp;B8&amp;" Gives you "&amp;C8&amp;" "&amp;$B$9&amp;" "</f>
        <v xml:space="preserve"> 1 MWh Gives you 3412 kBtu </v>
      </c>
      <c r="O8" s="7" t="s">
        <v>547</v>
      </c>
    </row>
    <row r="9" spans="1:16" ht="15" thickBot="1" x14ac:dyDescent="0.4">
      <c r="A9" s="81" t="s">
        <v>8</v>
      </c>
      <c r="B9" s="82" t="s">
        <v>74</v>
      </c>
      <c r="C9" s="83">
        <v>1</v>
      </c>
      <c r="D9" s="7" t="str">
        <f>$B$9&amp;"/"&amp;B9&amp;" = "</f>
        <v xml:space="preserve">kBtu/kBtu = </v>
      </c>
      <c r="F9" s="7">
        <f>C9</f>
        <v>1</v>
      </c>
      <c r="G9" s="7" t="str">
        <f>B9&amp;"/"&amp;$B$9&amp;" = "</f>
        <v xml:space="preserve">kBtu/kBtu = </v>
      </c>
      <c r="H9" s="7">
        <f>1/F9</f>
        <v>1</v>
      </c>
      <c r="I9" s="7" t="str">
        <f>$B$10&amp;"/"&amp;B9&amp;" = "</f>
        <v xml:space="preserve">MBtu/kBtu = </v>
      </c>
      <c r="J9" s="7">
        <f>F9/1000</f>
        <v>1E-3</v>
      </c>
      <c r="K9" s="7" t="str">
        <f>" 1 "&amp;B9&amp;" Gives you "&amp;C9&amp;" "&amp;$B$9&amp;" "</f>
        <v xml:space="preserve"> 1 kBtu Gives you 1 kBtu </v>
      </c>
      <c r="O9" s="7" t="s">
        <v>548</v>
      </c>
    </row>
    <row r="10" spans="1:16" ht="15" thickBot="1" x14ac:dyDescent="0.4">
      <c r="A10" s="84"/>
      <c r="B10" s="82" t="s">
        <v>75</v>
      </c>
      <c r="C10" s="83">
        <v>1000</v>
      </c>
      <c r="D10" s="7" t="str">
        <f t="shared" ref="D10:D68" si="0">$B$9&amp;"/"&amp;B10&amp;" = "</f>
        <v xml:space="preserve">kBtu/MBtu = </v>
      </c>
      <c r="F10" s="7">
        <f t="shared" ref="F10:F16" si="1">C10</f>
        <v>1000</v>
      </c>
      <c r="G10" s="7" t="str">
        <f t="shared" ref="G10:G16" si="2">B10&amp;"/"&amp;$B$9&amp;" = "</f>
        <v xml:space="preserve">MBtu/kBtu = </v>
      </c>
      <c r="H10" s="7">
        <f t="shared" ref="H10:H16" si="3">1/F10</f>
        <v>1E-3</v>
      </c>
      <c r="I10" s="7" t="str">
        <f t="shared" ref="I10:I16" si="4">$B$10&amp;"/"&amp;B10&amp;" = "</f>
        <v xml:space="preserve">MBtu/MBtu = </v>
      </c>
      <c r="J10" s="7">
        <f t="shared" ref="J10:J16" si="5">F10/1000</f>
        <v>1</v>
      </c>
      <c r="K10" s="7" t="str">
        <f t="shared" ref="K10:K16" si="6">" 1 "&amp;B10&amp;" Gives you "&amp;C10&amp;" "&amp;$B$9&amp;" "</f>
        <v xml:space="preserve"> 1 MBtu Gives you 1000 kBtu </v>
      </c>
    </row>
    <row r="11" spans="1:16" ht="15" thickBot="1" x14ac:dyDescent="0.4">
      <c r="A11" s="84"/>
      <c r="B11" s="82" t="s">
        <v>78</v>
      </c>
      <c r="C11" s="83">
        <v>1.0289999999999999</v>
      </c>
      <c r="D11" s="7" t="str">
        <f t="shared" si="0"/>
        <v xml:space="preserve">kBtu/cf = </v>
      </c>
      <c r="F11" s="7">
        <f t="shared" si="1"/>
        <v>1.0289999999999999</v>
      </c>
      <c r="G11" s="7" t="str">
        <f t="shared" si="2"/>
        <v xml:space="preserve">cf/kBtu = </v>
      </c>
      <c r="H11" s="7">
        <f t="shared" si="3"/>
        <v>0.97181729834791064</v>
      </c>
      <c r="I11" s="7" t="str">
        <f t="shared" si="4"/>
        <v xml:space="preserve">MBtu/cf = </v>
      </c>
      <c r="J11" s="7">
        <f t="shared" si="5"/>
        <v>1.029E-3</v>
      </c>
      <c r="K11" s="7" t="str">
        <f t="shared" si="6"/>
        <v xml:space="preserve"> 1 cf Gives you 1.029 kBtu </v>
      </c>
      <c r="M11" s="7">
        <v>2</v>
      </c>
      <c r="N11" s="7" t="s">
        <v>549</v>
      </c>
      <c r="O11" s="7" t="s">
        <v>550</v>
      </c>
      <c r="P11" s="7">
        <f>1/F11</f>
        <v>0.97181729834791064</v>
      </c>
    </row>
    <row r="12" spans="1:16" ht="15" thickBot="1" x14ac:dyDescent="0.4">
      <c r="A12" s="84"/>
      <c r="B12" s="82" t="s">
        <v>79</v>
      </c>
      <c r="C12" s="83">
        <v>102.9</v>
      </c>
      <c r="D12" s="7" t="str">
        <f t="shared" si="0"/>
        <v xml:space="preserve">kBtu/ccf = </v>
      </c>
      <c r="F12" s="7">
        <f t="shared" si="1"/>
        <v>102.9</v>
      </c>
      <c r="G12" s="7" t="str">
        <f t="shared" si="2"/>
        <v xml:space="preserve">ccf/kBtu = </v>
      </c>
      <c r="H12" s="7">
        <f t="shared" si="3"/>
        <v>9.7181729834791061E-3</v>
      </c>
      <c r="I12" s="7" t="str">
        <f t="shared" si="4"/>
        <v xml:space="preserve">MBtu/ccf = </v>
      </c>
      <c r="J12" s="7">
        <f t="shared" si="5"/>
        <v>0.10290000000000001</v>
      </c>
      <c r="K12" s="7" t="str">
        <f t="shared" si="6"/>
        <v xml:space="preserve"> 1 ccf Gives you 102.9 kBtu </v>
      </c>
    </row>
    <row r="13" spans="1:16" ht="15" thickBot="1" x14ac:dyDescent="0.4">
      <c r="A13" s="84"/>
      <c r="B13" s="82" t="s">
        <v>80</v>
      </c>
      <c r="C13" s="83">
        <v>1029</v>
      </c>
      <c r="D13" s="7" t="str">
        <f t="shared" si="0"/>
        <v xml:space="preserve">kBtu/kcf = </v>
      </c>
      <c r="F13" s="7">
        <f t="shared" si="1"/>
        <v>1029</v>
      </c>
      <c r="G13" s="7" t="str">
        <f t="shared" si="2"/>
        <v xml:space="preserve">kcf/kBtu = </v>
      </c>
      <c r="H13" s="7">
        <f t="shared" si="3"/>
        <v>9.7181729834791054E-4</v>
      </c>
      <c r="I13" s="7" t="str">
        <f t="shared" si="4"/>
        <v xml:space="preserve">MBtu/kcf = </v>
      </c>
      <c r="J13" s="7">
        <f t="shared" si="5"/>
        <v>1.0289999999999999</v>
      </c>
      <c r="K13" s="7" t="str">
        <f t="shared" si="6"/>
        <v xml:space="preserve"> 1 kcf Gives you 1029 kBtu </v>
      </c>
    </row>
    <row r="14" spans="1:16" ht="15" thickBot="1" x14ac:dyDescent="0.4">
      <c r="A14" s="84"/>
      <c r="B14" s="82" t="s">
        <v>81</v>
      </c>
      <c r="C14" s="83">
        <v>1029000</v>
      </c>
      <c r="D14" s="7" t="str">
        <f t="shared" si="0"/>
        <v xml:space="preserve">kBtu/Mcf = </v>
      </c>
      <c r="F14" s="7">
        <f t="shared" si="1"/>
        <v>1029000</v>
      </c>
      <c r="G14" s="7" t="str">
        <f t="shared" si="2"/>
        <v xml:space="preserve">Mcf/kBtu = </v>
      </c>
      <c r="H14" s="7">
        <f t="shared" si="3"/>
        <v>9.7181729834791055E-7</v>
      </c>
      <c r="I14" s="7" t="str">
        <f t="shared" si="4"/>
        <v xml:space="preserve">MBtu/Mcf = </v>
      </c>
      <c r="J14" s="7">
        <f t="shared" si="5"/>
        <v>1029</v>
      </c>
      <c r="K14" s="7" t="str">
        <f t="shared" si="6"/>
        <v xml:space="preserve"> 1 Mcf Gives you 1029000 kBtu </v>
      </c>
    </row>
    <row r="15" spans="1:16" ht="15" thickBot="1" x14ac:dyDescent="0.4">
      <c r="A15" s="84"/>
      <c r="B15" s="82" t="s">
        <v>82</v>
      </c>
      <c r="C15" s="83">
        <v>100</v>
      </c>
      <c r="D15" s="7" t="str">
        <f t="shared" si="0"/>
        <v xml:space="preserve">kBtu/Therms = </v>
      </c>
      <c r="F15" s="7">
        <f t="shared" si="1"/>
        <v>100</v>
      </c>
      <c r="G15" s="7" t="str">
        <f t="shared" si="2"/>
        <v xml:space="preserve">Therms/kBtu = </v>
      </c>
      <c r="H15" s="7">
        <f t="shared" si="3"/>
        <v>0.01</v>
      </c>
      <c r="I15" s="7" t="str">
        <f t="shared" si="4"/>
        <v xml:space="preserve">MBtu/Therms = </v>
      </c>
      <c r="J15" s="7">
        <f t="shared" si="5"/>
        <v>0.1</v>
      </c>
      <c r="K15" s="7" t="str">
        <f t="shared" si="6"/>
        <v xml:space="preserve"> 1 Therms Gives you 100 kBtu </v>
      </c>
    </row>
    <row r="16" spans="1:16" ht="15" thickBot="1" x14ac:dyDescent="0.4">
      <c r="A16" s="85"/>
      <c r="B16" s="82" t="s">
        <v>83</v>
      </c>
      <c r="C16" s="83">
        <v>36.338999999999999</v>
      </c>
      <c r="D16" s="7" t="str">
        <f t="shared" si="0"/>
        <v xml:space="preserve">kBtu/cubic meters = </v>
      </c>
      <c r="F16" s="7">
        <f t="shared" si="1"/>
        <v>36.338999999999999</v>
      </c>
      <c r="G16" s="7" t="str">
        <f t="shared" si="2"/>
        <v xml:space="preserve">cubic meters/kBtu = </v>
      </c>
      <c r="H16" s="7">
        <f t="shared" si="3"/>
        <v>2.7518643881229533E-2</v>
      </c>
      <c r="I16" s="7" t="str">
        <f t="shared" si="4"/>
        <v xml:space="preserve">MBtu/cubic meters = </v>
      </c>
      <c r="J16" s="7">
        <f t="shared" si="5"/>
        <v>3.6338999999999996E-2</v>
      </c>
      <c r="K16" s="7" t="str">
        <f t="shared" si="6"/>
        <v xml:space="preserve"> 1 cubic meters Gives you 36.339 kBtu </v>
      </c>
    </row>
    <row r="17" spans="1:11" ht="15" thickBot="1" x14ac:dyDescent="0.4">
      <c r="A17" s="86" t="s">
        <v>84</v>
      </c>
      <c r="B17" s="77" t="s">
        <v>74</v>
      </c>
      <c r="C17" s="78">
        <v>1</v>
      </c>
      <c r="D17" s="7" t="str">
        <f t="shared" ref="D17:D22" si="7">$B$17&amp;"/"&amp;B17&amp;" = "</f>
        <v xml:space="preserve">kBtu/kBtu = </v>
      </c>
      <c r="F17" s="7">
        <f>C17</f>
        <v>1</v>
      </c>
    </row>
    <row r="18" spans="1:11" ht="15" thickBot="1" x14ac:dyDescent="0.4">
      <c r="A18" s="76"/>
      <c r="B18" s="77" t="s">
        <v>75</v>
      </c>
      <c r="C18" s="78">
        <v>1000</v>
      </c>
      <c r="D18" s="7" t="str">
        <f t="shared" si="7"/>
        <v xml:space="preserve">kBtu/MBtu = </v>
      </c>
      <c r="F18" s="7">
        <f t="shared" ref="F18:F28" si="8">C18</f>
        <v>1000</v>
      </c>
      <c r="G18" s="7" t="str">
        <f t="shared" ref="G18:G31" si="9">B18&amp;"/"&amp;$B$9&amp;" = "</f>
        <v xml:space="preserve">MBtu/kBtu = </v>
      </c>
      <c r="H18" s="7">
        <f t="shared" ref="H18:H31" si="10">1/F18</f>
        <v>1E-3</v>
      </c>
      <c r="I18" s="7" t="str">
        <f t="shared" ref="I18:I31" si="11">$B$10&amp;"/"&amp;B18&amp;" = "</f>
        <v xml:space="preserve">MBtu/MBtu = </v>
      </c>
      <c r="J18" s="7">
        <f t="shared" ref="J18:J31" si="12">F18/1000</f>
        <v>1</v>
      </c>
      <c r="K18" s="7" t="str">
        <f t="shared" ref="K18:K31" si="13">" 1 "&amp;B18&amp;" Gives you "&amp;C18&amp;" "&amp;$B$9&amp;" "</f>
        <v xml:space="preserve"> 1 MBtu Gives you 1000 kBtu </v>
      </c>
    </row>
    <row r="19" spans="1:11" ht="15" thickBot="1" x14ac:dyDescent="0.4">
      <c r="A19" s="76"/>
      <c r="B19" s="77" t="s">
        <v>85</v>
      </c>
      <c r="C19" s="78">
        <v>1.194</v>
      </c>
      <c r="D19" s="7" t="str">
        <f t="shared" si="7"/>
        <v xml:space="preserve">kBtu/Lbs = </v>
      </c>
      <c r="F19" s="7">
        <f t="shared" si="8"/>
        <v>1.194</v>
      </c>
      <c r="G19" s="7" t="str">
        <f t="shared" si="9"/>
        <v xml:space="preserve">Lbs/kBtu = </v>
      </c>
      <c r="H19" s="7">
        <f t="shared" si="10"/>
        <v>0.83752093802345062</v>
      </c>
      <c r="I19" s="7" t="str">
        <f t="shared" si="11"/>
        <v xml:space="preserve">MBtu/Lbs = </v>
      </c>
      <c r="J19" s="7">
        <f t="shared" si="12"/>
        <v>1.194E-3</v>
      </c>
      <c r="K19" s="7" t="str">
        <f t="shared" si="13"/>
        <v xml:space="preserve"> 1 Lbs Gives you 1.194 kBtu </v>
      </c>
    </row>
    <row r="20" spans="1:11" ht="15" thickBot="1" x14ac:dyDescent="0.4">
      <c r="A20" s="76"/>
      <c r="B20" s="77" t="s">
        <v>86</v>
      </c>
      <c r="C20" s="78">
        <v>1194</v>
      </c>
      <c r="D20" s="7" t="str">
        <f t="shared" si="7"/>
        <v xml:space="preserve">kBtu/kLbs = </v>
      </c>
      <c r="F20" s="7">
        <f t="shared" si="8"/>
        <v>1194</v>
      </c>
      <c r="G20" s="7" t="str">
        <f t="shared" si="9"/>
        <v xml:space="preserve">kLbs/kBtu = </v>
      </c>
      <c r="H20" s="7">
        <f t="shared" si="10"/>
        <v>8.375209380234506E-4</v>
      </c>
      <c r="I20" s="7" t="str">
        <f t="shared" si="11"/>
        <v xml:space="preserve">MBtu/kLbs = </v>
      </c>
      <c r="J20" s="7">
        <f t="shared" si="12"/>
        <v>1.194</v>
      </c>
      <c r="K20" s="7" t="str">
        <f t="shared" si="13"/>
        <v xml:space="preserve"> 1 kLbs Gives you 1194 kBtu </v>
      </c>
    </row>
    <row r="21" spans="1:11" ht="15" thickBot="1" x14ac:dyDescent="0.4">
      <c r="A21" s="76"/>
      <c r="B21" s="77" t="s">
        <v>87</v>
      </c>
      <c r="C21" s="78">
        <v>1194000</v>
      </c>
      <c r="D21" s="7" t="str">
        <f t="shared" si="7"/>
        <v xml:space="preserve">kBtu/MLbs = </v>
      </c>
      <c r="F21" s="7">
        <f t="shared" si="8"/>
        <v>1194000</v>
      </c>
      <c r="G21" s="7" t="str">
        <f t="shared" si="9"/>
        <v xml:space="preserve">MLbs/kBtu = </v>
      </c>
      <c r="H21" s="7">
        <f t="shared" si="10"/>
        <v>8.375209380234506E-7</v>
      </c>
      <c r="I21" s="7" t="str">
        <f t="shared" si="11"/>
        <v xml:space="preserve">MBtu/MLbs = </v>
      </c>
      <c r="J21" s="7">
        <f t="shared" si="12"/>
        <v>1194</v>
      </c>
      <c r="K21" s="7" t="str">
        <f t="shared" si="13"/>
        <v xml:space="preserve"> 1 MLbs Gives you 1194000 kBtu </v>
      </c>
    </row>
    <row r="22" spans="1:11" ht="15" thickBot="1" x14ac:dyDescent="0.4">
      <c r="A22" s="87"/>
      <c r="B22" s="77" t="s">
        <v>63</v>
      </c>
      <c r="C22" s="78">
        <v>100</v>
      </c>
      <c r="D22" s="7" t="str">
        <f t="shared" si="7"/>
        <v xml:space="preserve">kBtu/therms = </v>
      </c>
      <c r="F22" s="7">
        <f t="shared" si="8"/>
        <v>100</v>
      </c>
      <c r="G22" s="7" t="str">
        <f t="shared" si="9"/>
        <v xml:space="preserve">therms/kBtu = </v>
      </c>
      <c r="H22" s="7">
        <f t="shared" si="10"/>
        <v>0.01</v>
      </c>
      <c r="I22" s="7" t="str">
        <f t="shared" si="11"/>
        <v xml:space="preserve">MBtu/therms = </v>
      </c>
      <c r="J22" s="7">
        <f t="shared" si="12"/>
        <v>0.1</v>
      </c>
      <c r="K22" s="7" t="str">
        <f t="shared" si="13"/>
        <v xml:space="preserve"> 1 therms Gives you 100 kBtu </v>
      </c>
    </row>
    <row r="23" spans="1:11" ht="15" thickBot="1" x14ac:dyDescent="0.4">
      <c r="A23" s="81" t="s">
        <v>88</v>
      </c>
      <c r="B23" s="82" t="s">
        <v>74</v>
      </c>
      <c r="C23" s="83">
        <v>1</v>
      </c>
      <c r="D23" s="7" t="str">
        <f t="shared" si="0"/>
        <v xml:space="preserve">kBtu/kBtu = </v>
      </c>
      <c r="F23" s="7">
        <f t="shared" si="8"/>
        <v>1</v>
      </c>
      <c r="G23" s="7" t="str">
        <f t="shared" si="9"/>
        <v xml:space="preserve">kBtu/kBtu = </v>
      </c>
      <c r="H23" s="7">
        <f t="shared" si="10"/>
        <v>1</v>
      </c>
      <c r="I23" s="7" t="str">
        <f t="shared" si="11"/>
        <v xml:space="preserve">MBtu/kBtu = </v>
      </c>
      <c r="J23" s="7">
        <f t="shared" si="12"/>
        <v>1E-3</v>
      </c>
      <c r="K23" s="7" t="str">
        <f t="shared" si="13"/>
        <v xml:space="preserve"> 1 kBtu Gives you 1 kBtu </v>
      </c>
    </row>
    <row r="24" spans="1:11" ht="15" thickBot="1" x14ac:dyDescent="0.4">
      <c r="A24" s="84"/>
      <c r="B24" s="82" t="s">
        <v>75</v>
      </c>
      <c r="C24" s="83">
        <v>1000</v>
      </c>
      <c r="D24" s="7" t="str">
        <f t="shared" si="0"/>
        <v xml:space="preserve">kBtu/MBtu = </v>
      </c>
      <c r="F24" s="7">
        <f t="shared" si="8"/>
        <v>1000</v>
      </c>
      <c r="G24" s="7" t="str">
        <f t="shared" si="9"/>
        <v xml:space="preserve">MBtu/kBtu = </v>
      </c>
      <c r="H24" s="7">
        <f t="shared" si="10"/>
        <v>1E-3</v>
      </c>
      <c r="I24" s="7" t="str">
        <f t="shared" si="11"/>
        <v xml:space="preserve">MBtu/MBtu = </v>
      </c>
      <c r="J24" s="7">
        <f t="shared" si="12"/>
        <v>1</v>
      </c>
      <c r="K24" s="7" t="str">
        <f t="shared" si="13"/>
        <v xml:space="preserve"> 1 MBtu Gives you 1000 kBtu </v>
      </c>
    </row>
    <row r="25" spans="1:11" ht="15" thickBot="1" x14ac:dyDescent="0.4">
      <c r="A25" s="85"/>
      <c r="B25" s="82" t="s">
        <v>63</v>
      </c>
      <c r="C25" s="83">
        <v>100</v>
      </c>
      <c r="D25" s="7" t="str">
        <f t="shared" si="0"/>
        <v xml:space="preserve">kBtu/therms = </v>
      </c>
      <c r="F25" s="7">
        <f t="shared" si="8"/>
        <v>100</v>
      </c>
      <c r="G25" s="7" t="str">
        <f t="shared" si="9"/>
        <v xml:space="preserve">therms/kBtu = </v>
      </c>
      <c r="H25" s="7">
        <f t="shared" si="10"/>
        <v>0.01</v>
      </c>
      <c r="I25" s="7" t="str">
        <f t="shared" si="11"/>
        <v xml:space="preserve">MBtu/therms = </v>
      </c>
      <c r="J25" s="7">
        <f t="shared" si="12"/>
        <v>0.1</v>
      </c>
      <c r="K25" s="7" t="str">
        <f t="shared" si="13"/>
        <v xml:space="preserve"> 1 therms Gives you 100 kBtu </v>
      </c>
    </row>
    <row r="26" spans="1:11" ht="17.25" customHeight="1" thickBot="1" x14ac:dyDescent="0.4">
      <c r="A26" s="11" t="s">
        <v>89</v>
      </c>
      <c r="B26" s="77" t="s">
        <v>74</v>
      </c>
      <c r="C26" s="78">
        <v>1</v>
      </c>
      <c r="D26" s="7" t="str">
        <f t="shared" si="0"/>
        <v xml:space="preserve">kBtu/kBtu = </v>
      </c>
      <c r="F26" s="7">
        <f t="shared" si="8"/>
        <v>1</v>
      </c>
      <c r="G26" s="7" t="str">
        <f t="shared" si="9"/>
        <v xml:space="preserve">kBtu/kBtu = </v>
      </c>
      <c r="H26" s="7">
        <f t="shared" si="10"/>
        <v>1</v>
      </c>
      <c r="I26" s="7" t="str">
        <f t="shared" si="11"/>
        <v xml:space="preserve">MBtu/kBtu = </v>
      </c>
      <c r="J26" s="7">
        <f t="shared" si="12"/>
        <v>1E-3</v>
      </c>
      <c r="K26" s="7" t="str">
        <f t="shared" si="13"/>
        <v xml:space="preserve"> 1 kBtu Gives you 1 kBtu </v>
      </c>
    </row>
    <row r="27" spans="1:11" ht="15" thickBot="1" x14ac:dyDescent="0.4">
      <c r="A27" s="12"/>
      <c r="B27" s="77" t="s">
        <v>75</v>
      </c>
      <c r="C27" s="78">
        <v>1000</v>
      </c>
      <c r="D27" s="7" t="str">
        <f t="shared" si="0"/>
        <v xml:space="preserve">kBtu/MBtu = </v>
      </c>
      <c r="F27" s="7">
        <f t="shared" si="8"/>
        <v>1000</v>
      </c>
      <c r="G27" s="7" t="str">
        <f t="shared" si="9"/>
        <v xml:space="preserve">MBtu/kBtu = </v>
      </c>
      <c r="H27" s="7">
        <f t="shared" si="10"/>
        <v>1E-3</v>
      </c>
      <c r="I27" s="7" t="str">
        <f t="shared" si="11"/>
        <v xml:space="preserve">MBtu/MBtu = </v>
      </c>
      <c r="J27" s="7">
        <f t="shared" si="12"/>
        <v>1</v>
      </c>
      <c r="K27" s="7" t="str">
        <f t="shared" si="13"/>
        <v xml:space="preserve"> 1 MBtu Gives you 1000 kBtu </v>
      </c>
    </row>
    <row r="28" spans="1:11" ht="15" thickBot="1" x14ac:dyDescent="0.4">
      <c r="A28" s="13"/>
      <c r="B28" s="77" t="s">
        <v>40</v>
      </c>
      <c r="C28" s="78">
        <v>12</v>
      </c>
      <c r="D28" s="7" t="str">
        <f t="shared" si="0"/>
        <v xml:space="preserve">kBtu/Ton Hours = </v>
      </c>
      <c r="F28" s="7">
        <f t="shared" si="8"/>
        <v>12</v>
      </c>
      <c r="G28" s="7" t="str">
        <f t="shared" si="9"/>
        <v xml:space="preserve">Ton Hours/kBtu = </v>
      </c>
      <c r="H28" s="7">
        <f t="shared" si="10"/>
        <v>8.3333333333333329E-2</v>
      </c>
      <c r="I28" s="7" t="str">
        <f t="shared" si="11"/>
        <v xml:space="preserve">MBtu/Ton Hours = </v>
      </c>
      <c r="J28" s="7">
        <f t="shared" si="12"/>
        <v>1.2E-2</v>
      </c>
      <c r="K28" s="7" t="str">
        <f t="shared" si="13"/>
        <v xml:space="preserve"> 1 Ton Hours Gives you 12 kBtu </v>
      </c>
    </row>
    <row r="29" spans="1:11" ht="15" thickBot="1" x14ac:dyDescent="0.4">
      <c r="A29" s="81" t="s">
        <v>58</v>
      </c>
      <c r="B29" s="82" t="s">
        <v>74</v>
      </c>
      <c r="C29" s="83">
        <v>1</v>
      </c>
      <c r="D29" s="7" t="str">
        <f t="shared" si="0"/>
        <v xml:space="preserve">kBtu/kBtu = </v>
      </c>
      <c r="F29" s="7">
        <f t="shared" ref="F29:F37" si="14">C29</f>
        <v>1</v>
      </c>
      <c r="G29" s="7" t="str">
        <f t="shared" si="9"/>
        <v xml:space="preserve">kBtu/kBtu = </v>
      </c>
      <c r="H29" s="7">
        <f t="shared" si="10"/>
        <v>1</v>
      </c>
      <c r="I29" s="7" t="str">
        <f t="shared" si="11"/>
        <v xml:space="preserve">MBtu/kBtu = </v>
      </c>
      <c r="J29" s="7">
        <f t="shared" si="12"/>
        <v>1E-3</v>
      </c>
      <c r="K29" s="7" t="str">
        <f t="shared" si="13"/>
        <v xml:space="preserve"> 1 kBtu Gives you 1 kBtu </v>
      </c>
    </row>
    <row r="30" spans="1:11" ht="15" thickBot="1" x14ac:dyDescent="0.4">
      <c r="A30" s="84"/>
      <c r="B30" s="82" t="s">
        <v>75</v>
      </c>
      <c r="C30" s="83">
        <v>1000</v>
      </c>
      <c r="D30" s="7" t="str">
        <f t="shared" si="0"/>
        <v xml:space="preserve">kBtu/MBtu = </v>
      </c>
      <c r="F30" s="7">
        <f t="shared" si="14"/>
        <v>1000</v>
      </c>
      <c r="G30" s="7" t="str">
        <f t="shared" si="9"/>
        <v xml:space="preserve">MBtu/kBtu = </v>
      </c>
      <c r="H30" s="7">
        <f t="shared" si="10"/>
        <v>1E-3</v>
      </c>
      <c r="I30" s="7" t="str">
        <f t="shared" si="11"/>
        <v xml:space="preserve">MBtu/MBtu = </v>
      </c>
      <c r="J30" s="7">
        <f t="shared" si="12"/>
        <v>1</v>
      </c>
      <c r="K30" s="7" t="str">
        <f t="shared" si="13"/>
        <v xml:space="preserve"> 1 MBtu Gives you 1000 kBtu </v>
      </c>
    </row>
    <row r="31" spans="1:11" ht="15" thickBot="1" x14ac:dyDescent="0.4">
      <c r="A31" s="84"/>
      <c r="B31" s="82" t="s">
        <v>42</v>
      </c>
      <c r="C31" s="83">
        <v>135</v>
      </c>
      <c r="D31" s="7" t="str">
        <f t="shared" si="0"/>
        <v xml:space="preserve">kBtu/Gallons = </v>
      </c>
      <c r="F31" s="7">
        <f t="shared" si="14"/>
        <v>135</v>
      </c>
      <c r="G31" s="7" t="str">
        <f t="shared" si="9"/>
        <v xml:space="preserve">Gallons/kBtu = </v>
      </c>
      <c r="H31" s="7">
        <f t="shared" si="10"/>
        <v>7.4074074074074077E-3</v>
      </c>
      <c r="I31" s="7" t="str">
        <f t="shared" si="11"/>
        <v xml:space="preserve">MBtu/Gallons = </v>
      </c>
      <c r="J31" s="7">
        <f t="shared" si="12"/>
        <v>0.13500000000000001</v>
      </c>
      <c r="K31" s="7" t="str">
        <f t="shared" si="13"/>
        <v xml:space="preserve"> 1 Gallons Gives you 135 kBtu </v>
      </c>
    </row>
    <row r="32" spans="1:11" ht="15" thickBot="1" x14ac:dyDescent="0.4">
      <c r="A32" s="85"/>
      <c r="B32" s="82" t="s">
        <v>90</v>
      </c>
      <c r="C32" s="83">
        <v>35.1</v>
      </c>
      <c r="D32" s="7" t="str">
        <f t="shared" si="0"/>
        <v xml:space="preserve">kBtu/liters = </v>
      </c>
      <c r="F32" s="7">
        <f t="shared" si="14"/>
        <v>35.1</v>
      </c>
      <c r="G32" s="7" t="str">
        <f t="shared" ref="G32:G50" si="15">B32&amp;"/"&amp;$B$9&amp;" = "</f>
        <v xml:space="preserve">liters/kBtu = </v>
      </c>
      <c r="H32" s="7">
        <f t="shared" ref="H32:H50" si="16">1/F32</f>
        <v>2.8490028490028491E-2</v>
      </c>
      <c r="I32" s="7" t="str">
        <f t="shared" ref="I32:I50" si="17">$B$10&amp;"/"&amp;B32&amp;" = "</f>
        <v xml:space="preserve">MBtu/liters = </v>
      </c>
      <c r="J32" s="7">
        <f t="shared" ref="J32:J50" si="18">F32/1000</f>
        <v>3.5099999999999999E-2</v>
      </c>
      <c r="K32" s="7" t="str">
        <f t="shared" ref="K32:K50" si="19">" 1 "&amp;B32&amp;" Gives you "&amp;C32&amp;" "&amp;$B$9&amp;" "</f>
        <v xml:space="preserve"> 1 liters Gives you 35.1 kBtu </v>
      </c>
    </row>
    <row r="33" spans="1:11" ht="17.25" customHeight="1" thickBot="1" x14ac:dyDescent="0.4">
      <c r="A33" s="11" t="s">
        <v>91</v>
      </c>
      <c r="B33" s="77" t="s">
        <v>74</v>
      </c>
      <c r="C33" s="78">
        <v>1</v>
      </c>
      <c r="D33" s="7" t="str">
        <f t="shared" si="0"/>
        <v xml:space="preserve">kBtu/kBtu = </v>
      </c>
      <c r="F33" s="7">
        <f t="shared" si="14"/>
        <v>1</v>
      </c>
      <c r="G33" s="7" t="str">
        <f t="shared" si="15"/>
        <v xml:space="preserve">kBtu/kBtu = </v>
      </c>
      <c r="H33" s="7">
        <f t="shared" si="16"/>
        <v>1</v>
      </c>
      <c r="I33" s="7" t="str">
        <f t="shared" si="17"/>
        <v xml:space="preserve">MBtu/kBtu = </v>
      </c>
      <c r="J33" s="7">
        <f t="shared" si="18"/>
        <v>1E-3</v>
      </c>
      <c r="K33" s="7" t="str">
        <f t="shared" si="19"/>
        <v xml:space="preserve"> 1 kBtu Gives you 1 kBtu </v>
      </c>
    </row>
    <row r="34" spans="1:11" ht="15" thickBot="1" x14ac:dyDescent="0.4">
      <c r="A34" s="76"/>
      <c r="B34" s="77" t="s">
        <v>75</v>
      </c>
      <c r="C34" s="78">
        <v>1000</v>
      </c>
      <c r="D34" s="7" t="str">
        <f t="shared" si="0"/>
        <v xml:space="preserve">kBtu/MBtu = </v>
      </c>
      <c r="F34" s="7">
        <f t="shared" si="14"/>
        <v>1000</v>
      </c>
      <c r="G34" s="7" t="str">
        <f t="shared" si="15"/>
        <v xml:space="preserve">MBtu/kBtu = </v>
      </c>
      <c r="H34" s="7">
        <f t="shared" si="16"/>
        <v>1E-3</v>
      </c>
      <c r="I34" s="7" t="str">
        <f t="shared" si="17"/>
        <v xml:space="preserve">MBtu/MBtu = </v>
      </c>
      <c r="J34" s="7">
        <f t="shared" si="18"/>
        <v>1</v>
      </c>
      <c r="K34" s="7" t="str">
        <f t="shared" si="19"/>
        <v xml:space="preserve"> 1 MBtu Gives you 1000 kBtu </v>
      </c>
    </row>
    <row r="35" spans="1:11" ht="15" thickBot="1" x14ac:dyDescent="0.4">
      <c r="A35" s="76"/>
      <c r="B35" s="77" t="s">
        <v>42</v>
      </c>
      <c r="C35" s="78">
        <v>138.69049999999999</v>
      </c>
      <c r="D35" s="7" t="str">
        <f t="shared" si="0"/>
        <v xml:space="preserve">kBtu/Gallons = </v>
      </c>
      <c r="F35" s="7">
        <f t="shared" si="14"/>
        <v>138.69049999999999</v>
      </c>
      <c r="G35" s="7" t="str">
        <f t="shared" si="15"/>
        <v xml:space="preserve">Gallons/kBtu = </v>
      </c>
      <c r="H35" s="7">
        <f t="shared" si="16"/>
        <v>7.2102991913649463E-3</v>
      </c>
      <c r="I35" s="7" t="str">
        <f t="shared" si="17"/>
        <v xml:space="preserve">MBtu/Gallons = </v>
      </c>
      <c r="J35" s="7">
        <f t="shared" si="18"/>
        <v>0.13869049999999999</v>
      </c>
      <c r="K35" s="7" t="str">
        <f t="shared" si="19"/>
        <v xml:space="preserve"> 1 Gallons Gives you 138.6905 kBtu </v>
      </c>
    </row>
    <row r="36" spans="1:11" ht="15" thickBot="1" x14ac:dyDescent="0.4">
      <c r="A36" s="87"/>
      <c r="B36" s="77" t="s">
        <v>90</v>
      </c>
      <c r="C36" s="78">
        <v>36.06</v>
      </c>
      <c r="D36" s="7" t="str">
        <f t="shared" si="0"/>
        <v xml:space="preserve">kBtu/liters = </v>
      </c>
      <c r="F36" s="7">
        <f t="shared" si="14"/>
        <v>36.06</v>
      </c>
      <c r="G36" s="7" t="str">
        <f t="shared" si="15"/>
        <v xml:space="preserve">liters/kBtu = </v>
      </c>
      <c r="H36" s="7">
        <f t="shared" si="16"/>
        <v>2.7731558513588463E-2</v>
      </c>
      <c r="I36" s="7" t="str">
        <f t="shared" si="17"/>
        <v xml:space="preserve">MBtu/liters = </v>
      </c>
      <c r="J36" s="7">
        <f t="shared" si="18"/>
        <v>3.6060000000000002E-2</v>
      </c>
      <c r="K36" s="7" t="str">
        <f t="shared" si="19"/>
        <v xml:space="preserve"> 1 liters Gives you 36.06 kBtu </v>
      </c>
    </row>
    <row r="37" spans="1:11" ht="15" thickBot="1" x14ac:dyDescent="0.4">
      <c r="A37" s="81" t="s">
        <v>57</v>
      </c>
      <c r="B37" s="82" t="s">
        <v>74</v>
      </c>
      <c r="C37" s="83">
        <v>1</v>
      </c>
      <c r="D37" s="7" t="str">
        <f t="shared" si="0"/>
        <v xml:space="preserve">kBtu/kBtu = </v>
      </c>
      <c r="F37" s="7">
        <f t="shared" si="14"/>
        <v>1</v>
      </c>
      <c r="G37" s="7" t="str">
        <f t="shared" si="15"/>
        <v xml:space="preserve">kBtu/kBtu = </v>
      </c>
      <c r="H37" s="7">
        <f t="shared" si="16"/>
        <v>1</v>
      </c>
      <c r="I37" s="7" t="str">
        <f t="shared" si="17"/>
        <v xml:space="preserve">MBtu/kBtu = </v>
      </c>
      <c r="J37" s="7">
        <f t="shared" si="18"/>
        <v>1E-3</v>
      </c>
      <c r="K37" s="7" t="str">
        <f t="shared" si="19"/>
        <v xml:space="preserve"> 1 kBtu Gives you 1 kBtu </v>
      </c>
    </row>
    <row r="38" spans="1:11" ht="15" thickBot="1" x14ac:dyDescent="0.4">
      <c r="A38" s="84"/>
      <c r="B38" s="82" t="s">
        <v>75</v>
      </c>
      <c r="C38" s="83">
        <v>1000</v>
      </c>
      <c r="D38" s="7" t="str">
        <f t="shared" si="0"/>
        <v xml:space="preserve">kBtu/MBtu = </v>
      </c>
      <c r="F38" s="7">
        <f t="shared" ref="F38:F68" si="20">C38</f>
        <v>1000</v>
      </c>
      <c r="G38" s="7" t="str">
        <f t="shared" si="15"/>
        <v xml:space="preserve">MBtu/kBtu = </v>
      </c>
      <c r="H38" s="7">
        <f t="shared" si="16"/>
        <v>1E-3</v>
      </c>
      <c r="I38" s="7" t="str">
        <f t="shared" si="17"/>
        <v xml:space="preserve">MBtu/MBtu = </v>
      </c>
      <c r="J38" s="7">
        <f t="shared" si="18"/>
        <v>1</v>
      </c>
      <c r="K38" s="7" t="str">
        <f t="shared" si="19"/>
        <v xml:space="preserve"> 1 MBtu Gives you 1000 kBtu </v>
      </c>
    </row>
    <row r="39" spans="1:11" ht="15" thickBot="1" x14ac:dyDescent="0.4">
      <c r="A39" s="84"/>
      <c r="B39" s="82" t="s">
        <v>42</v>
      </c>
      <c r="C39" s="83">
        <v>149.69049999999999</v>
      </c>
      <c r="D39" s="7" t="str">
        <f t="shared" si="0"/>
        <v xml:space="preserve">kBtu/Gallons = </v>
      </c>
      <c r="F39" s="7">
        <f t="shared" si="20"/>
        <v>149.69049999999999</v>
      </c>
      <c r="G39" s="7" t="str">
        <f t="shared" si="15"/>
        <v xml:space="preserve">Gallons/kBtu = </v>
      </c>
      <c r="H39" s="7">
        <f t="shared" si="16"/>
        <v>6.6804506632017402E-3</v>
      </c>
      <c r="I39" s="7" t="str">
        <f t="shared" si="17"/>
        <v xml:space="preserve">MBtu/Gallons = </v>
      </c>
      <c r="J39" s="7">
        <f t="shared" si="18"/>
        <v>0.14969049999999998</v>
      </c>
      <c r="K39" s="7" t="str">
        <f t="shared" si="19"/>
        <v xml:space="preserve"> 1 Gallons Gives you 149.6905 kBtu </v>
      </c>
    </row>
    <row r="40" spans="1:11" ht="15" thickBot="1" x14ac:dyDescent="0.4">
      <c r="A40" s="85"/>
      <c r="B40" s="82" t="s">
        <v>90</v>
      </c>
      <c r="C40" s="83">
        <v>38.92</v>
      </c>
      <c r="D40" s="7" t="str">
        <f t="shared" si="0"/>
        <v xml:space="preserve">kBtu/liters = </v>
      </c>
      <c r="F40" s="7">
        <f t="shared" si="20"/>
        <v>38.92</v>
      </c>
      <c r="G40" s="7" t="str">
        <f t="shared" si="15"/>
        <v xml:space="preserve">liters/kBtu = </v>
      </c>
      <c r="H40" s="7">
        <f t="shared" si="16"/>
        <v>2.5693730729701953E-2</v>
      </c>
      <c r="I40" s="7" t="str">
        <f t="shared" si="17"/>
        <v xml:space="preserve">MBtu/liters = </v>
      </c>
      <c r="J40" s="7">
        <f t="shared" si="18"/>
        <v>3.8920000000000003E-2</v>
      </c>
      <c r="K40" s="7" t="str">
        <f t="shared" si="19"/>
        <v xml:space="preserve"> 1 liters Gives you 38.92 kBtu </v>
      </c>
    </row>
    <row r="41" spans="1:11" ht="15" thickBot="1" x14ac:dyDescent="0.4">
      <c r="A41" s="86" t="s">
        <v>92</v>
      </c>
      <c r="B41" s="77" t="s">
        <v>74</v>
      </c>
      <c r="C41" s="78">
        <v>1</v>
      </c>
      <c r="D41" s="7" t="str">
        <f t="shared" si="0"/>
        <v xml:space="preserve">kBtu/kBtu = </v>
      </c>
      <c r="F41" s="7">
        <f t="shared" si="20"/>
        <v>1</v>
      </c>
      <c r="G41" s="7" t="str">
        <f t="shared" si="15"/>
        <v xml:space="preserve">kBtu/kBtu = </v>
      </c>
      <c r="H41" s="7">
        <f t="shared" si="16"/>
        <v>1</v>
      </c>
      <c r="I41" s="7" t="str">
        <f t="shared" si="17"/>
        <v xml:space="preserve">MBtu/kBtu = </v>
      </c>
      <c r="J41" s="7">
        <f t="shared" si="18"/>
        <v>1E-3</v>
      </c>
      <c r="K41" s="7" t="str">
        <f t="shared" si="19"/>
        <v xml:space="preserve"> 1 kBtu Gives you 1 kBtu </v>
      </c>
    </row>
    <row r="42" spans="1:11" ht="15" thickBot="1" x14ac:dyDescent="0.4">
      <c r="A42" s="76"/>
      <c r="B42" s="77" t="s">
        <v>75</v>
      </c>
      <c r="C42" s="78">
        <v>1000</v>
      </c>
      <c r="D42" s="7" t="str">
        <f t="shared" si="0"/>
        <v xml:space="preserve">kBtu/MBtu = </v>
      </c>
      <c r="F42" s="7">
        <f t="shared" si="20"/>
        <v>1000</v>
      </c>
      <c r="G42" s="7" t="str">
        <f t="shared" si="15"/>
        <v xml:space="preserve">MBtu/kBtu = </v>
      </c>
      <c r="H42" s="7">
        <f t="shared" si="16"/>
        <v>1E-3</v>
      </c>
      <c r="I42" s="7" t="str">
        <f t="shared" si="17"/>
        <v xml:space="preserve">MBtu/MBtu = </v>
      </c>
      <c r="J42" s="7">
        <f t="shared" si="18"/>
        <v>1</v>
      </c>
      <c r="K42" s="7" t="str">
        <f t="shared" si="19"/>
        <v xml:space="preserve"> 1 MBtu Gives you 1000 kBtu </v>
      </c>
    </row>
    <row r="43" spans="1:11" ht="15" thickBot="1" x14ac:dyDescent="0.4">
      <c r="A43" s="76"/>
      <c r="B43" s="77" t="s">
        <v>78</v>
      </c>
      <c r="C43" s="78">
        <v>2.5185</v>
      </c>
      <c r="D43" s="7" t="str">
        <f t="shared" si="0"/>
        <v xml:space="preserve">kBtu/cf = </v>
      </c>
      <c r="F43" s="7">
        <f t="shared" si="20"/>
        <v>2.5185</v>
      </c>
      <c r="G43" s="7" t="str">
        <f t="shared" si="15"/>
        <v xml:space="preserve">cf/kBtu = </v>
      </c>
      <c r="H43" s="7">
        <f t="shared" si="16"/>
        <v>0.39706174310105224</v>
      </c>
      <c r="I43" s="7" t="str">
        <f t="shared" si="17"/>
        <v xml:space="preserve">MBtu/cf = </v>
      </c>
      <c r="J43" s="7">
        <f t="shared" si="18"/>
        <v>2.5184999999999999E-3</v>
      </c>
      <c r="K43" s="7" t="str">
        <f t="shared" si="19"/>
        <v xml:space="preserve"> 1 cf Gives you 2.5185 kBtu </v>
      </c>
    </row>
    <row r="44" spans="1:11" ht="15" thickBot="1" x14ac:dyDescent="0.4">
      <c r="A44" s="76"/>
      <c r="B44" s="77" t="s">
        <v>80</v>
      </c>
      <c r="C44" s="78">
        <v>2518.5</v>
      </c>
      <c r="D44" s="7" t="str">
        <f t="shared" si="0"/>
        <v xml:space="preserve">kBtu/kcf = </v>
      </c>
      <c r="F44" s="7">
        <f t="shared" si="20"/>
        <v>2518.5</v>
      </c>
      <c r="G44" s="7" t="str">
        <f t="shared" si="15"/>
        <v xml:space="preserve">kcf/kBtu = </v>
      </c>
      <c r="H44" s="7">
        <f t="shared" si="16"/>
        <v>3.9706174310105219E-4</v>
      </c>
      <c r="I44" s="7" t="str">
        <f t="shared" si="17"/>
        <v xml:space="preserve">MBtu/kcf = </v>
      </c>
      <c r="J44" s="7">
        <f t="shared" si="18"/>
        <v>2.5185</v>
      </c>
      <c r="K44" s="7" t="str">
        <f t="shared" si="19"/>
        <v xml:space="preserve"> 1 kcf Gives you 2518.5 kBtu </v>
      </c>
    </row>
    <row r="45" spans="1:11" ht="15" thickBot="1" x14ac:dyDescent="0.4">
      <c r="A45" s="76"/>
      <c r="B45" s="77" t="s">
        <v>42</v>
      </c>
      <c r="C45" s="78">
        <v>91.647599999999997</v>
      </c>
      <c r="D45" s="7" t="str">
        <f t="shared" si="0"/>
        <v xml:space="preserve">kBtu/Gallons = </v>
      </c>
      <c r="F45" s="7">
        <f t="shared" si="20"/>
        <v>91.647599999999997</v>
      </c>
      <c r="G45" s="7" t="str">
        <f t="shared" si="15"/>
        <v xml:space="preserve">Gallons/kBtu = </v>
      </c>
      <c r="H45" s="7">
        <f t="shared" si="16"/>
        <v>1.0911360472069099E-2</v>
      </c>
      <c r="I45" s="7" t="str">
        <f t="shared" si="17"/>
        <v xml:space="preserve">MBtu/Gallons = </v>
      </c>
      <c r="J45" s="7">
        <f t="shared" si="18"/>
        <v>9.1647599999999996E-2</v>
      </c>
      <c r="K45" s="7" t="str">
        <f t="shared" si="19"/>
        <v xml:space="preserve"> 1 Gallons Gives you 91.6476 kBtu </v>
      </c>
    </row>
    <row r="46" spans="1:11" ht="15" thickBot="1" x14ac:dyDescent="0.4">
      <c r="A46" s="87"/>
      <c r="B46" s="77" t="s">
        <v>90</v>
      </c>
      <c r="C46" s="78">
        <v>23.827999999999999</v>
      </c>
      <c r="D46" s="7" t="str">
        <f t="shared" si="0"/>
        <v xml:space="preserve">kBtu/liters = </v>
      </c>
      <c r="F46" s="7">
        <f t="shared" si="20"/>
        <v>23.827999999999999</v>
      </c>
      <c r="G46" s="7" t="str">
        <f t="shared" si="15"/>
        <v xml:space="preserve">liters/kBtu = </v>
      </c>
      <c r="H46" s="7">
        <f t="shared" si="16"/>
        <v>4.1967433271781096E-2</v>
      </c>
      <c r="I46" s="7" t="str">
        <f t="shared" si="17"/>
        <v xml:space="preserve">MBtu/liters = </v>
      </c>
      <c r="J46" s="7">
        <f t="shared" si="18"/>
        <v>2.3827999999999998E-2</v>
      </c>
      <c r="K46" s="7" t="str">
        <f t="shared" si="19"/>
        <v xml:space="preserve"> 1 liters Gives you 23.828 kBtu </v>
      </c>
    </row>
    <row r="47" spans="1:11" ht="15" thickBot="1" x14ac:dyDescent="0.4">
      <c r="A47" s="81" t="s">
        <v>43</v>
      </c>
      <c r="B47" s="82" t="s">
        <v>74</v>
      </c>
      <c r="C47" s="83">
        <v>1</v>
      </c>
      <c r="D47" s="7" t="str">
        <f t="shared" si="0"/>
        <v xml:space="preserve">kBtu/kBtu = </v>
      </c>
      <c r="F47" s="7">
        <f t="shared" si="20"/>
        <v>1</v>
      </c>
      <c r="G47" s="7" t="str">
        <f t="shared" si="15"/>
        <v xml:space="preserve">kBtu/kBtu = </v>
      </c>
      <c r="H47" s="7">
        <f t="shared" si="16"/>
        <v>1</v>
      </c>
      <c r="I47" s="7" t="str">
        <f t="shared" si="17"/>
        <v xml:space="preserve">MBtu/kBtu = </v>
      </c>
      <c r="J47" s="7">
        <f t="shared" si="18"/>
        <v>1E-3</v>
      </c>
      <c r="K47" s="7" t="str">
        <f t="shared" si="19"/>
        <v xml:space="preserve"> 1 kBtu Gives you 1 kBtu </v>
      </c>
    </row>
    <row r="48" spans="1:11" ht="15" thickBot="1" x14ac:dyDescent="0.4">
      <c r="A48" s="84"/>
      <c r="B48" s="82" t="s">
        <v>75</v>
      </c>
      <c r="C48" s="83">
        <v>1000</v>
      </c>
      <c r="D48" s="7" t="str">
        <f t="shared" si="0"/>
        <v xml:space="preserve">kBtu/MBtu = </v>
      </c>
      <c r="F48" s="7">
        <f t="shared" si="20"/>
        <v>1000</v>
      </c>
      <c r="G48" s="7" t="str">
        <f t="shared" si="15"/>
        <v xml:space="preserve">MBtu/kBtu = </v>
      </c>
      <c r="H48" s="7">
        <f t="shared" si="16"/>
        <v>1E-3</v>
      </c>
      <c r="I48" s="7" t="str">
        <f t="shared" si="17"/>
        <v xml:space="preserve">MBtu/MBtu = </v>
      </c>
      <c r="J48" s="7">
        <f t="shared" si="18"/>
        <v>1</v>
      </c>
      <c r="K48" s="7" t="str">
        <f t="shared" si="19"/>
        <v xml:space="preserve"> 1 MBtu Gives you 1000 kBtu </v>
      </c>
    </row>
    <row r="49" spans="1:11" ht="15" thickBot="1" x14ac:dyDescent="0.4">
      <c r="A49" s="84"/>
      <c r="B49" s="82" t="s">
        <v>47</v>
      </c>
      <c r="C49" s="83">
        <v>25090</v>
      </c>
      <c r="D49" s="7" t="str">
        <f t="shared" si="0"/>
        <v xml:space="preserve">kBtu/Tons = </v>
      </c>
      <c r="F49" s="7">
        <f t="shared" si="20"/>
        <v>25090</v>
      </c>
      <c r="G49" s="7" t="str">
        <f t="shared" si="15"/>
        <v xml:space="preserve">Tons/kBtu = </v>
      </c>
      <c r="H49" s="7">
        <f t="shared" si="16"/>
        <v>3.9856516540454363E-5</v>
      </c>
      <c r="I49" s="7" t="str">
        <f t="shared" si="17"/>
        <v xml:space="preserve">MBtu/Tons = </v>
      </c>
      <c r="J49" s="7">
        <f t="shared" si="18"/>
        <v>25.09</v>
      </c>
      <c r="K49" s="7" t="str">
        <f t="shared" si="19"/>
        <v xml:space="preserve"> 1 Tons Gives you 25090 kBtu </v>
      </c>
    </row>
    <row r="50" spans="1:11" ht="15" thickBot="1" x14ac:dyDescent="0.4">
      <c r="A50" s="84"/>
      <c r="B50" s="82" t="s">
        <v>85</v>
      </c>
      <c r="C50" s="83">
        <v>12.545</v>
      </c>
      <c r="D50" s="7" t="str">
        <f t="shared" si="0"/>
        <v xml:space="preserve">kBtu/Lbs = </v>
      </c>
      <c r="F50" s="7">
        <f t="shared" si="20"/>
        <v>12.545</v>
      </c>
      <c r="G50" s="7" t="str">
        <f t="shared" si="15"/>
        <v xml:space="preserve">Lbs/kBtu = </v>
      </c>
      <c r="H50" s="7">
        <f t="shared" si="16"/>
        <v>7.9713033080908727E-2</v>
      </c>
      <c r="I50" s="7" t="str">
        <f t="shared" si="17"/>
        <v xml:space="preserve">MBtu/Lbs = </v>
      </c>
      <c r="J50" s="7">
        <f t="shared" si="18"/>
        <v>1.2545000000000001E-2</v>
      </c>
      <c r="K50" s="7" t="str">
        <f t="shared" si="19"/>
        <v xml:space="preserve"> 1 Lbs Gives you 12.545 kBtu </v>
      </c>
    </row>
    <row r="51" spans="1:11" ht="15" thickBot="1" x14ac:dyDescent="0.4">
      <c r="A51" s="84"/>
      <c r="B51" s="82" t="s">
        <v>86</v>
      </c>
      <c r="C51" s="83">
        <v>12545</v>
      </c>
      <c r="D51" s="7" t="str">
        <f t="shared" si="0"/>
        <v xml:space="preserve">kBtu/kLbs = </v>
      </c>
      <c r="F51" s="7">
        <f t="shared" si="20"/>
        <v>12545</v>
      </c>
      <c r="G51" s="7" t="str">
        <f t="shared" ref="G51:G68" si="21">B51&amp;"/"&amp;$B$9&amp;" = "</f>
        <v xml:space="preserve">kLbs/kBtu = </v>
      </c>
      <c r="H51" s="7">
        <f t="shared" ref="H51:H68" si="22">1/F51</f>
        <v>7.9713033080908727E-5</v>
      </c>
      <c r="I51" s="7" t="str">
        <f t="shared" ref="I51:I68" si="23">$B$10&amp;"/"&amp;B51&amp;" = "</f>
        <v xml:space="preserve">MBtu/kLbs = </v>
      </c>
      <c r="J51" s="7">
        <f t="shared" ref="J51:J68" si="24">F51/1000</f>
        <v>12.545</v>
      </c>
      <c r="K51" s="7" t="str">
        <f t="shared" ref="K51:K68" si="25">" 1 "&amp;B51&amp;" Gives you "&amp;C51&amp;" "&amp;$B$9&amp;" "</f>
        <v xml:space="preserve"> 1 kLbs Gives you 12545 kBtu </v>
      </c>
    </row>
    <row r="52" spans="1:11" ht="15" thickBot="1" x14ac:dyDescent="0.4">
      <c r="A52" s="85"/>
      <c r="B52" s="82" t="s">
        <v>87</v>
      </c>
      <c r="C52" s="83">
        <v>12545000</v>
      </c>
      <c r="D52" s="7" t="str">
        <f t="shared" si="0"/>
        <v xml:space="preserve">kBtu/MLbs = </v>
      </c>
      <c r="F52" s="7">
        <f t="shared" si="20"/>
        <v>12545000</v>
      </c>
      <c r="G52" s="7" t="str">
        <f t="shared" si="21"/>
        <v xml:space="preserve">MLbs/kBtu = </v>
      </c>
      <c r="H52" s="7">
        <f t="shared" si="22"/>
        <v>7.9713033080908727E-8</v>
      </c>
      <c r="I52" s="7" t="str">
        <f t="shared" si="23"/>
        <v xml:space="preserve">MBtu/MLbs = </v>
      </c>
      <c r="J52" s="7">
        <f t="shared" si="24"/>
        <v>12545</v>
      </c>
      <c r="K52" s="7" t="str">
        <f t="shared" si="25"/>
        <v xml:space="preserve"> 1 MLbs Gives you 12545000 kBtu </v>
      </c>
    </row>
    <row r="53" spans="1:11" ht="15" thickBot="1" x14ac:dyDescent="0.4">
      <c r="A53" s="86" t="s">
        <v>48</v>
      </c>
      <c r="B53" s="77" t="s">
        <v>74</v>
      </c>
      <c r="C53" s="78">
        <v>1</v>
      </c>
      <c r="D53" s="7" t="str">
        <f t="shared" si="0"/>
        <v xml:space="preserve">kBtu/kBtu = </v>
      </c>
      <c r="F53" s="7">
        <f t="shared" si="20"/>
        <v>1</v>
      </c>
      <c r="G53" s="7" t="str">
        <f t="shared" si="21"/>
        <v xml:space="preserve">kBtu/kBtu = </v>
      </c>
      <c r="H53" s="7">
        <f t="shared" si="22"/>
        <v>1</v>
      </c>
      <c r="I53" s="7" t="str">
        <f t="shared" si="23"/>
        <v xml:space="preserve">MBtu/kBtu = </v>
      </c>
      <c r="J53" s="7">
        <f t="shared" si="24"/>
        <v>1E-3</v>
      </c>
      <c r="K53" s="7" t="str">
        <f t="shared" si="25"/>
        <v xml:space="preserve"> 1 kBtu Gives you 1 kBtu </v>
      </c>
    </row>
    <row r="54" spans="1:11" ht="15" thickBot="1" x14ac:dyDescent="0.4">
      <c r="A54" s="76"/>
      <c r="B54" s="77" t="s">
        <v>75</v>
      </c>
      <c r="C54" s="78">
        <v>1000</v>
      </c>
      <c r="D54" s="7" t="str">
        <f t="shared" si="0"/>
        <v xml:space="preserve">kBtu/MBtu = </v>
      </c>
      <c r="F54" s="7">
        <f t="shared" si="20"/>
        <v>1000</v>
      </c>
      <c r="G54" s="7" t="str">
        <f t="shared" si="21"/>
        <v xml:space="preserve">MBtu/kBtu = </v>
      </c>
      <c r="H54" s="7">
        <f t="shared" si="22"/>
        <v>1E-3</v>
      </c>
      <c r="I54" s="7" t="str">
        <f t="shared" si="23"/>
        <v xml:space="preserve">MBtu/MBtu = </v>
      </c>
      <c r="J54" s="7">
        <f t="shared" si="24"/>
        <v>1</v>
      </c>
      <c r="K54" s="7" t="str">
        <f t="shared" si="25"/>
        <v xml:space="preserve"> 1 MBtu Gives you 1000 kBtu </v>
      </c>
    </row>
    <row r="55" spans="1:11" ht="15" thickBot="1" x14ac:dyDescent="0.4">
      <c r="A55" s="76"/>
      <c r="B55" s="77" t="s">
        <v>47</v>
      </c>
      <c r="C55" s="78">
        <v>24930</v>
      </c>
      <c r="D55" s="7" t="str">
        <f t="shared" si="0"/>
        <v xml:space="preserve">kBtu/Tons = </v>
      </c>
      <c r="F55" s="7">
        <f t="shared" si="20"/>
        <v>24930</v>
      </c>
      <c r="G55" s="7" t="str">
        <f t="shared" si="21"/>
        <v xml:space="preserve">Tons/kBtu = </v>
      </c>
      <c r="H55" s="7">
        <f t="shared" si="22"/>
        <v>4.0112314480545525E-5</v>
      </c>
      <c r="I55" s="7" t="str">
        <f t="shared" si="23"/>
        <v xml:space="preserve">MBtu/Tons = </v>
      </c>
      <c r="J55" s="7">
        <f t="shared" si="24"/>
        <v>24.93</v>
      </c>
      <c r="K55" s="7" t="str">
        <f t="shared" si="25"/>
        <v xml:space="preserve"> 1 Tons Gives you 24930 kBtu </v>
      </c>
    </row>
    <row r="56" spans="1:11" ht="15" thickBot="1" x14ac:dyDescent="0.4">
      <c r="A56" s="76"/>
      <c r="B56" s="77" t="s">
        <v>85</v>
      </c>
      <c r="C56" s="78">
        <v>12.465</v>
      </c>
      <c r="D56" s="7" t="str">
        <f t="shared" si="0"/>
        <v xml:space="preserve">kBtu/Lbs = </v>
      </c>
      <c r="F56" s="7">
        <f t="shared" si="20"/>
        <v>12.465</v>
      </c>
      <c r="G56" s="7" t="str">
        <f t="shared" si="21"/>
        <v xml:space="preserve">Lbs/kBtu = </v>
      </c>
      <c r="H56" s="7">
        <f t="shared" si="22"/>
        <v>8.022462896109106E-2</v>
      </c>
      <c r="I56" s="7" t="str">
        <f t="shared" si="23"/>
        <v xml:space="preserve">MBtu/Lbs = </v>
      </c>
      <c r="J56" s="7">
        <f t="shared" si="24"/>
        <v>1.2465E-2</v>
      </c>
      <c r="K56" s="7" t="str">
        <f t="shared" si="25"/>
        <v xml:space="preserve"> 1 Lbs Gives you 12.465 kBtu </v>
      </c>
    </row>
    <row r="57" spans="1:11" ht="15" thickBot="1" x14ac:dyDescent="0.4">
      <c r="A57" s="76"/>
      <c r="B57" s="77" t="s">
        <v>86</v>
      </c>
      <c r="C57" s="78">
        <v>12465</v>
      </c>
      <c r="D57" s="7" t="str">
        <f t="shared" si="0"/>
        <v xml:space="preserve">kBtu/kLbs = </v>
      </c>
      <c r="F57" s="7">
        <f t="shared" si="20"/>
        <v>12465</v>
      </c>
      <c r="G57" s="7" t="str">
        <f t="shared" si="21"/>
        <v xml:space="preserve">kLbs/kBtu = </v>
      </c>
      <c r="H57" s="7">
        <f t="shared" si="22"/>
        <v>8.0224628961091051E-5</v>
      </c>
      <c r="I57" s="7" t="str">
        <f t="shared" si="23"/>
        <v xml:space="preserve">MBtu/kLbs = </v>
      </c>
      <c r="J57" s="7">
        <f t="shared" si="24"/>
        <v>12.465</v>
      </c>
      <c r="K57" s="7" t="str">
        <f t="shared" si="25"/>
        <v xml:space="preserve"> 1 kLbs Gives you 12465 kBtu </v>
      </c>
    </row>
    <row r="58" spans="1:11" ht="15" thickBot="1" x14ac:dyDescent="0.4">
      <c r="A58" s="87"/>
      <c r="B58" s="77" t="s">
        <v>87</v>
      </c>
      <c r="C58" s="78">
        <v>12465000</v>
      </c>
      <c r="D58" s="7" t="str">
        <f t="shared" si="0"/>
        <v xml:space="preserve">kBtu/MLbs = </v>
      </c>
      <c r="F58" s="7">
        <f t="shared" si="20"/>
        <v>12465000</v>
      </c>
      <c r="G58" s="7" t="str">
        <f t="shared" si="21"/>
        <v xml:space="preserve">MLbs/kBtu = </v>
      </c>
      <c r="H58" s="7">
        <f t="shared" si="22"/>
        <v>8.0224628961091061E-8</v>
      </c>
      <c r="I58" s="7" t="str">
        <f t="shared" si="23"/>
        <v xml:space="preserve">MBtu/MLbs = </v>
      </c>
      <c r="J58" s="7">
        <f t="shared" si="24"/>
        <v>12465</v>
      </c>
      <c r="K58" s="7" t="str">
        <f t="shared" si="25"/>
        <v xml:space="preserve"> 1 MLbs Gives you 12465000 kBtu </v>
      </c>
    </row>
    <row r="59" spans="1:11" ht="15" thickBot="1" x14ac:dyDescent="0.4">
      <c r="A59" s="81" t="s">
        <v>49</v>
      </c>
      <c r="B59" s="82" t="s">
        <v>74</v>
      </c>
      <c r="C59" s="83">
        <v>1</v>
      </c>
      <c r="D59" s="7" t="str">
        <f t="shared" si="0"/>
        <v xml:space="preserve">kBtu/kBtu = </v>
      </c>
      <c r="F59" s="7">
        <f t="shared" si="20"/>
        <v>1</v>
      </c>
      <c r="G59" s="7" t="str">
        <f t="shared" si="21"/>
        <v xml:space="preserve">kBtu/kBtu = </v>
      </c>
      <c r="H59" s="7">
        <f t="shared" si="22"/>
        <v>1</v>
      </c>
      <c r="I59" s="7" t="str">
        <f t="shared" si="23"/>
        <v xml:space="preserve">MBtu/kBtu = </v>
      </c>
      <c r="J59" s="7">
        <f t="shared" si="24"/>
        <v>1E-3</v>
      </c>
      <c r="K59" s="7" t="str">
        <f t="shared" si="25"/>
        <v xml:space="preserve"> 1 kBtu Gives you 1 kBtu </v>
      </c>
    </row>
    <row r="60" spans="1:11" ht="15" thickBot="1" x14ac:dyDescent="0.4">
      <c r="A60" s="84"/>
      <c r="B60" s="82" t="s">
        <v>75</v>
      </c>
      <c r="C60" s="83">
        <v>1000</v>
      </c>
      <c r="D60" s="7" t="str">
        <f t="shared" si="0"/>
        <v xml:space="preserve">kBtu/MBtu = </v>
      </c>
      <c r="F60" s="7">
        <f t="shared" si="20"/>
        <v>1000</v>
      </c>
      <c r="G60" s="7" t="str">
        <f t="shared" si="21"/>
        <v xml:space="preserve">MBtu/kBtu = </v>
      </c>
      <c r="H60" s="7">
        <f t="shared" si="22"/>
        <v>1E-3</v>
      </c>
      <c r="I60" s="7" t="str">
        <f t="shared" si="23"/>
        <v xml:space="preserve">MBtu/MBtu = </v>
      </c>
      <c r="J60" s="7">
        <f t="shared" si="24"/>
        <v>1</v>
      </c>
      <c r="K60" s="7" t="str">
        <f t="shared" si="25"/>
        <v xml:space="preserve"> 1 MBtu Gives you 1000 kBtu </v>
      </c>
    </row>
    <row r="61" spans="1:11" ht="15" thickBot="1" x14ac:dyDescent="0.4">
      <c r="A61" s="84"/>
      <c r="B61" s="82" t="s">
        <v>47</v>
      </c>
      <c r="C61" s="83">
        <v>24800</v>
      </c>
      <c r="D61" s="7" t="str">
        <f t="shared" si="0"/>
        <v xml:space="preserve">kBtu/Tons = </v>
      </c>
      <c r="F61" s="7">
        <f t="shared" si="20"/>
        <v>24800</v>
      </c>
      <c r="G61" s="7" t="str">
        <f t="shared" si="21"/>
        <v xml:space="preserve">Tons/kBtu = </v>
      </c>
      <c r="H61" s="7">
        <f t="shared" si="22"/>
        <v>4.032258064516129E-5</v>
      </c>
      <c r="I61" s="7" t="str">
        <f t="shared" si="23"/>
        <v xml:space="preserve">MBtu/Tons = </v>
      </c>
      <c r="J61" s="7">
        <f t="shared" si="24"/>
        <v>24.8</v>
      </c>
      <c r="K61" s="7" t="str">
        <f t="shared" si="25"/>
        <v xml:space="preserve"> 1 Tons Gives you 24800 kBtu </v>
      </c>
    </row>
    <row r="62" spans="1:11" ht="15" thickBot="1" x14ac:dyDescent="0.4">
      <c r="A62" s="84"/>
      <c r="B62" s="82" t="s">
        <v>85</v>
      </c>
      <c r="C62" s="83">
        <v>12.4</v>
      </c>
      <c r="D62" s="7" t="str">
        <f t="shared" si="0"/>
        <v xml:space="preserve">kBtu/Lbs = </v>
      </c>
      <c r="F62" s="7">
        <f t="shared" si="20"/>
        <v>12.4</v>
      </c>
      <c r="G62" s="7" t="str">
        <f t="shared" si="21"/>
        <v xml:space="preserve">Lbs/kBtu = </v>
      </c>
      <c r="H62" s="7">
        <f t="shared" si="22"/>
        <v>8.0645161290322578E-2</v>
      </c>
      <c r="I62" s="7" t="str">
        <f t="shared" si="23"/>
        <v xml:space="preserve">MBtu/Lbs = </v>
      </c>
      <c r="J62" s="7">
        <f t="shared" si="24"/>
        <v>1.24E-2</v>
      </c>
      <c r="K62" s="7" t="str">
        <f t="shared" si="25"/>
        <v xml:space="preserve"> 1 Lbs Gives you 12.4 kBtu </v>
      </c>
    </row>
    <row r="63" spans="1:11" ht="15" thickBot="1" x14ac:dyDescent="0.4">
      <c r="A63" s="84"/>
      <c r="B63" s="82" t="s">
        <v>86</v>
      </c>
      <c r="C63" s="83">
        <v>12400</v>
      </c>
      <c r="D63" s="7" t="str">
        <f t="shared" si="0"/>
        <v xml:space="preserve">kBtu/kLbs = </v>
      </c>
      <c r="F63" s="7">
        <f t="shared" si="20"/>
        <v>12400</v>
      </c>
      <c r="G63" s="7" t="str">
        <f t="shared" si="21"/>
        <v xml:space="preserve">kLbs/kBtu = </v>
      </c>
      <c r="H63" s="7">
        <f t="shared" si="22"/>
        <v>8.0645161290322581E-5</v>
      </c>
      <c r="I63" s="7" t="str">
        <f t="shared" si="23"/>
        <v xml:space="preserve">MBtu/kLbs = </v>
      </c>
      <c r="J63" s="7">
        <f t="shared" si="24"/>
        <v>12.4</v>
      </c>
      <c r="K63" s="7" t="str">
        <f t="shared" si="25"/>
        <v xml:space="preserve"> 1 kLbs Gives you 12400 kBtu </v>
      </c>
    </row>
    <row r="64" spans="1:11" ht="15" thickBot="1" x14ac:dyDescent="0.4">
      <c r="A64" s="85"/>
      <c r="B64" s="82" t="s">
        <v>87</v>
      </c>
      <c r="C64" s="83">
        <v>12400000</v>
      </c>
      <c r="D64" s="7" t="str">
        <f t="shared" si="0"/>
        <v xml:space="preserve">kBtu/MLbs = </v>
      </c>
      <c r="F64" s="7">
        <f t="shared" si="20"/>
        <v>12400000</v>
      </c>
      <c r="G64" s="7" t="str">
        <f t="shared" si="21"/>
        <v xml:space="preserve">MLbs/kBtu = </v>
      </c>
      <c r="H64" s="7">
        <f t="shared" si="22"/>
        <v>8.0645161290322574E-8</v>
      </c>
      <c r="I64" s="7" t="str">
        <f t="shared" si="23"/>
        <v xml:space="preserve">MBtu/MLbs = </v>
      </c>
      <c r="J64" s="7">
        <f t="shared" si="24"/>
        <v>12400</v>
      </c>
      <c r="K64" s="7" t="str">
        <f t="shared" si="25"/>
        <v xml:space="preserve"> 1 MLbs Gives you 12400000 kBtu </v>
      </c>
    </row>
    <row r="65" spans="1:11" ht="15" thickBot="1" x14ac:dyDescent="0.4">
      <c r="A65" s="86" t="s">
        <v>66</v>
      </c>
      <c r="B65" s="77" t="s">
        <v>74</v>
      </c>
      <c r="C65" s="78">
        <v>1</v>
      </c>
      <c r="D65" s="7" t="str">
        <f t="shared" si="0"/>
        <v xml:space="preserve">kBtu/kBtu = </v>
      </c>
      <c r="F65" s="7">
        <f t="shared" si="20"/>
        <v>1</v>
      </c>
      <c r="G65" s="7" t="str">
        <f t="shared" si="21"/>
        <v xml:space="preserve">kBtu/kBtu = </v>
      </c>
      <c r="H65" s="7">
        <f t="shared" si="22"/>
        <v>1</v>
      </c>
      <c r="I65" s="7" t="str">
        <f t="shared" si="23"/>
        <v xml:space="preserve">MBtu/kBtu = </v>
      </c>
      <c r="J65" s="7">
        <f t="shared" si="24"/>
        <v>1E-3</v>
      </c>
      <c r="K65" s="7" t="str">
        <f t="shared" si="25"/>
        <v xml:space="preserve"> 1 kBtu Gives you 1 kBtu </v>
      </c>
    </row>
    <row r="66" spans="1:11" ht="15" thickBot="1" x14ac:dyDescent="0.4">
      <c r="A66" s="76"/>
      <c r="B66" s="77" t="s">
        <v>75</v>
      </c>
      <c r="C66" s="78">
        <v>1000</v>
      </c>
      <c r="D66" s="7" t="str">
        <f t="shared" si="0"/>
        <v xml:space="preserve">kBtu/MBtu = </v>
      </c>
      <c r="F66" s="7">
        <f t="shared" si="20"/>
        <v>1000</v>
      </c>
      <c r="G66" s="7" t="str">
        <f t="shared" si="21"/>
        <v xml:space="preserve">MBtu/kBtu = </v>
      </c>
      <c r="H66" s="7">
        <f t="shared" si="22"/>
        <v>1E-3</v>
      </c>
      <c r="I66" s="7" t="str">
        <f t="shared" si="23"/>
        <v xml:space="preserve">MBtu/MBtu = </v>
      </c>
      <c r="J66" s="7">
        <f t="shared" si="24"/>
        <v>1</v>
      </c>
      <c r="K66" s="7" t="str">
        <f t="shared" si="25"/>
        <v xml:space="preserve"> 1 MBtu Gives you 1000 kBtu </v>
      </c>
    </row>
    <row r="67" spans="1:11" ht="15" thickBot="1" x14ac:dyDescent="0.4">
      <c r="A67" s="87"/>
      <c r="B67" s="77" t="s">
        <v>47</v>
      </c>
      <c r="C67" s="78">
        <v>15380</v>
      </c>
      <c r="D67" s="7" t="str">
        <f t="shared" si="0"/>
        <v xml:space="preserve">kBtu/Tons = </v>
      </c>
      <c r="F67" s="7">
        <f t="shared" si="20"/>
        <v>15380</v>
      </c>
      <c r="G67" s="7" t="str">
        <f t="shared" si="21"/>
        <v xml:space="preserve">Tons/kBtu = </v>
      </c>
      <c r="H67" s="7">
        <f t="shared" si="22"/>
        <v>6.5019505851755525E-5</v>
      </c>
      <c r="I67" s="7" t="str">
        <f t="shared" si="23"/>
        <v xml:space="preserve">MBtu/Tons = </v>
      </c>
      <c r="J67" s="7">
        <f t="shared" si="24"/>
        <v>15.38</v>
      </c>
      <c r="K67" s="7" t="str">
        <f t="shared" si="25"/>
        <v xml:space="preserve"> 1 Tons Gives you 15380 kBtu </v>
      </c>
    </row>
    <row r="68" spans="1:11" ht="15" thickBot="1" x14ac:dyDescent="0.4">
      <c r="A68" s="88" t="s">
        <v>93</v>
      </c>
      <c r="B68" s="89" t="s">
        <v>74</v>
      </c>
      <c r="C68" s="90">
        <v>1</v>
      </c>
      <c r="D68" s="7" t="str">
        <f t="shared" si="0"/>
        <v xml:space="preserve">kBtu/kBtu = </v>
      </c>
      <c r="F68" s="7">
        <f t="shared" si="20"/>
        <v>1</v>
      </c>
      <c r="G68" s="7" t="str">
        <f t="shared" si="21"/>
        <v xml:space="preserve">kBtu/kBtu = </v>
      </c>
      <c r="H68" s="7">
        <f t="shared" si="22"/>
        <v>1</v>
      </c>
      <c r="I68" s="7" t="str">
        <f t="shared" si="23"/>
        <v xml:space="preserve">MBtu/kBtu = </v>
      </c>
      <c r="J68" s="7">
        <f t="shared" si="24"/>
        <v>1E-3</v>
      </c>
      <c r="K68" s="7" t="str">
        <f t="shared" si="25"/>
        <v xml:space="preserve"> 1 kBtu Gives you 1 kBtu </v>
      </c>
    </row>
    <row r="69" spans="1:11" ht="15" thickTop="1"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9"/>
  <sheetViews>
    <sheetView showGridLines="0" workbookViewId="0">
      <selection activeCell="B7" sqref="B7"/>
    </sheetView>
  </sheetViews>
  <sheetFormatPr defaultRowHeight="14.5" x14ac:dyDescent="0.35"/>
  <cols>
    <col min="1" max="2" width="42.54296875" customWidth="1"/>
  </cols>
  <sheetData>
    <row r="1" spans="1:10" ht="15" thickTop="1" x14ac:dyDescent="0.35">
      <c r="A1" s="116" t="s">
        <v>94</v>
      </c>
      <c r="B1" s="117"/>
    </row>
    <row r="2" spans="1:10" ht="15" thickBot="1" x14ac:dyDescent="0.4">
      <c r="A2" s="118" t="s">
        <v>95</v>
      </c>
      <c r="B2" s="119"/>
    </row>
    <row r="3" spans="1:10" ht="15" thickBot="1" x14ac:dyDescent="0.4">
      <c r="A3" s="2" t="s">
        <v>96</v>
      </c>
      <c r="B3" s="1" t="s">
        <v>97</v>
      </c>
    </row>
    <row r="4" spans="1:10" ht="15" thickBot="1" x14ac:dyDescent="0.4">
      <c r="A4" s="2" t="s">
        <v>98</v>
      </c>
      <c r="B4" s="1" t="s">
        <v>99</v>
      </c>
      <c r="D4">
        <f>VALUE(LEFT(B4,4))</f>
        <v>5.67</v>
      </c>
      <c r="E4" t="s">
        <v>671</v>
      </c>
      <c r="F4">
        <f>'Joules Energy'!$F$23</f>
        <v>1.0526315789473684</v>
      </c>
      <c r="G4" t="s">
        <v>352</v>
      </c>
      <c r="I4">
        <f t="shared" ref="I4:I9" si="0">D4*F4</f>
        <v>5.9684210526315784</v>
      </c>
      <c r="J4" t="s">
        <v>672</v>
      </c>
    </row>
    <row r="5" spans="1:10" ht="15" thickBot="1" x14ac:dyDescent="0.4">
      <c r="A5" s="2" t="s">
        <v>100</v>
      </c>
      <c r="B5" s="1" t="s">
        <v>101</v>
      </c>
      <c r="D5">
        <f>VALUE(LEFT(B5,4))</f>
        <v>5.83</v>
      </c>
      <c r="E5" t="s">
        <v>671</v>
      </c>
      <c r="F5">
        <f>'Joules Energy'!$F$23</f>
        <v>1.0526315789473684</v>
      </c>
      <c r="G5" t="s">
        <v>352</v>
      </c>
      <c r="I5">
        <f t="shared" si="0"/>
        <v>6.1368421052631579</v>
      </c>
      <c r="J5" t="s">
        <v>672</v>
      </c>
    </row>
    <row r="6" spans="1:10" ht="15" thickBot="1" x14ac:dyDescent="0.4">
      <c r="A6" s="2" t="s">
        <v>102</v>
      </c>
      <c r="B6" s="1" t="s">
        <v>103</v>
      </c>
      <c r="D6">
        <f>VALUE(LEFT(B6,4))</f>
        <v>6.29</v>
      </c>
      <c r="E6" t="s">
        <v>671</v>
      </c>
      <c r="F6">
        <f>'Joules Energy'!$F$23</f>
        <v>1.0526315789473684</v>
      </c>
      <c r="G6" t="s">
        <v>352</v>
      </c>
      <c r="I6">
        <f t="shared" si="0"/>
        <v>6.6210526315789471</v>
      </c>
      <c r="J6" t="s">
        <v>672</v>
      </c>
    </row>
    <row r="7" spans="1:10" ht="15" thickBot="1" x14ac:dyDescent="0.4">
      <c r="A7" s="2" t="s">
        <v>104</v>
      </c>
      <c r="B7" s="1" t="s">
        <v>105</v>
      </c>
      <c r="D7">
        <f>VALUE(LEFT(B7,4))</f>
        <v>24.8</v>
      </c>
      <c r="E7" t="s">
        <v>670</v>
      </c>
      <c r="F7">
        <f>'Joules Energy'!$F$23</f>
        <v>1.0526315789473684</v>
      </c>
      <c r="G7" t="s">
        <v>352</v>
      </c>
      <c r="I7">
        <f t="shared" si="0"/>
        <v>26.105263157894736</v>
      </c>
      <c r="J7" t="s">
        <v>673</v>
      </c>
    </row>
    <row r="8" spans="1:10" ht="15" thickBot="1" x14ac:dyDescent="0.4">
      <c r="A8" s="2" t="s">
        <v>106</v>
      </c>
      <c r="B8" s="1" t="s">
        <v>107</v>
      </c>
      <c r="D8">
        <f>VALUE(LEFT(B8,5))</f>
        <v>25.09</v>
      </c>
      <c r="E8" t="s">
        <v>670</v>
      </c>
      <c r="F8">
        <f>'Joules Energy'!$F$23</f>
        <v>1.0526315789473684</v>
      </c>
      <c r="G8" t="s">
        <v>352</v>
      </c>
      <c r="I8">
        <f t="shared" si="0"/>
        <v>26.410526315789472</v>
      </c>
      <c r="J8" t="s">
        <v>673</v>
      </c>
    </row>
    <row r="9" spans="1:10" ht="15" thickBot="1" x14ac:dyDescent="0.4">
      <c r="A9" s="2" t="s">
        <v>108</v>
      </c>
      <c r="B9" s="1" t="s">
        <v>109</v>
      </c>
      <c r="D9">
        <f>VALUE(LEFT(B9,5))</f>
        <v>24.93</v>
      </c>
      <c r="E9" t="s">
        <v>670</v>
      </c>
      <c r="F9">
        <f>'Joules Energy'!$F$23</f>
        <v>1.0526315789473684</v>
      </c>
      <c r="G9" t="s">
        <v>352</v>
      </c>
      <c r="I9">
        <f t="shared" si="0"/>
        <v>26.242105263157892</v>
      </c>
      <c r="J9" t="s">
        <v>673</v>
      </c>
    </row>
    <row r="10" spans="1:10" ht="15" thickBot="1" x14ac:dyDescent="0.4">
      <c r="A10" s="2" t="s">
        <v>110</v>
      </c>
      <c r="B10" s="1" t="s">
        <v>111</v>
      </c>
    </row>
    <row r="11" spans="1:10" ht="15" thickBot="1" x14ac:dyDescent="0.4">
      <c r="A11" s="2" t="s">
        <v>112</v>
      </c>
      <c r="B11" s="1" t="s">
        <v>113</v>
      </c>
    </row>
    <row r="12" spans="1:10" ht="15" thickBot="1" x14ac:dyDescent="0.4">
      <c r="A12" s="2" t="s">
        <v>114</v>
      </c>
      <c r="B12" s="1" t="s">
        <v>115</v>
      </c>
    </row>
    <row r="13" spans="1:10" x14ac:dyDescent="0.35">
      <c r="A13" s="120" t="s">
        <v>116</v>
      </c>
      <c r="B13" s="121"/>
    </row>
    <row r="14" spans="1:10" x14ac:dyDescent="0.35">
      <c r="A14" s="3" t="s">
        <v>117</v>
      </c>
      <c r="B14" s="4"/>
    </row>
    <row r="15" spans="1:10" x14ac:dyDescent="0.35">
      <c r="A15" s="3" t="s">
        <v>118</v>
      </c>
      <c r="B15" s="4"/>
    </row>
    <row r="16" spans="1:10" x14ac:dyDescent="0.35">
      <c r="A16" s="3" t="s">
        <v>119</v>
      </c>
      <c r="B16" s="4"/>
    </row>
    <row r="17" spans="1:2" x14ac:dyDescent="0.35">
      <c r="A17" s="3" t="s">
        <v>120</v>
      </c>
      <c r="B17" s="4"/>
    </row>
    <row r="18" spans="1:2" ht="15" thickBot="1" x14ac:dyDescent="0.4">
      <c r="A18" s="5" t="s">
        <v>121</v>
      </c>
      <c r="B18" s="6"/>
    </row>
    <row r="19" spans="1:2" ht="15" thickTop="1" x14ac:dyDescent="0.35">
      <c r="A19" s="7"/>
      <c r="B19" s="7"/>
    </row>
  </sheetData>
  <mergeCells count="3">
    <mergeCell ref="A1:B1"/>
    <mergeCell ref="A2:B2"/>
    <mergeCell ref="A13:B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C90"/>
  <sheetViews>
    <sheetView workbookViewId="0">
      <selection activeCell="C14" sqref="C14"/>
    </sheetView>
  </sheetViews>
  <sheetFormatPr defaultColWidth="8.81640625" defaultRowHeight="14.5" x14ac:dyDescent="0.35"/>
  <cols>
    <col min="1" max="1" width="25.26953125" style="23" customWidth="1"/>
    <col min="2" max="2" width="46.453125" style="17" customWidth="1"/>
    <col min="3" max="3" width="24.26953125" style="17" customWidth="1"/>
    <col min="4" max="16384" width="8.81640625" style="17"/>
  </cols>
  <sheetData>
    <row r="1" spans="1:3" ht="30" customHeight="1" x14ac:dyDescent="0.35">
      <c r="A1" s="27" t="s">
        <v>0</v>
      </c>
      <c r="B1" s="16"/>
      <c r="C1" s="16"/>
    </row>
    <row r="2" spans="1:3" x14ac:dyDescent="0.35">
      <c r="A2" s="28" t="s">
        <v>1</v>
      </c>
      <c r="B2" s="18"/>
    </row>
    <row r="3" spans="1:3" x14ac:dyDescent="0.35">
      <c r="A3" s="19" t="s">
        <v>2</v>
      </c>
      <c r="B3" s="20" t="s">
        <v>3</v>
      </c>
    </row>
    <row r="4" spans="1:3" x14ac:dyDescent="0.35">
      <c r="A4" s="19"/>
      <c r="B4" s="20" t="s">
        <v>4</v>
      </c>
    </row>
    <row r="5" spans="1:3" x14ac:dyDescent="0.35">
      <c r="A5" s="19"/>
      <c r="B5" s="20" t="s">
        <v>5</v>
      </c>
    </row>
    <row r="6" spans="1:3" x14ac:dyDescent="0.35">
      <c r="A6" s="19"/>
      <c r="B6" s="20" t="s">
        <v>6</v>
      </c>
    </row>
    <row r="7" spans="1:3" x14ac:dyDescent="0.35">
      <c r="A7" s="19"/>
      <c r="B7" s="20" t="s">
        <v>7</v>
      </c>
    </row>
    <row r="8" spans="1:3" x14ac:dyDescent="0.35">
      <c r="A8" s="19" t="s">
        <v>8</v>
      </c>
      <c r="B8" s="20" t="s">
        <v>9</v>
      </c>
    </row>
    <row r="9" spans="1:3" x14ac:dyDescent="0.35">
      <c r="A9" s="19" t="s">
        <v>10</v>
      </c>
      <c r="B9" s="20" t="s">
        <v>11</v>
      </c>
    </row>
    <row r="10" spans="1:3" x14ac:dyDescent="0.35">
      <c r="A10" s="19"/>
      <c r="B10" s="20" t="s">
        <v>12</v>
      </c>
    </row>
    <row r="11" spans="1:3" x14ac:dyDescent="0.35">
      <c r="A11" s="19"/>
      <c r="B11" s="20" t="s">
        <v>13</v>
      </c>
    </row>
    <row r="12" spans="1:3" x14ac:dyDescent="0.35">
      <c r="A12" s="19" t="s">
        <v>14</v>
      </c>
      <c r="B12" s="20" t="s">
        <v>15</v>
      </c>
    </row>
    <row r="13" spans="1:3" x14ac:dyDescent="0.35">
      <c r="A13" s="19"/>
      <c r="B13" s="20" t="s">
        <v>16</v>
      </c>
    </row>
    <row r="14" spans="1:3" x14ac:dyDescent="0.35">
      <c r="A14" s="19"/>
      <c r="B14" s="20" t="s">
        <v>17</v>
      </c>
    </row>
    <row r="15" spans="1:3" x14ac:dyDescent="0.35">
      <c r="A15" s="19"/>
      <c r="B15" s="20" t="s">
        <v>18</v>
      </c>
    </row>
    <row r="16" spans="1:3" x14ac:dyDescent="0.35">
      <c r="A16" s="19" t="s">
        <v>19</v>
      </c>
      <c r="B16" s="20" t="s">
        <v>20</v>
      </c>
    </row>
    <row r="17" spans="1:3" x14ac:dyDescent="0.35">
      <c r="A17" s="19"/>
      <c r="B17" s="20" t="s">
        <v>21</v>
      </c>
    </row>
    <row r="18" spans="1:3" x14ac:dyDescent="0.35">
      <c r="A18" s="19"/>
      <c r="B18" s="20" t="s">
        <v>22</v>
      </c>
    </row>
    <row r="19" spans="1:3" x14ac:dyDescent="0.35">
      <c r="A19" s="19"/>
      <c r="B19" s="20" t="s">
        <v>23</v>
      </c>
    </row>
    <row r="20" spans="1:3" x14ac:dyDescent="0.35">
      <c r="A20" s="19"/>
      <c r="B20" s="20" t="s">
        <v>24</v>
      </c>
    </row>
    <row r="21" spans="1:3" x14ac:dyDescent="0.35">
      <c r="A21" s="19"/>
      <c r="B21" s="20" t="s">
        <v>25</v>
      </c>
    </row>
    <row r="22" spans="1:3" x14ac:dyDescent="0.35">
      <c r="A22" s="19"/>
      <c r="B22" s="20" t="s">
        <v>26</v>
      </c>
    </row>
    <row r="23" spans="1:3" x14ac:dyDescent="0.35">
      <c r="A23" s="19"/>
      <c r="B23" s="20" t="s">
        <v>27</v>
      </c>
    </row>
    <row r="24" spans="1:3" x14ac:dyDescent="0.35">
      <c r="A24" s="19"/>
      <c r="B24" s="20" t="s">
        <v>28</v>
      </c>
    </row>
    <row r="25" spans="1:3" x14ac:dyDescent="0.35">
      <c r="A25" s="19"/>
      <c r="B25" s="20" t="s">
        <v>29</v>
      </c>
    </row>
    <row r="26" spans="1:3" x14ac:dyDescent="0.35">
      <c r="A26" s="19"/>
      <c r="B26" s="20" t="s">
        <v>30</v>
      </c>
    </row>
    <row r="27" spans="1:3" x14ac:dyDescent="0.35">
      <c r="A27" s="19"/>
      <c r="B27" s="20" t="s">
        <v>31</v>
      </c>
    </row>
    <row r="28" spans="1:3" x14ac:dyDescent="0.35">
      <c r="A28" s="29" t="s">
        <v>32</v>
      </c>
      <c r="B28" s="21"/>
      <c r="C28" s="21"/>
    </row>
    <row r="29" spans="1:3" x14ac:dyDescent="0.35">
      <c r="A29" s="24" t="s">
        <v>353</v>
      </c>
      <c r="B29" s="22"/>
      <c r="C29" s="22"/>
    </row>
    <row r="30" spans="1:3" x14ac:dyDescent="0.35">
      <c r="B30" s="23"/>
      <c r="C30" s="23"/>
    </row>
    <row r="31" spans="1:3" x14ac:dyDescent="0.35">
      <c r="A31" s="24" t="s">
        <v>33</v>
      </c>
      <c r="B31" s="24"/>
      <c r="C31" s="24"/>
    </row>
    <row r="32" spans="1:3" x14ac:dyDescent="0.35">
      <c r="B32" s="23"/>
      <c r="C32" s="23"/>
    </row>
    <row r="33" spans="1:3" x14ac:dyDescent="0.35">
      <c r="A33" s="24" t="s">
        <v>34</v>
      </c>
      <c r="B33" s="24"/>
      <c r="C33" s="24"/>
    </row>
    <row r="34" spans="1:3" x14ac:dyDescent="0.35">
      <c r="B34" s="23"/>
      <c r="C34" s="23"/>
    </row>
    <row r="35" spans="1:3" x14ac:dyDescent="0.35">
      <c r="A35" s="24" t="s">
        <v>354</v>
      </c>
      <c r="B35" s="24"/>
      <c r="C35" s="24"/>
    </row>
    <row r="37" spans="1:3" x14ac:dyDescent="0.35">
      <c r="A37" s="30" t="s">
        <v>35</v>
      </c>
      <c r="B37" s="25" t="s">
        <v>36</v>
      </c>
      <c r="C37" s="25" t="s">
        <v>37</v>
      </c>
    </row>
    <row r="38" spans="1:3" x14ac:dyDescent="0.35">
      <c r="A38" s="24" t="s">
        <v>38</v>
      </c>
      <c r="B38" s="26" t="s">
        <v>39</v>
      </c>
      <c r="C38" s="26">
        <v>1000</v>
      </c>
    </row>
    <row r="39" spans="1:3" x14ac:dyDescent="0.35">
      <c r="A39" s="24" t="s">
        <v>38</v>
      </c>
      <c r="B39" s="26" t="s">
        <v>40</v>
      </c>
      <c r="C39" s="26">
        <v>11.2</v>
      </c>
    </row>
    <row r="40" spans="1:3" x14ac:dyDescent="0.35">
      <c r="A40" s="24" t="s">
        <v>38</v>
      </c>
      <c r="B40" s="26" t="s">
        <v>41</v>
      </c>
      <c r="C40" s="26">
        <v>267.8</v>
      </c>
    </row>
    <row r="41" spans="1:3" x14ac:dyDescent="0.35">
      <c r="A41" s="24" t="s">
        <v>38</v>
      </c>
      <c r="B41" s="26" t="s">
        <v>42</v>
      </c>
      <c r="C41" s="26">
        <v>9.3332999999999992E-3</v>
      </c>
    </row>
    <row r="42" spans="1:3" x14ac:dyDescent="0.35">
      <c r="A42" s="24" t="s">
        <v>43</v>
      </c>
      <c r="B42" s="26" t="s">
        <v>44</v>
      </c>
      <c r="C42" s="26">
        <v>12.5008</v>
      </c>
    </row>
    <row r="43" spans="1:3" x14ac:dyDescent="0.35">
      <c r="A43" s="24" t="s">
        <v>43</v>
      </c>
      <c r="B43" s="26" t="s">
        <v>39</v>
      </c>
      <c r="C43" s="26">
        <v>1000</v>
      </c>
    </row>
    <row r="44" spans="1:3" x14ac:dyDescent="0.35">
      <c r="A44" s="24" t="s">
        <v>43</v>
      </c>
      <c r="B44" s="26" t="s">
        <v>45</v>
      </c>
      <c r="C44" s="26">
        <v>11625</v>
      </c>
    </row>
    <row r="45" spans="1:3" x14ac:dyDescent="0.35">
      <c r="A45" s="24" t="s">
        <v>43</v>
      </c>
      <c r="B45" s="26" t="s">
        <v>46</v>
      </c>
      <c r="C45" s="26">
        <v>11625000</v>
      </c>
    </row>
    <row r="46" spans="1:3" x14ac:dyDescent="0.35">
      <c r="A46" s="24" t="s">
        <v>43</v>
      </c>
      <c r="B46" s="26" t="s">
        <v>47</v>
      </c>
      <c r="C46" s="26">
        <v>25001.5</v>
      </c>
    </row>
    <row r="47" spans="1:3" x14ac:dyDescent="0.35">
      <c r="A47" s="24" t="s">
        <v>48</v>
      </c>
      <c r="B47" s="26" t="s">
        <v>44</v>
      </c>
      <c r="C47" s="26">
        <v>12.0007</v>
      </c>
    </row>
    <row r="48" spans="1:3" x14ac:dyDescent="0.35">
      <c r="A48" s="24" t="s">
        <v>48</v>
      </c>
      <c r="B48" s="26" t="s">
        <v>39</v>
      </c>
      <c r="C48" s="26">
        <v>1000</v>
      </c>
    </row>
    <row r="49" spans="1:3" x14ac:dyDescent="0.35">
      <c r="A49" s="24" t="s">
        <v>48</v>
      </c>
      <c r="B49" s="26" t="s">
        <v>45</v>
      </c>
      <c r="C49" s="26">
        <v>11160</v>
      </c>
    </row>
    <row r="50" spans="1:3" x14ac:dyDescent="0.35">
      <c r="A50" s="24" t="s">
        <v>48</v>
      </c>
      <c r="B50" s="26" t="s">
        <v>46</v>
      </c>
      <c r="C50" s="26">
        <v>11160000</v>
      </c>
    </row>
    <row r="51" spans="1:3" x14ac:dyDescent="0.35">
      <c r="A51" s="24" t="s">
        <v>48</v>
      </c>
      <c r="B51" s="26" t="s">
        <v>47</v>
      </c>
      <c r="C51" s="26">
        <v>24001.439999999999</v>
      </c>
    </row>
    <row r="52" spans="1:3" x14ac:dyDescent="0.35">
      <c r="A52" s="24" t="s">
        <v>49</v>
      </c>
      <c r="B52" s="26" t="s">
        <v>44</v>
      </c>
      <c r="C52" s="26">
        <v>12.400069999999999</v>
      </c>
    </row>
    <row r="53" spans="1:3" x14ac:dyDescent="0.35">
      <c r="A53" s="24" t="s">
        <v>49</v>
      </c>
      <c r="B53" s="26" t="s">
        <v>39</v>
      </c>
      <c r="C53" s="26">
        <v>1000</v>
      </c>
    </row>
    <row r="54" spans="1:3" x14ac:dyDescent="0.35">
      <c r="A54" s="24" t="s">
        <v>49</v>
      </c>
      <c r="B54" s="26" t="s">
        <v>45</v>
      </c>
      <c r="C54" s="26">
        <v>11532</v>
      </c>
    </row>
    <row r="55" spans="1:3" x14ac:dyDescent="0.35">
      <c r="A55" s="24" t="s">
        <v>49</v>
      </c>
      <c r="B55" s="26" t="s">
        <v>46</v>
      </c>
      <c r="C55" s="26">
        <v>11532000</v>
      </c>
    </row>
    <row r="56" spans="1:3" x14ac:dyDescent="0.35">
      <c r="A56" s="24" t="s">
        <v>49</v>
      </c>
      <c r="B56" s="26" t="s">
        <v>47</v>
      </c>
      <c r="C56" s="26">
        <v>24801.488000000001</v>
      </c>
    </row>
    <row r="57" spans="1:3" x14ac:dyDescent="0.35">
      <c r="A57" s="24" t="s">
        <v>50</v>
      </c>
      <c r="B57" s="26" t="s">
        <v>39</v>
      </c>
      <c r="C57" s="26">
        <v>1000</v>
      </c>
    </row>
    <row r="58" spans="1:3" x14ac:dyDescent="0.35">
      <c r="A58" s="24" t="s">
        <v>50</v>
      </c>
      <c r="B58" s="26" t="s">
        <v>42</v>
      </c>
      <c r="C58" s="26">
        <v>138.10830000000001</v>
      </c>
    </row>
    <row r="59" spans="1:3" x14ac:dyDescent="0.35">
      <c r="A59" s="24" t="s">
        <v>51</v>
      </c>
      <c r="B59" s="26" t="s">
        <v>52</v>
      </c>
      <c r="C59" s="26">
        <v>3.4119999999999999</v>
      </c>
    </row>
    <row r="60" spans="1:3" x14ac:dyDescent="0.35">
      <c r="A60" s="24" t="s">
        <v>51</v>
      </c>
      <c r="B60" s="26" t="s">
        <v>53</v>
      </c>
      <c r="C60" s="26">
        <v>3412</v>
      </c>
    </row>
    <row r="61" spans="1:3" x14ac:dyDescent="0.35">
      <c r="A61" s="24" t="s">
        <v>51</v>
      </c>
      <c r="B61" s="26" t="s">
        <v>39</v>
      </c>
      <c r="C61" s="26">
        <v>1000</v>
      </c>
    </row>
    <row r="62" spans="1:3" x14ac:dyDescent="0.35">
      <c r="A62" s="24" t="s">
        <v>54</v>
      </c>
      <c r="B62" s="26" t="s">
        <v>55</v>
      </c>
      <c r="C62" s="26">
        <v>1</v>
      </c>
    </row>
    <row r="63" spans="1:3" x14ac:dyDescent="0.35">
      <c r="A63" s="24" t="s">
        <v>54</v>
      </c>
      <c r="B63" s="26" t="s">
        <v>39</v>
      </c>
      <c r="C63" s="26">
        <v>1000</v>
      </c>
    </row>
    <row r="64" spans="1:3" x14ac:dyDescent="0.35">
      <c r="A64" s="24" t="s">
        <v>54</v>
      </c>
      <c r="B64" s="26" t="s">
        <v>42</v>
      </c>
      <c r="C64" s="26">
        <v>134.99998110000001</v>
      </c>
    </row>
    <row r="65" spans="1:3" x14ac:dyDescent="0.35">
      <c r="A65" s="24" t="s">
        <v>56</v>
      </c>
      <c r="B65" s="26" t="s">
        <v>39</v>
      </c>
      <c r="C65" s="26">
        <v>1000</v>
      </c>
    </row>
    <row r="66" spans="1:3" x14ac:dyDescent="0.35">
      <c r="A66" s="24" t="s">
        <v>56</v>
      </c>
      <c r="B66" s="26" t="s">
        <v>42</v>
      </c>
      <c r="C66" s="26">
        <v>139.99997999999999</v>
      </c>
    </row>
    <row r="67" spans="1:3" x14ac:dyDescent="0.35">
      <c r="A67" s="24" t="s">
        <v>57</v>
      </c>
      <c r="B67" s="26" t="s">
        <v>39</v>
      </c>
      <c r="C67" s="26">
        <v>1000</v>
      </c>
    </row>
    <row r="68" spans="1:3" x14ac:dyDescent="0.35">
      <c r="A68" s="24" t="s">
        <v>57</v>
      </c>
      <c r="B68" s="26" t="s">
        <v>42</v>
      </c>
      <c r="C68" s="26">
        <v>149.68997899999999</v>
      </c>
    </row>
    <row r="69" spans="1:3" x14ac:dyDescent="0.35">
      <c r="A69" s="24" t="s">
        <v>58</v>
      </c>
      <c r="B69" s="26" t="s">
        <v>39</v>
      </c>
      <c r="C69" s="26">
        <v>1000</v>
      </c>
    </row>
    <row r="70" spans="1:3" x14ac:dyDescent="0.35">
      <c r="A70" s="24" t="s">
        <v>58</v>
      </c>
      <c r="B70" s="26" t="s">
        <v>42</v>
      </c>
      <c r="C70" s="26">
        <v>134.9838</v>
      </c>
    </row>
    <row r="71" spans="1:3" x14ac:dyDescent="0.35">
      <c r="A71" s="24" t="s">
        <v>59</v>
      </c>
      <c r="B71" s="26" t="s">
        <v>39</v>
      </c>
      <c r="C71" s="26">
        <v>1000</v>
      </c>
    </row>
    <row r="72" spans="1:3" x14ac:dyDescent="0.35">
      <c r="A72" s="24" t="s">
        <v>59</v>
      </c>
      <c r="B72" s="26" t="s">
        <v>60</v>
      </c>
      <c r="C72" s="26">
        <v>1000.06</v>
      </c>
    </row>
    <row r="73" spans="1:3" x14ac:dyDescent="0.35">
      <c r="A73" s="24" t="s">
        <v>59</v>
      </c>
      <c r="B73" s="26" t="s">
        <v>42</v>
      </c>
      <c r="C73" s="26">
        <v>90.005399999999995</v>
      </c>
    </row>
    <row r="74" spans="1:3" x14ac:dyDescent="0.35">
      <c r="A74" s="24" t="s">
        <v>59</v>
      </c>
      <c r="B74" s="26" t="s">
        <v>61</v>
      </c>
      <c r="C74" s="26">
        <v>1.0336235</v>
      </c>
    </row>
    <row r="75" spans="1:3" x14ac:dyDescent="0.35">
      <c r="A75" s="24" t="s">
        <v>8</v>
      </c>
      <c r="B75" s="26" t="s">
        <v>39</v>
      </c>
      <c r="C75" s="26">
        <v>1000</v>
      </c>
    </row>
    <row r="76" spans="1:3" x14ac:dyDescent="0.35">
      <c r="A76" s="24" t="s">
        <v>8</v>
      </c>
      <c r="B76" s="26" t="s">
        <v>62</v>
      </c>
      <c r="C76" s="26">
        <v>100</v>
      </c>
    </row>
    <row r="77" spans="1:3" x14ac:dyDescent="0.35">
      <c r="A77" s="24" t="s">
        <v>8</v>
      </c>
      <c r="B77" s="26" t="s">
        <v>63</v>
      </c>
      <c r="C77" s="26">
        <v>100</v>
      </c>
    </row>
    <row r="78" spans="1:3" x14ac:dyDescent="0.35">
      <c r="A78" s="24" t="s">
        <v>8</v>
      </c>
      <c r="B78" s="26" t="s">
        <v>60</v>
      </c>
      <c r="C78" s="26">
        <v>1123.9000000000001</v>
      </c>
    </row>
    <row r="79" spans="1:3" x14ac:dyDescent="0.35">
      <c r="A79" s="24" t="s">
        <v>8</v>
      </c>
      <c r="B79" s="26" t="s">
        <v>61</v>
      </c>
      <c r="C79" s="26">
        <v>1.1238999999999999</v>
      </c>
    </row>
    <row r="80" spans="1:3" x14ac:dyDescent="0.35">
      <c r="A80" s="24" t="s">
        <v>8</v>
      </c>
      <c r="B80" s="26" t="s">
        <v>64</v>
      </c>
      <c r="C80" s="26">
        <v>1123900</v>
      </c>
    </row>
    <row r="81" spans="1:3" x14ac:dyDescent="0.35">
      <c r="A81" s="24" t="s">
        <v>2</v>
      </c>
      <c r="B81" s="26" t="s">
        <v>39</v>
      </c>
      <c r="C81" s="26">
        <v>1000</v>
      </c>
    </row>
    <row r="82" spans="1:3" x14ac:dyDescent="0.35">
      <c r="A82" s="24" t="s">
        <v>2</v>
      </c>
      <c r="B82" s="26" t="s">
        <v>60</v>
      </c>
      <c r="C82" s="26">
        <v>1000.06</v>
      </c>
    </row>
    <row r="83" spans="1:3" x14ac:dyDescent="0.35">
      <c r="A83" s="24" t="s">
        <v>2</v>
      </c>
      <c r="B83" s="26" t="s">
        <v>42</v>
      </c>
      <c r="C83" s="26">
        <v>90.005399999999995</v>
      </c>
    </row>
    <row r="84" spans="1:3" x14ac:dyDescent="0.35">
      <c r="A84" s="24" t="s">
        <v>2</v>
      </c>
      <c r="B84" s="26" t="s">
        <v>61</v>
      </c>
      <c r="C84" s="26">
        <v>1.0336235</v>
      </c>
    </row>
    <row r="85" spans="1:3" x14ac:dyDescent="0.35">
      <c r="A85" s="24" t="s">
        <v>65</v>
      </c>
      <c r="B85" s="26" t="s">
        <v>44</v>
      </c>
      <c r="C85" s="26">
        <v>1.0789</v>
      </c>
    </row>
    <row r="86" spans="1:3" x14ac:dyDescent="0.35">
      <c r="A86" s="24" t="s">
        <v>65</v>
      </c>
      <c r="B86" s="26" t="s">
        <v>39</v>
      </c>
      <c r="C86" s="26">
        <v>1000</v>
      </c>
    </row>
    <row r="87" spans="1:3" x14ac:dyDescent="0.35">
      <c r="A87" s="24" t="s">
        <v>65</v>
      </c>
      <c r="B87" s="26" t="s">
        <v>45</v>
      </c>
      <c r="C87" s="26">
        <v>1003.342</v>
      </c>
    </row>
    <row r="88" spans="1:3" x14ac:dyDescent="0.35">
      <c r="A88" s="24" t="s">
        <v>65</v>
      </c>
      <c r="B88" s="26" t="s">
        <v>46</v>
      </c>
      <c r="C88" s="26">
        <v>1003342</v>
      </c>
    </row>
    <row r="89" spans="1:3" x14ac:dyDescent="0.35">
      <c r="A89" s="24" t="s">
        <v>66</v>
      </c>
      <c r="B89" s="26" t="s">
        <v>39</v>
      </c>
      <c r="C89" s="26">
        <v>1000</v>
      </c>
    </row>
    <row r="90" spans="1:3" x14ac:dyDescent="0.35">
      <c r="A90" s="24" t="s">
        <v>66</v>
      </c>
      <c r="B90" s="26" t="s">
        <v>47</v>
      </c>
      <c r="C90" s="26">
        <v>16783.2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E111"/>
  <sheetViews>
    <sheetView workbookViewId="0">
      <selection activeCell="A6" sqref="A6"/>
    </sheetView>
  </sheetViews>
  <sheetFormatPr defaultColWidth="8.81640625" defaultRowHeight="14.5" x14ac:dyDescent="0.35"/>
  <cols>
    <col min="1" max="1" width="7.54296875" style="17" customWidth="1"/>
    <col min="2" max="2" width="24.7265625" style="17" customWidth="1"/>
    <col min="3" max="3" width="24.26953125" style="17" customWidth="1"/>
    <col min="4" max="16384" width="8.81640625" style="17"/>
  </cols>
  <sheetData>
    <row r="1" spans="1:5" ht="30" customHeight="1" x14ac:dyDescent="0.35">
      <c r="A1" s="16"/>
      <c r="B1" s="16"/>
      <c r="C1" s="16"/>
    </row>
    <row r="2" spans="1:5" x14ac:dyDescent="0.35">
      <c r="A2" s="18"/>
      <c r="B2" s="18"/>
    </row>
    <row r="3" spans="1:5" x14ac:dyDescent="0.35">
      <c r="A3" s="20">
        <v>1</v>
      </c>
      <c r="B3" s="17" t="s">
        <v>552</v>
      </c>
      <c r="C3" s="111">
        <v>91500</v>
      </c>
      <c r="D3" s="17" t="s">
        <v>661</v>
      </c>
      <c r="E3" s="17" t="str">
        <f>D3&amp;"/"&amp;B3</f>
        <v>BTU/gallon =</v>
      </c>
    </row>
    <row r="4" spans="1:5" x14ac:dyDescent="0.35">
      <c r="A4" s="20">
        <v>1</v>
      </c>
      <c r="B4" s="17" t="s">
        <v>675</v>
      </c>
      <c r="C4" s="111">
        <v>2500</v>
      </c>
      <c r="D4" s="17" t="s">
        <v>661</v>
      </c>
      <c r="E4" s="17" t="str">
        <f t="shared" ref="E4:E27" si="0">D4&amp;"/"&amp;B4</f>
        <v>BTU/cubic foot =</v>
      </c>
    </row>
    <row r="5" spans="1:5" x14ac:dyDescent="0.35">
      <c r="A5" s="20">
        <v>1</v>
      </c>
      <c r="B5" s="17" t="s">
        <v>676</v>
      </c>
      <c r="C5" s="111">
        <v>21500</v>
      </c>
      <c r="D5" s="17" t="s">
        <v>661</v>
      </c>
      <c r="E5" s="17" t="str">
        <f t="shared" si="0"/>
        <v>BTU/pound =</v>
      </c>
    </row>
    <row r="6" spans="1:5" x14ac:dyDescent="0.35">
      <c r="A6" s="20">
        <v>4.24</v>
      </c>
      <c r="B6" s="17" t="s">
        <v>677</v>
      </c>
      <c r="C6" s="17">
        <v>1</v>
      </c>
      <c r="D6" s="17" t="s">
        <v>573</v>
      </c>
      <c r="E6" s="17" t="str">
        <f t="shared" si="0"/>
        <v>gallon/lbs =</v>
      </c>
    </row>
    <row r="7" spans="1:5" x14ac:dyDescent="0.35">
      <c r="A7" s="20">
        <v>36.39</v>
      </c>
      <c r="B7" s="17" t="s">
        <v>678</v>
      </c>
      <c r="C7" s="17">
        <v>1</v>
      </c>
      <c r="D7" s="17" t="s">
        <v>573</v>
      </c>
      <c r="E7" s="17" t="str">
        <f t="shared" si="0"/>
        <v>gallon/cubic feet =</v>
      </c>
    </row>
    <row r="8" spans="1:5" x14ac:dyDescent="0.35">
      <c r="A8" s="20">
        <v>1</v>
      </c>
      <c r="B8" s="17" t="s">
        <v>675</v>
      </c>
      <c r="C8" s="111">
        <v>1050</v>
      </c>
      <c r="D8" s="17" t="s">
        <v>661</v>
      </c>
      <c r="E8" s="17" t="str">
        <f t="shared" si="0"/>
        <v>BTU/cubic foot =</v>
      </c>
    </row>
    <row r="9" spans="1:5" x14ac:dyDescent="0.35">
      <c r="A9" s="20">
        <v>1</v>
      </c>
      <c r="B9" s="17" t="s">
        <v>676</v>
      </c>
      <c r="C9" s="111">
        <v>19000</v>
      </c>
      <c r="D9" s="17" t="s">
        <v>661</v>
      </c>
      <c r="E9" s="17" t="str">
        <f t="shared" si="0"/>
        <v>BTU/pound =</v>
      </c>
    </row>
    <row r="10" spans="1:5" x14ac:dyDescent="0.35">
      <c r="A10" s="20">
        <v>1</v>
      </c>
      <c r="B10" s="17" t="s">
        <v>552</v>
      </c>
      <c r="C10" s="111">
        <v>125000</v>
      </c>
      <c r="D10" s="17" t="s">
        <v>661</v>
      </c>
      <c r="E10" s="17" t="str">
        <f t="shared" si="0"/>
        <v>BTU/gallon =</v>
      </c>
    </row>
    <row r="11" spans="1:5" x14ac:dyDescent="0.35">
      <c r="A11" s="20">
        <v>1</v>
      </c>
      <c r="B11" s="17" t="s">
        <v>552</v>
      </c>
      <c r="C11" s="17">
        <v>6.1</v>
      </c>
      <c r="D11" s="17" t="s">
        <v>674</v>
      </c>
      <c r="E11" s="17" t="str">
        <f t="shared" si="0"/>
        <v>lbs/gallon =</v>
      </c>
    </row>
    <row r="12" spans="1:5" x14ac:dyDescent="0.35">
      <c r="A12" s="20">
        <v>1</v>
      </c>
      <c r="B12" s="17" t="s">
        <v>679</v>
      </c>
      <c r="C12" s="111">
        <v>135000</v>
      </c>
      <c r="D12" s="17" t="s">
        <v>661</v>
      </c>
      <c r="E12" s="17" t="str">
        <f t="shared" si="0"/>
        <v>BTU/gallon kerosene =</v>
      </c>
    </row>
    <row r="13" spans="1:5" x14ac:dyDescent="0.35">
      <c r="A13" s="20">
        <v>1</v>
      </c>
      <c r="B13" s="17" t="s">
        <v>680</v>
      </c>
      <c r="C13" s="111">
        <v>138500</v>
      </c>
      <c r="D13" s="17" t="s">
        <v>661</v>
      </c>
      <c r="E13" s="17" t="str">
        <f t="shared" si="0"/>
        <v>BTU/gallon #2 oil =</v>
      </c>
    </row>
    <row r="14" spans="1:5" x14ac:dyDescent="0.35">
      <c r="A14" s="20">
        <v>1</v>
      </c>
      <c r="B14" s="17" t="s">
        <v>681</v>
      </c>
      <c r="C14" s="111">
        <v>139200</v>
      </c>
      <c r="D14" s="17" t="s">
        <v>661</v>
      </c>
      <c r="E14" s="17" t="str">
        <f t="shared" si="0"/>
        <v>BTU/gallon diesel =</v>
      </c>
    </row>
    <row r="15" spans="1:5" x14ac:dyDescent="0.35">
      <c r="A15" s="20">
        <v>1</v>
      </c>
      <c r="B15" s="17" t="s">
        <v>682</v>
      </c>
      <c r="C15" s="111">
        <v>153200</v>
      </c>
      <c r="D15" s="17" t="s">
        <v>661</v>
      </c>
      <c r="E15" s="17" t="str">
        <f t="shared" si="0"/>
        <v>BTU/gallon #6 oil =</v>
      </c>
    </row>
    <row r="16" spans="1:5" x14ac:dyDescent="0.35">
      <c r="A16" s="20">
        <v>1</v>
      </c>
      <c r="B16" s="17" t="s">
        <v>684</v>
      </c>
      <c r="C16" s="111">
        <v>51892</v>
      </c>
      <c r="D16" s="17" t="s">
        <v>683</v>
      </c>
      <c r="E16" s="17" t="str">
        <f t="shared" si="0"/>
        <v>BTU with steam as product/lb hydrogen =</v>
      </c>
    </row>
    <row r="17" spans="1:5" x14ac:dyDescent="0.35">
      <c r="A17" s="20">
        <v>1</v>
      </c>
      <c r="B17" s="17" t="s">
        <v>685</v>
      </c>
      <c r="C17" s="111">
        <v>12700</v>
      </c>
      <c r="D17" s="17" t="s">
        <v>661</v>
      </c>
      <c r="E17" s="17" t="str">
        <f t="shared" si="0"/>
        <v>BTU/lb coal (anthracite) =</v>
      </c>
    </row>
    <row r="18" spans="1:5" x14ac:dyDescent="0.35">
      <c r="A18" s="20">
        <v>1</v>
      </c>
      <c r="B18" s="17" t="s">
        <v>686</v>
      </c>
      <c r="C18" s="111">
        <v>8800</v>
      </c>
      <c r="D18" s="17" t="s">
        <v>661</v>
      </c>
      <c r="E18" s="17" t="str">
        <f t="shared" si="0"/>
        <v>BTU/lb coal (subituminous) =</v>
      </c>
    </row>
    <row r="19" spans="1:5" x14ac:dyDescent="0.35">
      <c r="A19" s="20">
        <v>1</v>
      </c>
      <c r="B19" s="17" t="s">
        <v>687</v>
      </c>
      <c r="C19" s="111">
        <v>11500</v>
      </c>
      <c r="D19" s="17" t="s">
        <v>661</v>
      </c>
      <c r="E19" s="17" t="str">
        <f t="shared" si="0"/>
        <v>BTU/lb coal (bituminous) =</v>
      </c>
    </row>
    <row r="20" spans="1:5" x14ac:dyDescent="0.35">
      <c r="A20" s="20">
        <v>1</v>
      </c>
      <c r="B20" s="17" t="s">
        <v>688</v>
      </c>
      <c r="C20" s="111">
        <v>9200</v>
      </c>
      <c r="D20" s="17" t="s">
        <v>661</v>
      </c>
      <c r="E20" s="17" t="str">
        <f t="shared" si="0"/>
        <v>BTU/lb pine wood bark =</v>
      </c>
    </row>
    <row r="21" spans="1:5" x14ac:dyDescent="0.35">
      <c r="A21" s="20">
        <v>1</v>
      </c>
      <c r="B21" s="17" t="s">
        <v>689</v>
      </c>
      <c r="C21" s="111">
        <v>8400</v>
      </c>
      <c r="D21" s="17" t="s">
        <v>661</v>
      </c>
      <c r="E21" s="17" t="str">
        <f t="shared" si="0"/>
        <v>BTU/lb hardwood bark =</v>
      </c>
    </row>
    <row r="22" spans="1:5" x14ac:dyDescent="0.35">
      <c r="A22" s="20">
        <v>1</v>
      </c>
      <c r="B22" s="17" t="s">
        <v>690</v>
      </c>
      <c r="C22" s="111">
        <v>7870</v>
      </c>
      <c r="D22" s="17" t="s">
        <v>661</v>
      </c>
      <c r="E22" s="17" t="str">
        <f t="shared" si="0"/>
        <v>BTU/lb wood =</v>
      </c>
    </row>
    <row r="23" spans="1:5" x14ac:dyDescent="0.35">
      <c r="A23" s="20">
        <v>1</v>
      </c>
      <c r="B23" s="17" t="s">
        <v>691</v>
      </c>
      <c r="C23" s="111">
        <v>7500</v>
      </c>
      <c r="D23" s="17" t="s">
        <v>661</v>
      </c>
      <c r="E23" s="17" t="str">
        <f t="shared" si="0"/>
        <v>BTU/lb dung =</v>
      </c>
    </row>
    <row r="24" spans="1:5" x14ac:dyDescent="0.35">
      <c r="A24" s="20">
        <v>1</v>
      </c>
      <c r="B24" s="17" t="s">
        <v>692</v>
      </c>
      <c r="C24" s="111">
        <v>6500</v>
      </c>
      <c r="D24" s="17" t="s">
        <v>661</v>
      </c>
      <c r="E24" s="17" t="str">
        <f t="shared" si="0"/>
        <v>BTU/lb waste paper =</v>
      </c>
    </row>
    <row r="25" spans="1:5" x14ac:dyDescent="0.35">
      <c r="A25" s="20">
        <v>1</v>
      </c>
      <c r="B25" s="17" t="s">
        <v>693</v>
      </c>
      <c r="C25" s="111">
        <v>3850</v>
      </c>
      <c r="D25" s="17" t="s">
        <v>661</v>
      </c>
      <c r="E25" s="17" t="str">
        <f t="shared" si="0"/>
        <v>BTU/lb sawdust/shavings =</v>
      </c>
    </row>
    <row r="26" spans="1:5" x14ac:dyDescent="0.35">
      <c r="A26" s="20">
        <v>1</v>
      </c>
      <c r="B26" s="17" t="s">
        <v>694</v>
      </c>
      <c r="C26" s="111">
        <v>3413</v>
      </c>
      <c r="D26" s="17" t="s">
        <v>661</v>
      </c>
      <c r="E26" s="17" t="str">
        <f t="shared" si="0"/>
        <v>BTU/kWH electricity =</v>
      </c>
    </row>
    <row r="27" spans="1:5" x14ac:dyDescent="0.35">
      <c r="A27" s="20">
        <v>1</v>
      </c>
      <c r="B27" s="17" t="s">
        <v>695</v>
      </c>
      <c r="C27" s="111">
        <v>100000</v>
      </c>
      <c r="D27" s="17" t="s">
        <v>661</v>
      </c>
      <c r="E27" s="17" t="str">
        <f t="shared" si="0"/>
        <v>BTU/therm any fuel =</v>
      </c>
    </row>
    <row r="28" spans="1:5" x14ac:dyDescent="0.35">
      <c r="A28" s="21"/>
      <c r="B28" s="21"/>
      <c r="C28" s="21"/>
    </row>
    <row r="29" spans="1:5" x14ac:dyDescent="0.35">
      <c r="A29" s="22"/>
      <c r="B29" s="22"/>
      <c r="C29" s="22"/>
    </row>
    <row r="30" spans="1:5" x14ac:dyDescent="0.35">
      <c r="A30" s="23"/>
      <c r="B30" s="23"/>
      <c r="C30" s="23"/>
    </row>
    <row r="31" spans="1:5" x14ac:dyDescent="0.35">
      <c r="A31" s="24"/>
      <c r="B31" s="24"/>
      <c r="C31" s="24"/>
    </row>
    <row r="32" spans="1:5" x14ac:dyDescent="0.35">
      <c r="A32" s="23"/>
      <c r="B32" s="23"/>
      <c r="C32" s="23"/>
    </row>
    <row r="33" spans="1:3" x14ac:dyDescent="0.35">
      <c r="A33" s="24"/>
      <c r="B33" s="24"/>
      <c r="C33" s="24"/>
    </row>
    <row r="34" spans="1:3" x14ac:dyDescent="0.35">
      <c r="A34" s="23"/>
      <c r="B34" s="23"/>
      <c r="C34" s="23"/>
    </row>
    <row r="35" spans="1:3" x14ac:dyDescent="0.35">
      <c r="A35" s="24"/>
      <c r="B35" s="24"/>
      <c r="C35" s="24"/>
    </row>
    <row r="37" spans="1:3" x14ac:dyDescent="0.35">
      <c r="A37" s="29" t="s">
        <v>32</v>
      </c>
      <c r="B37" s="21"/>
      <c r="C37" s="21"/>
    </row>
    <row r="38" spans="1:3" x14ac:dyDescent="0.35">
      <c r="A38" s="24" t="s">
        <v>353</v>
      </c>
      <c r="B38" s="22"/>
      <c r="C38" s="22"/>
    </row>
    <row r="39" spans="1:3" x14ac:dyDescent="0.35">
      <c r="A39" s="23"/>
      <c r="B39" s="23"/>
      <c r="C39" s="23"/>
    </row>
    <row r="40" spans="1:3" x14ac:dyDescent="0.35">
      <c r="A40" s="24" t="s">
        <v>33</v>
      </c>
      <c r="B40" s="24"/>
      <c r="C40" s="24"/>
    </row>
    <row r="41" spans="1:3" x14ac:dyDescent="0.35">
      <c r="A41" s="23"/>
      <c r="B41" s="23"/>
      <c r="C41" s="23"/>
    </row>
    <row r="42" spans="1:3" x14ac:dyDescent="0.35">
      <c r="A42" s="24" t="s">
        <v>34</v>
      </c>
      <c r="B42" s="24"/>
      <c r="C42" s="24"/>
    </row>
    <row r="43" spans="1:3" x14ac:dyDescent="0.35">
      <c r="A43" s="23"/>
      <c r="B43" s="23"/>
      <c r="C43" s="23"/>
    </row>
    <row r="44" spans="1:3" x14ac:dyDescent="0.35">
      <c r="A44" s="24" t="s">
        <v>354</v>
      </c>
      <c r="B44" s="24"/>
      <c r="C44" s="24"/>
    </row>
    <row r="45" spans="1:3" x14ac:dyDescent="0.35">
      <c r="A45" s="23"/>
    </row>
    <row r="46" spans="1:3" x14ac:dyDescent="0.35">
      <c r="A46" s="30" t="s">
        <v>35</v>
      </c>
      <c r="B46" s="25" t="s">
        <v>36</v>
      </c>
      <c r="C46" s="25" t="s">
        <v>37</v>
      </c>
    </row>
    <row r="47" spans="1:3" x14ac:dyDescent="0.35">
      <c r="A47" s="24" t="s">
        <v>38</v>
      </c>
      <c r="B47" s="26" t="s">
        <v>39</v>
      </c>
      <c r="C47" s="26">
        <v>1000</v>
      </c>
    </row>
    <row r="48" spans="1:3" x14ac:dyDescent="0.35">
      <c r="A48" s="24" t="s">
        <v>38</v>
      </c>
      <c r="B48" s="26" t="s">
        <v>40</v>
      </c>
      <c r="C48" s="26">
        <v>11.2</v>
      </c>
    </row>
    <row r="49" spans="1:3" x14ac:dyDescent="0.35">
      <c r="A49" s="24" t="s">
        <v>38</v>
      </c>
      <c r="B49" s="26" t="s">
        <v>41</v>
      </c>
      <c r="C49" s="26">
        <v>267.8</v>
      </c>
    </row>
    <row r="50" spans="1:3" x14ac:dyDescent="0.35">
      <c r="A50" s="24" t="s">
        <v>38</v>
      </c>
      <c r="B50" s="26" t="s">
        <v>42</v>
      </c>
      <c r="C50" s="26">
        <v>9.3332999999999992E-3</v>
      </c>
    </row>
    <row r="51" spans="1:3" x14ac:dyDescent="0.35">
      <c r="A51" s="24" t="s">
        <v>43</v>
      </c>
      <c r="B51" s="26" t="s">
        <v>44</v>
      </c>
      <c r="C51" s="26">
        <v>12.5008</v>
      </c>
    </row>
    <row r="52" spans="1:3" x14ac:dyDescent="0.35">
      <c r="A52" s="24" t="s">
        <v>43</v>
      </c>
      <c r="B52" s="26" t="s">
        <v>39</v>
      </c>
      <c r="C52" s="26">
        <v>1000</v>
      </c>
    </row>
    <row r="53" spans="1:3" x14ac:dyDescent="0.35">
      <c r="A53" s="24" t="s">
        <v>43</v>
      </c>
      <c r="B53" s="26" t="s">
        <v>45</v>
      </c>
      <c r="C53" s="26">
        <v>11625</v>
      </c>
    </row>
    <row r="54" spans="1:3" x14ac:dyDescent="0.35">
      <c r="A54" s="24" t="s">
        <v>43</v>
      </c>
      <c r="B54" s="26" t="s">
        <v>46</v>
      </c>
      <c r="C54" s="26">
        <v>11625000</v>
      </c>
    </row>
    <row r="55" spans="1:3" x14ac:dyDescent="0.35">
      <c r="A55" s="24" t="s">
        <v>43</v>
      </c>
      <c r="B55" s="26" t="s">
        <v>47</v>
      </c>
      <c r="C55" s="26">
        <v>25001.5</v>
      </c>
    </row>
    <row r="56" spans="1:3" x14ac:dyDescent="0.35">
      <c r="A56" s="24" t="s">
        <v>48</v>
      </c>
      <c r="B56" s="26" t="s">
        <v>44</v>
      </c>
      <c r="C56" s="26">
        <v>12.0007</v>
      </c>
    </row>
    <row r="57" spans="1:3" x14ac:dyDescent="0.35">
      <c r="A57" s="24" t="s">
        <v>48</v>
      </c>
      <c r="B57" s="26" t="s">
        <v>39</v>
      </c>
      <c r="C57" s="26">
        <v>1000</v>
      </c>
    </row>
    <row r="58" spans="1:3" x14ac:dyDescent="0.35">
      <c r="A58" s="24" t="s">
        <v>48</v>
      </c>
      <c r="B58" s="26" t="s">
        <v>45</v>
      </c>
      <c r="C58" s="26">
        <v>11160</v>
      </c>
    </row>
    <row r="59" spans="1:3" x14ac:dyDescent="0.35">
      <c r="A59" s="24" t="s">
        <v>48</v>
      </c>
      <c r="B59" s="26" t="s">
        <v>46</v>
      </c>
      <c r="C59" s="26">
        <v>11160000</v>
      </c>
    </row>
    <row r="60" spans="1:3" x14ac:dyDescent="0.35">
      <c r="A60" s="24" t="s">
        <v>48</v>
      </c>
      <c r="B60" s="26" t="s">
        <v>47</v>
      </c>
      <c r="C60" s="26">
        <v>24001.439999999999</v>
      </c>
    </row>
    <row r="61" spans="1:3" x14ac:dyDescent="0.35">
      <c r="A61" s="24" t="s">
        <v>49</v>
      </c>
      <c r="B61" s="26" t="s">
        <v>44</v>
      </c>
      <c r="C61" s="26">
        <v>12.400069999999999</v>
      </c>
    </row>
    <row r="62" spans="1:3" x14ac:dyDescent="0.35">
      <c r="A62" s="24" t="s">
        <v>49</v>
      </c>
      <c r="B62" s="26" t="s">
        <v>39</v>
      </c>
      <c r="C62" s="26">
        <v>1000</v>
      </c>
    </row>
    <row r="63" spans="1:3" x14ac:dyDescent="0.35">
      <c r="A63" s="24" t="s">
        <v>49</v>
      </c>
      <c r="B63" s="26" t="s">
        <v>45</v>
      </c>
      <c r="C63" s="26">
        <v>11532</v>
      </c>
    </row>
    <row r="64" spans="1:3" x14ac:dyDescent="0.35">
      <c r="A64" s="24" t="s">
        <v>49</v>
      </c>
      <c r="B64" s="26" t="s">
        <v>46</v>
      </c>
      <c r="C64" s="26">
        <v>11532000</v>
      </c>
    </row>
    <row r="65" spans="1:3" x14ac:dyDescent="0.35">
      <c r="A65" s="24" t="s">
        <v>49</v>
      </c>
      <c r="B65" s="26" t="s">
        <v>47</v>
      </c>
      <c r="C65" s="26">
        <v>24801.488000000001</v>
      </c>
    </row>
    <row r="66" spans="1:3" x14ac:dyDescent="0.35">
      <c r="A66" s="24" t="s">
        <v>50</v>
      </c>
      <c r="B66" s="26" t="s">
        <v>39</v>
      </c>
      <c r="C66" s="26">
        <v>1000</v>
      </c>
    </row>
    <row r="67" spans="1:3" x14ac:dyDescent="0.35">
      <c r="A67" s="24" t="s">
        <v>50</v>
      </c>
      <c r="B67" s="26" t="s">
        <v>42</v>
      </c>
      <c r="C67" s="26">
        <v>138.10830000000001</v>
      </c>
    </row>
    <row r="68" spans="1:3" x14ac:dyDescent="0.35">
      <c r="A68" s="24" t="s">
        <v>51</v>
      </c>
      <c r="B68" s="26" t="s">
        <v>52</v>
      </c>
      <c r="C68" s="26">
        <v>3.4119999999999999</v>
      </c>
    </row>
    <row r="69" spans="1:3" x14ac:dyDescent="0.35">
      <c r="A69" s="24" t="s">
        <v>51</v>
      </c>
      <c r="B69" s="26" t="s">
        <v>53</v>
      </c>
      <c r="C69" s="26">
        <v>3412</v>
      </c>
    </row>
    <row r="70" spans="1:3" x14ac:dyDescent="0.35">
      <c r="A70" s="24" t="s">
        <v>51</v>
      </c>
      <c r="B70" s="26" t="s">
        <v>39</v>
      </c>
      <c r="C70" s="26">
        <v>1000</v>
      </c>
    </row>
    <row r="71" spans="1:3" x14ac:dyDescent="0.35">
      <c r="A71" s="24" t="s">
        <v>54</v>
      </c>
      <c r="B71" s="26" t="s">
        <v>55</v>
      </c>
      <c r="C71" s="26">
        <v>1</v>
      </c>
    </row>
    <row r="72" spans="1:3" x14ac:dyDescent="0.35">
      <c r="A72" s="24" t="s">
        <v>54</v>
      </c>
      <c r="B72" s="26" t="s">
        <v>39</v>
      </c>
      <c r="C72" s="26">
        <v>1000</v>
      </c>
    </row>
    <row r="73" spans="1:3" x14ac:dyDescent="0.35">
      <c r="A73" s="24" t="s">
        <v>54</v>
      </c>
      <c r="B73" s="26" t="s">
        <v>42</v>
      </c>
      <c r="C73" s="26">
        <v>134.99998110000001</v>
      </c>
    </row>
    <row r="74" spans="1:3" x14ac:dyDescent="0.35">
      <c r="A74" s="24" t="s">
        <v>56</v>
      </c>
      <c r="B74" s="26" t="s">
        <v>39</v>
      </c>
      <c r="C74" s="26">
        <v>1000</v>
      </c>
    </row>
    <row r="75" spans="1:3" x14ac:dyDescent="0.35">
      <c r="A75" s="24" t="s">
        <v>56</v>
      </c>
      <c r="B75" s="26" t="s">
        <v>42</v>
      </c>
      <c r="C75" s="26">
        <v>139.99997999999999</v>
      </c>
    </row>
    <row r="76" spans="1:3" x14ac:dyDescent="0.35">
      <c r="A76" s="24" t="s">
        <v>57</v>
      </c>
      <c r="B76" s="26" t="s">
        <v>39</v>
      </c>
      <c r="C76" s="26">
        <v>1000</v>
      </c>
    </row>
    <row r="77" spans="1:3" x14ac:dyDescent="0.35">
      <c r="A77" s="24" t="s">
        <v>57</v>
      </c>
      <c r="B77" s="26" t="s">
        <v>42</v>
      </c>
      <c r="C77" s="26">
        <v>149.68997899999999</v>
      </c>
    </row>
    <row r="78" spans="1:3" x14ac:dyDescent="0.35">
      <c r="A78" s="24" t="s">
        <v>58</v>
      </c>
      <c r="B78" s="26" t="s">
        <v>39</v>
      </c>
      <c r="C78" s="26">
        <v>1000</v>
      </c>
    </row>
    <row r="79" spans="1:3" x14ac:dyDescent="0.35">
      <c r="A79" s="24" t="s">
        <v>58</v>
      </c>
      <c r="B79" s="26" t="s">
        <v>42</v>
      </c>
      <c r="C79" s="26">
        <v>134.9838</v>
      </c>
    </row>
    <row r="80" spans="1:3" x14ac:dyDescent="0.35">
      <c r="A80" s="24" t="s">
        <v>59</v>
      </c>
      <c r="B80" s="26" t="s">
        <v>39</v>
      </c>
      <c r="C80" s="26">
        <v>1000</v>
      </c>
    </row>
    <row r="81" spans="1:3" x14ac:dyDescent="0.35">
      <c r="A81" s="24" t="s">
        <v>59</v>
      </c>
      <c r="B81" s="26" t="s">
        <v>60</v>
      </c>
      <c r="C81" s="26">
        <v>1000.06</v>
      </c>
    </row>
    <row r="82" spans="1:3" x14ac:dyDescent="0.35">
      <c r="A82" s="24" t="s">
        <v>59</v>
      </c>
      <c r="B82" s="26" t="s">
        <v>42</v>
      </c>
      <c r="C82" s="26">
        <v>90.005399999999995</v>
      </c>
    </row>
    <row r="83" spans="1:3" x14ac:dyDescent="0.35">
      <c r="A83" s="24" t="s">
        <v>59</v>
      </c>
      <c r="B83" s="26" t="s">
        <v>61</v>
      </c>
      <c r="C83" s="26">
        <v>1.0336235</v>
      </c>
    </row>
    <row r="84" spans="1:3" x14ac:dyDescent="0.35">
      <c r="A84" s="24" t="s">
        <v>8</v>
      </c>
      <c r="B84" s="26" t="s">
        <v>39</v>
      </c>
      <c r="C84" s="26">
        <v>1000</v>
      </c>
    </row>
    <row r="85" spans="1:3" x14ac:dyDescent="0.35">
      <c r="A85" s="24" t="s">
        <v>8</v>
      </c>
      <c r="B85" s="26" t="s">
        <v>62</v>
      </c>
      <c r="C85" s="26">
        <v>100</v>
      </c>
    </row>
    <row r="86" spans="1:3" x14ac:dyDescent="0.35">
      <c r="A86" s="24" t="s">
        <v>8</v>
      </c>
      <c r="B86" s="26" t="s">
        <v>63</v>
      </c>
      <c r="C86" s="26">
        <v>100</v>
      </c>
    </row>
    <row r="87" spans="1:3" x14ac:dyDescent="0.35">
      <c r="A87" s="24" t="s">
        <v>8</v>
      </c>
      <c r="B87" s="26" t="s">
        <v>60</v>
      </c>
      <c r="C87" s="26">
        <v>1123.9000000000001</v>
      </c>
    </row>
    <row r="88" spans="1:3" x14ac:dyDescent="0.35">
      <c r="A88" s="24" t="s">
        <v>8</v>
      </c>
      <c r="B88" s="26" t="s">
        <v>61</v>
      </c>
      <c r="C88" s="26">
        <v>1.1238999999999999</v>
      </c>
    </row>
    <row r="89" spans="1:3" x14ac:dyDescent="0.35">
      <c r="A89" s="24" t="s">
        <v>8</v>
      </c>
      <c r="B89" s="26" t="s">
        <v>64</v>
      </c>
      <c r="C89" s="26">
        <v>1123900</v>
      </c>
    </row>
    <row r="90" spans="1:3" x14ac:dyDescent="0.35">
      <c r="A90" s="24" t="s">
        <v>2</v>
      </c>
      <c r="B90" s="26" t="s">
        <v>39</v>
      </c>
      <c r="C90" s="26">
        <v>1000</v>
      </c>
    </row>
    <row r="91" spans="1:3" x14ac:dyDescent="0.35">
      <c r="A91" s="24" t="s">
        <v>2</v>
      </c>
      <c r="B91" s="26" t="s">
        <v>60</v>
      </c>
      <c r="C91" s="26">
        <v>1000.06</v>
      </c>
    </row>
    <row r="92" spans="1:3" x14ac:dyDescent="0.35">
      <c r="A92" s="24" t="s">
        <v>2</v>
      </c>
      <c r="B92" s="26" t="s">
        <v>42</v>
      </c>
      <c r="C92" s="26">
        <v>90.005399999999995</v>
      </c>
    </row>
    <row r="93" spans="1:3" x14ac:dyDescent="0.35">
      <c r="A93" s="24" t="s">
        <v>2</v>
      </c>
      <c r="B93" s="26" t="s">
        <v>61</v>
      </c>
      <c r="C93" s="26">
        <v>1.0336235</v>
      </c>
    </row>
    <row r="94" spans="1:3" x14ac:dyDescent="0.35">
      <c r="A94" s="24" t="s">
        <v>65</v>
      </c>
      <c r="B94" s="26" t="s">
        <v>44</v>
      </c>
      <c r="C94" s="26">
        <v>1.0789</v>
      </c>
    </row>
    <row r="95" spans="1:3" x14ac:dyDescent="0.35">
      <c r="A95" s="24" t="s">
        <v>65</v>
      </c>
      <c r="B95" s="26" t="s">
        <v>39</v>
      </c>
      <c r="C95" s="26">
        <v>1000</v>
      </c>
    </row>
    <row r="96" spans="1:3" x14ac:dyDescent="0.35">
      <c r="A96" s="24" t="s">
        <v>65</v>
      </c>
      <c r="B96" s="26" t="s">
        <v>45</v>
      </c>
      <c r="C96" s="26">
        <v>1003.342</v>
      </c>
    </row>
    <row r="97" spans="1:3" x14ac:dyDescent="0.35">
      <c r="A97" s="24" t="s">
        <v>65</v>
      </c>
      <c r="B97" s="26" t="s">
        <v>46</v>
      </c>
      <c r="C97" s="26">
        <v>1003342</v>
      </c>
    </row>
    <row r="98" spans="1:3" x14ac:dyDescent="0.35">
      <c r="A98" s="24" t="s">
        <v>66</v>
      </c>
      <c r="B98" s="26" t="s">
        <v>39</v>
      </c>
      <c r="C98" s="26">
        <v>1000</v>
      </c>
    </row>
    <row r="99" spans="1:3" x14ac:dyDescent="0.35">
      <c r="A99" s="24" t="s">
        <v>66</v>
      </c>
      <c r="B99" s="26" t="s">
        <v>47</v>
      </c>
      <c r="C99" s="26">
        <v>16783.2</v>
      </c>
    </row>
    <row r="100" spans="1:3" x14ac:dyDescent="0.35">
      <c r="A100" s="23"/>
    </row>
    <row r="101" spans="1:3" x14ac:dyDescent="0.35">
      <c r="A101" s="23"/>
    </row>
    <row r="102" spans="1:3" x14ac:dyDescent="0.35">
      <c r="A102" s="23"/>
    </row>
    <row r="103" spans="1:3" x14ac:dyDescent="0.35">
      <c r="A103" s="23"/>
    </row>
    <row r="104" spans="1:3" x14ac:dyDescent="0.35">
      <c r="A104" s="23"/>
    </row>
    <row r="105" spans="1:3" x14ac:dyDescent="0.35">
      <c r="A105" s="23"/>
    </row>
    <row r="106" spans="1:3" x14ac:dyDescent="0.35">
      <c r="A106" s="23"/>
    </row>
    <row r="107" spans="1:3" x14ac:dyDescent="0.35">
      <c r="A107" s="23"/>
    </row>
    <row r="108" spans="1:3" x14ac:dyDescent="0.35">
      <c r="A108" s="23"/>
    </row>
    <row r="109" spans="1:3" x14ac:dyDescent="0.35">
      <c r="A109" s="23"/>
    </row>
    <row r="110" spans="1:3" x14ac:dyDescent="0.35">
      <c r="A110" s="23"/>
    </row>
    <row r="111" spans="1:3" x14ac:dyDescent="0.35">
      <c r="A111" s="2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L2:Q31"/>
  <sheetViews>
    <sheetView showGridLines="0" topLeftCell="A14" workbookViewId="0">
      <selection activeCell="L20" sqref="L20"/>
    </sheetView>
  </sheetViews>
  <sheetFormatPr defaultRowHeight="14.5" x14ac:dyDescent="0.35"/>
  <cols>
    <col min="12" max="12" width="11.81640625" customWidth="1"/>
    <col min="16" max="16" width="17.26953125" customWidth="1"/>
  </cols>
  <sheetData>
    <row r="2" spans="12:17" x14ac:dyDescent="0.35">
      <c r="Q2" t="s">
        <v>545</v>
      </c>
    </row>
    <row r="3" spans="12:17" x14ac:dyDescent="0.35">
      <c r="L3" t="s">
        <v>541</v>
      </c>
      <c r="M3">
        <v>0.94781709999999997</v>
      </c>
      <c r="N3" t="s">
        <v>540</v>
      </c>
      <c r="O3">
        <v>1</v>
      </c>
      <c r="P3" t="s">
        <v>544</v>
      </c>
      <c r="Q3">
        <f>O3/M3</f>
        <v>1.0550558752316244</v>
      </c>
    </row>
    <row r="5" spans="12:17" x14ac:dyDescent="0.35">
      <c r="L5" t="s">
        <v>539</v>
      </c>
      <c r="M5" s="64">
        <v>6500</v>
      </c>
      <c r="N5" t="s">
        <v>543</v>
      </c>
      <c r="O5" s="64">
        <f>M5/M3</f>
        <v>6857.8631890055585</v>
      </c>
      <c r="P5" t="s">
        <v>542</v>
      </c>
      <c r="Q5">
        <f>O5/M5</f>
        <v>1.0550558752316244</v>
      </c>
    </row>
    <row r="7" spans="12:17" x14ac:dyDescent="0.35">
      <c r="L7" t="s">
        <v>541</v>
      </c>
      <c r="M7">
        <v>1</v>
      </c>
      <c r="N7" t="s">
        <v>540</v>
      </c>
      <c r="O7">
        <v>3412.12</v>
      </c>
      <c r="P7" t="s">
        <v>76</v>
      </c>
      <c r="Q7">
        <f>O7/M7</f>
        <v>3412.12</v>
      </c>
    </row>
    <row r="9" spans="12:17" x14ac:dyDescent="0.35">
      <c r="L9" t="s">
        <v>539</v>
      </c>
      <c r="M9" s="64">
        <f>M5</f>
        <v>6500</v>
      </c>
      <c r="N9" t="s">
        <v>538</v>
      </c>
      <c r="O9">
        <f>M9/O7</f>
        <v>1.9049740337385557</v>
      </c>
      <c r="P9" t="s">
        <v>537</v>
      </c>
      <c r="Q9">
        <f>O9/M9</f>
        <v>2.9307292826747012E-4</v>
      </c>
    </row>
    <row r="10" spans="12:17" x14ac:dyDescent="0.35">
      <c r="L10" t="s">
        <v>536</v>
      </c>
      <c r="O10">
        <f>1/O9</f>
        <v>0.52494153846153846</v>
      </c>
      <c r="P10" t="s">
        <v>535</v>
      </c>
    </row>
    <row r="12" spans="12:17" x14ac:dyDescent="0.35">
      <c r="L12" t="s">
        <v>534</v>
      </c>
      <c r="N12" t="s">
        <v>533</v>
      </c>
    </row>
    <row r="13" spans="12:17" x14ac:dyDescent="0.35">
      <c r="L13" t="s">
        <v>532</v>
      </c>
      <c r="N13" t="s">
        <v>531</v>
      </c>
    </row>
    <row r="15" spans="12:17" x14ac:dyDescent="0.35">
      <c r="L15" t="s">
        <v>530</v>
      </c>
    </row>
    <row r="17" spans="12:14" x14ac:dyDescent="0.35">
      <c r="M17">
        <f>M3</f>
        <v>0.94781709999999997</v>
      </c>
      <c r="N17" t="s">
        <v>643</v>
      </c>
    </row>
    <row r="18" spans="12:14" x14ac:dyDescent="0.35">
      <c r="M18">
        <f>1/M17</f>
        <v>1.0550558752316244</v>
      </c>
      <c r="N18" t="s">
        <v>649</v>
      </c>
    </row>
    <row r="20" spans="12:14" x14ac:dyDescent="0.35">
      <c r="L20" t="s">
        <v>808</v>
      </c>
    </row>
    <row r="22" spans="12:14" x14ac:dyDescent="0.35">
      <c r="L22" t="s">
        <v>642</v>
      </c>
      <c r="N22">
        <v>7000</v>
      </c>
    </row>
    <row r="23" spans="12:14" x14ac:dyDescent="0.35">
      <c r="L23" t="s">
        <v>795</v>
      </c>
      <c r="N23">
        <v>7</v>
      </c>
    </row>
    <row r="26" spans="12:14" x14ac:dyDescent="0.35">
      <c r="L26" s="7" t="str">
        <f>$B$9&amp;"/"&amp;J28&amp;" = "</f>
        <v xml:space="preserve">/ = </v>
      </c>
      <c r="M26" s="7"/>
      <c r="N26" s="7">
        <f>K28</f>
        <v>0</v>
      </c>
    </row>
    <row r="27" spans="12:14" x14ac:dyDescent="0.35">
      <c r="L27" t="s">
        <v>809</v>
      </c>
      <c r="N27" s="64">
        <f>N26/1000</f>
        <v>0</v>
      </c>
    </row>
    <row r="29" spans="12:14" x14ac:dyDescent="0.35">
      <c r="L29" t="s">
        <v>810</v>
      </c>
      <c r="N29" s="64" t="e">
        <f>1/N27</f>
        <v>#DIV/0!</v>
      </c>
    </row>
    <row r="31" spans="12:14" x14ac:dyDescent="0.35">
      <c r="L31" t="s">
        <v>811</v>
      </c>
      <c r="N31" s="64" t="e">
        <f>N29*N23</f>
        <v>#DIV/0!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BFFA-C751-42E9-BFC3-C70D8E78292A}">
  <sheetPr codeName="Sheet4"/>
  <dimension ref="A1:F66"/>
  <sheetViews>
    <sheetView tabSelected="1" workbookViewId="0">
      <selection activeCell="G7" sqref="G7"/>
    </sheetView>
  </sheetViews>
  <sheetFormatPr defaultRowHeight="14.5" x14ac:dyDescent="0.35"/>
  <cols>
    <col min="1" max="1" width="3.453125" customWidth="1"/>
    <col min="2" max="2" width="33.81640625" bestFit="1" customWidth="1"/>
    <col min="4" max="4" width="35.453125" bestFit="1" customWidth="1"/>
    <col min="5" max="5" width="24.26953125" bestFit="1" customWidth="1"/>
    <col min="6" max="6" width="8.81640625" bestFit="1" customWidth="1"/>
  </cols>
  <sheetData>
    <row r="1" spans="1:5" ht="23.5" x14ac:dyDescent="0.35">
      <c r="A1" s="14" t="s">
        <v>342</v>
      </c>
    </row>
    <row r="3" spans="1:5" x14ac:dyDescent="0.35">
      <c r="A3">
        <v>1</v>
      </c>
      <c r="B3" t="s">
        <v>773</v>
      </c>
      <c r="C3" s="114">
        <v>1109</v>
      </c>
      <c r="D3" t="s">
        <v>553</v>
      </c>
      <c r="E3" t="str">
        <f>D3&amp;"/"&amp;B3</f>
        <v>Btu/cubic foot natural gas (NG) wet =</v>
      </c>
    </row>
    <row r="4" spans="1:5" x14ac:dyDescent="0.35">
      <c r="A4">
        <v>1</v>
      </c>
      <c r="B4" t="s">
        <v>774</v>
      </c>
      <c r="C4" s="114">
        <v>1027</v>
      </c>
      <c r="D4" t="s">
        <v>553</v>
      </c>
      <c r="E4" t="str">
        <f t="shared" ref="E4:E40" si="0">D4&amp;"/"&amp;B4</f>
        <v>Btu/cubic foot dry =</v>
      </c>
    </row>
    <row r="5" spans="1:5" x14ac:dyDescent="0.35">
      <c r="A5">
        <v>1</v>
      </c>
      <c r="B5" t="s">
        <v>774</v>
      </c>
      <c r="C5" s="114">
        <v>1087</v>
      </c>
      <c r="D5" t="s">
        <v>738</v>
      </c>
      <c r="E5" t="str">
        <f t="shared" si="0"/>
        <v>kilojoules/cubic foot dry =</v>
      </c>
    </row>
    <row r="6" spans="1:5" x14ac:dyDescent="0.35">
      <c r="A6">
        <v>1</v>
      </c>
      <c r="B6" t="s">
        <v>775</v>
      </c>
      <c r="C6">
        <v>960</v>
      </c>
      <c r="D6" t="s">
        <v>553</v>
      </c>
      <c r="E6" t="str">
        <f t="shared" si="0"/>
        <v>Btu/cubic foot compressed =</v>
      </c>
    </row>
    <row r="7" spans="1:5" x14ac:dyDescent="0.35">
      <c r="A7">
        <v>1</v>
      </c>
      <c r="B7" t="s">
        <v>676</v>
      </c>
      <c r="C7" s="114">
        <v>20551</v>
      </c>
      <c r="D7" t="s">
        <v>553</v>
      </c>
      <c r="E7" t="str">
        <f t="shared" si="0"/>
        <v>Btu/pound =</v>
      </c>
    </row>
    <row r="8" spans="1:5" x14ac:dyDescent="0.35">
      <c r="A8">
        <v>1</v>
      </c>
      <c r="B8" t="s">
        <v>777</v>
      </c>
      <c r="C8" s="114">
        <v>90800</v>
      </c>
      <c r="D8" t="s">
        <v>776</v>
      </c>
      <c r="E8" t="str">
        <f t="shared" si="0"/>
        <v>Btu HHV */gallon liquid =</v>
      </c>
    </row>
    <row r="9" spans="1:5" x14ac:dyDescent="0.35">
      <c r="A9">
        <v>1</v>
      </c>
      <c r="B9" t="s">
        <v>777</v>
      </c>
      <c r="C9" s="114">
        <v>87600</v>
      </c>
      <c r="D9" t="s">
        <v>778</v>
      </c>
      <c r="E9" t="str">
        <f t="shared" si="0"/>
        <v>Btu LHV */gallon liquid =</v>
      </c>
    </row>
    <row r="10" spans="1:5" x14ac:dyDescent="0.35">
      <c r="A10">
        <v>1</v>
      </c>
      <c r="B10" t="s">
        <v>740</v>
      </c>
      <c r="C10" s="114">
        <v>1027</v>
      </c>
      <c r="D10" t="s">
        <v>739</v>
      </c>
      <c r="E10" t="str">
        <f t="shared" si="0"/>
        <v>million Btu/million cubic feet =</v>
      </c>
    </row>
    <row r="11" spans="1:5" x14ac:dyDescent="0.35">
      <c r="A11">
        <v>1</v>
      </c>
      <c r="B11" t="s">
        <v>741</v>
      </c>
      <c r="C11" s="114">
        <v>48700</v>
      </c>
      <c r="D11" t="s">
        <v>176</v>
      </c>
      <c r="E11" t="str">
        <f t="shared" si="0"/>
        <v>cubic feet of natural gas/metric ton liquefied natural gas (LNG) =</v>
      </c>
    </row>
    <row r="12" spans="1:5" x14ac:dyDescent="0.35">
      <c r="A12">
        <v>1</v>
      </c>
      <c r="B12" t="s">
        <v>743</v>
      </c>
      <c r="C12">
        <v>35.299999999999997</v>
      </c>
      <c r="D12" t="s">
        <v>742</v>
      </c>
      <c r="E12" t="str">
        <f t="shared" si="0"/>
        <v>billion cubic feet NG/billion cubic meters NG =</v>
      </c>
    </row>
    <row r="13" spans="1:5" x14ac:dyDescent="0.35">
      <c r="A13">
        <v>1</v>
      </c>
      <c r="B13" t="s">
        <v>743</v>
      </c>
      <c r="C13">
        <v>0.9</v>
      </c>
      <c r="D13" t="s">
        <v>744</v>
      </c>
      <c r="E13" t="str">
        <f t="shared" si="0"/>
        <v>million metric tons oil equivalent/billion cubic meters NG =</v>
      </c>
    </row>
    <row r="14" spans="1:5" x14ac:dyDescent="0.35">
      <c r="A14">
        <v>1</v>
      </c>
      <c r="B14" t="s">
        <v>743</v>
      </c>
      <c r="C14">
        <v>0.73</v>
      </c>
      <c r="D14" t="s">
        <v>745</v>
      </c>
      <c r="E14" t="str">
        <f t="shared" si="0"/>
        <v>million metric tons LNG/billion cubic meters NG =</v>
      </c>
    </row>
    <row r="15" spans="1:5" x14ac:dyDescent="0.35">
      <c r="A15">
        <v>1</v>
      </c>
      <c r="B15" t="s">
        <v>743</v>
      </c>
      <c r="C15">
        <v>36</v>
      </c>
      <c r="D15" t="s">
        <v>746</v>
      </c>
      <c r="E15" t="str">
        <f t="shared" si="0"/>
        <v>trillion Btus/billion cubic meters NG =</v>
      </c>
    </row>
    <row r="16" spans="1:5" x14ac:dyDescent="0.35">
      <c r="A16">
        <v>1</v>
      </c>
      <c r="B16" t="s">
        <v>743</v>
      </c>
      <c r="C16">
        <v>6.29</v>
      </c>
      <c r="D16" t="s">
        <v>747</v>
      </c>
      <c r="E16" t="str">
        <f t="shared" si="0"/>
        <v>million barrels of oil equivalent/billion cubic meters NG =</v>
      </c>
    </row>
    <row r="17" spans="1:5" x14ac:dyDescent="0.35">
      <c r="A17">
        <v>1</v>
      </c>
      <c r="B17" t="s">
        <v>749</v>
      </c>
      <c r="C17">
        <v>2.8000000000000001E-2</v>
      </c>
      <c r="D17" t="s">
        <v>748</v>
      </c>
      <c r="E17" t="str">
        <f t="shared" si="0"/>
        <v>billion cubic meters NG/billion cubic feet NG =</v>
      </c>
    </row>
    <row r="18" spans="1:5" x14ac:dyDescent="0.35">
      <c r="A18">
        <v>1</v>
      </c>
      <c r="B18" t="s">
        <v>749</v>
      </c>
      <c r="C18">
        <v>2.5999999999999999E-2</v>
      </c>
      <c r="D18" t="s">
        <v>744</v>
      </c>
      <c r="E18" t="str">
        <f t="shared" si="0"/>
        <v>million metric tons oil equivalent/billion cubic feet NG =</v>
      </c>
    </row>
    <row r="19" spans="1:5" x14ac:dyDescent="0.35">
      <c r="A19">
        <v>1</v>
      </c>
      <c r="B19" t="s">
        <v>749</v>
      </c>
      <c r="C19">
        <v>2.1000000000000001E-2</v>
      </c>
      <c r="D19" t="s">
        <v>750</v>
      </c>
      <c r="E19" t="str">
        <f t="shared" si="0"/>
        <v>million metric LNG/billion cubic feet NG =</v>
      </c>
    </row>
    <row r="20" spans="1:5" x14ac:dyDescent="0.35">
      <c r="A20">
        <v>1</v>
      </c>
      <c r="B20" t="s">
        <v>749</v>
      </c>
      <c r="C20">
        <v>1.03</v>
      </c>
      <c r="D20" t="s">
        <v>746</v>
      </c>
      <c r="E20" t="str">
        <f t="shared" si="0"/>
        <v>trillion Btus/billion cubic feet NG =</v>
      </c>
    </row>
    <row r="21" spans="1:5" x14ac:dyDescent="0.35">
      <c r="A21">
        <v>1</v>
      </c>
      <c r="B21" t="s">
        <v>749</v>
      </c>
      <c r="C21">
        <v>0.18</v>
      </c>
      <c r="D21" t="s">
        <v>752</v>
      </c>
      <c r="E21" t="str">
        <f t="shared" si="0"/>
        <v>million barrels oil equivalent/billion cubic feet NG =</v>
      </c>
    </row>
    <row r="22" spans="1:5" x14ac:dyDescent="0.35">
      <c r="A22">
        <v>1</v>
      </c>
      <c r="B22" t="s">
        <v>753</v>
      </c>
      <c r="C22">
        <v>1.38</v>
      </c>
      <c r="D22" t="s">
        <v>748</v>
      </c>
      <c r="E22" t="str">
        <f t="shared" si="0"/>
        <v>billion cubic meters NG/million metric tons LNG =</v>
      </c>
    </row>
    <row r="23" spans="1:5" x14ac:dyDescent="0.35">
      <c r="A23">
        <v>1</v>
      </c>
      <c r="B23" t="s">
        <v>753</v>
      </c>
      <c r="C23">
        <v>48.7</v>
      </c>
      <c r="D23" t="s">
        <v>742</v>
      </c>
      <c r="E23" t="str">
        <f t="shared" si="0"/>
        <v>billion cubic feet NG/million metric tons LNG =</v>
      </c>
    </row>
    <row r="24" spans="1:5" x14ac:dyDescent="0.35">
      <c r="A24">
        <v>1</v>
      </c>
      <c r="B24" t="s">
        <v>753</v>
      </c>
      <c r="C24">
        <v>1.23</v>
      </c>
      <c r="D24" t="s">
        <v>744</v>
      </c>
      <c r="E24" t="str">
        <f t="shared" si="0"/>
        <v>million metric tons oil equivalent/million metric tons LNG =</v>
      </c>
    </row>
    <row r="25" spans="1:5" x14ac:dyDescent="0.35">
      <c r="A25">
        <v>1</v>
      </c>
      <c r="B25" t="s">
        <v>753</v>
      </c>
      <c r="C25">
        <v>52</v>
      </c>
      <c r="D25" t="s">
        <v>746</v>
      </c>
      <c r="E25" t="str">
        <f t="shared" si="0"/>
        <v>trillion Btus/million metric tons LNG =</v>
      </c>
    </row>
    <row r="26" spans="1:5" x14ac:dyDescent="0.35">
      <c r="A26">
        <v>1</v>
      </c>
      <c r="B26" t="s">
        <v>753</v>
      </c>
      <c r="C26">
        <v>8.68</v>
      </c>
      <c r="D26" t="s">
        <v>752</v>
      </c>
      <c r="E26" t="str">
        <f t="shared" si="0"/>
        <v>million barrels oil equivalent/million metric tons LNG =</v>
      </c>
    </row>
    <row r="27" spans="1:5" x14ac:dyDescent="0.35">
      <c r="A27">
        <v>1</v>
      </c>
      <c r="B27" t="s">
        <v>754</v>
      </c>
      <c r="C27">
        <v>1.111</v>
      </c>
      <c r="D27" t="s">
        <v>748</v>
      </c>
      <c r="E27" t="str">
        <f t="shared" si="0"/>
        <v>billion cubic meters NG/million metric tons oil equivalent =</v>
      </c>
    </row>
    <row r="28" spans="1:5" x14ac:dyDescent="0.35">
      <c r="A28">
        <v>1</v>
      </c>
      <c r="B28" t="s">
        <v>754</v>
      </c>
      <c r="C28">
        <v>39.200000000000003</v>
      </c>
      <c r="D28" t="s">
        <v>742</v>
      </c>
      <c r="E28" t="str">
        <f t="shared" si="0"/>
        <v>billion cubic feet NG/million metric tons oil equivalent =</v>
      </c>
    </row>
    <row r="29" spans="1:5" x14ac:dyDescent="0.35">
      <c r="A29">
        <v>1</v>
      </c>
      <c r="B29" t="s">
        <v>754</v>
      </c>
      <c r="C29">
        <v>0.80500000000000005</v>
      </c>
      <c r="D29" t="s">
        <v>755</v>
      </c>
      <c r="E29" t="str">
        <f t="shared" si="0"/>
        <v>million tons LNG/million metric tons oil equivalent =</v>
      </c>
    </row>
    <row r="30" spans="1:5" x14ac:dyDescent="0.35">
      <c r="A30">
        <v>1</v>
      </c>
      <c r="B30" t="s">
        <v>754</v>
      </c>
      <c r="C30">
        <v>40.4</v>
      </c>
      <c r="D30" t="s">
        <v>746</v>
      </c>
      <c r="E30" t="str">
        <f t="shared" si="0"/>
        <v>trillion Btus/million metric tons oil equivalent =</v>
      </c>
    </row>
    <row r="31" spans="1:5" x14ac:dyDescent="0.35">
      <c r="A31">
        <v>1</v>
      </c>
      <c r="B31" t="s">
        <v>754</v>
      </c>
      <c r="C31">
        <v>7.33</v>
      </c>
      <c r="D31" t="s">
        <v>752</v>
      </c>
      <c r="E31" t="str">
        <f t="shared" si="0"/>
        <v>million barrels oil equivalent/million metric tons oil equivalent =</v>
      </c>
    </row>
    <row r="32" spans="1:5" x14ac:dyDescent="0.35">
      <c r="A32">
        <v>1</v>
      </c>
      <c r="B32" t="s">
        <v>756</v>
      </c>
      <c r="C32">
        <v>0.16</v>
      </c>
      <c r="D32" t="s">
        <v>748</v>
      </c>
      <c r="E32" t="str">
        <f t="shared" si="0"/>
        <v>billion cubic meters NG/million barrels oil equivalent =</v>
      </c>
    </row>
    <row r="33" spans="1:6" x14ac:dyDescent="0.35">
      <c r="A33">
        <v>1</v>
      </c>
      <c r="B33" t="s">
        <v>756</v>
      </c>
      <c r="C33">
        <v>5.61</v>
      </c>
      <c r="D33" t="s">
        <v>742</v>
      </c>
      <c r="E33" t="str">
        <f t="shared" si="0"/>
        <v>billion cubic feet NG/million barrels oil equivalent =</v>
      </c>
    </row>
    <row r="34" spans="1:6" x14ac:dyDescent="0.35">
      <c r="A34">
        <v>1</v>
      </c>
      <c r="B34" t="s">
        <v>756</v>
      </c>
      <c r="C34">
        <v>0.14000000000000001</v>
      </c>
      <c r="D34" t="s">
        <v>757</v>
      </c>
      <c r="E34" t="str">
        <f t="shared" si="0"/>
        <v>million tons oil equivalent/million barrels oil equivalent =</v>
      </c>
    </row>
    <row r="35" spans="1:6" x14ac:dyDescent="0.35">
      <c r="A35">
        <v>1</v>
      </c>
      <c r="B35" t="s">
        <v>756</v>
      </c>
      <c r="C35">
        <v>0.12</v>
      </c>
      <c r="D35" t="s">
        <v>758</v>
      </c>
      <c r="E35" t="str">
        <f t="shared" si="0"/>
        <v>million metric tons of LNG/million barrels oil equivalent =</v>
      </c>
    </row>
    <row r="36" spans="1:6" x14ac:dyDescent="0.35">
      <c r="A36">
        <v>1</v>
      </c>
      <c r="B36" t="s">
        <v>756</v>
      </c>
      <c r="C36">
        <v>5.8</v>
      </c>
      <c r="D36" t="s">
        <v>746</v>
      </c>
      <c r="E36" t="str">
        <f t="shared" si="0"/>
        <v>trillion Btus/million barrels oil equivalent =</v>
      </c>
    </row>
    <row r="37" spans="1:6" x14ac:dyDescent="0.35">
      <c r="A37">
        <v>1</v>
      </c>
      <c r="B37" t="s">
        <v>759</v>
      </c>
      <c r="C37">
        <v>2.8000000000000001E-2</v>
      </c>
      <c r="D37" t="s">
        <v>748</v>
      </c>
      <c r="E37" t="str">
        <f t="shared" si="0"/>
        <v>billion cubic meters NG/trillion Btus =</v>
      </c>
    </row>
    <row r="38" spans="1:6" x14ac:dyDescent="0.35">
      <c r="A38">
        <v>1</v>
      </c>
      <c r="B38" t="s">
        <v>759</v>
      </c>
      <c r="C38">
        <v>0.98</v>
      </c>
      <c r="D38" t="s">
        <v>742</v>
      </c>
      <c r="E38" t="str">
        <f t="shared" si="0"/>
        <v>billion cubic feet NG/trillion Btus =</v>
      </c>
    </row>
    <row r="39" spans="1:6" x14ac:dyDescent="0.35">
      <c r="A39">
        <v>1</v>
      </c>
      <c r="B39" t="s">
        <v>759</v>
      </c>
      <c r="C39">
        <v>2.5000000000000001E-2</v>
      </c>
      <c r="D39" t="s">
        <v>744</v>
      </c>
      <c r="E39" t="str">
        <f t="shared" si="0"/>
        <v>million metric tons oil equivalent/trillion Btus =</v>
      </c>
    </row>
    <row r="40" spans="1:6" x14ac:dyDescent="0.35">
      <c r="A40">
        <v>1</v>
      </c>
      <c r="B40" t="s">
        <v>759</v>
      </c>
      <c r="C40">
        <v>0.02</v>
      </c>
      <c r="D40" t="s">
        <v>745</v>
      </c>
      <c r="E40" t="str">
        <f t="shared" si="0"/>
        <v>million metric tons LNG/trillion Btus =</v>
      </c>
    </row>
    <row r="41" spans="1:6" x14ac:dyDescent="0.35">
      <c r="A41">
        <v>1</v>
      </c>
      <c r="B41" t="s">
        <v>759</v>
      </c>
      <c r="C41">
        <v>0.17</v>
      </c>
      <c r="D41" t="s">
        <v>761</v>
      </c>
      <c r="E41" s="64">
        <v>53682.559999999998</v>
      </c>
      <c r="F41" t="s">
        <v>143</v>
      </c>
    </row>
    <row r="42" spans="1:6" x14ac:dyDescent="0.35">
      <c r="A42">
        <v>1</v>
      </c>
      <c r="B42" t="s">
        <v>762</v>
      </c>
      <c r="C42" s="64">
        <v>60124.466999999997</v>
      </c>
      <c r="D42" t="s">
        <v>143</v>
      </c>
    </row>
    <row r="43" spans="1:6" x14ac:dyDescent="0.35">
      <c r="A43">
        <v>1</v>
      </c>
      <c r="B43" t="s">
        <v>675</v>
      </c>
      <c r="C43">
        <v>2.8316999999999998E-2</v>
      </c>
      <c r="D43" t="s">
        <v>83</v>
      </c>
    </row>
    <row r="44" spans="1:6" x14ac:dyDescent="0.35">
      <c r="A44">
        <v>1</v>
      </c>
      <c r="B44" t="s">
        <v>779</v>
      </c>
      <c r="C44" s="114">
        <v>36409</v>
      </c>
      <c r="D44" t="s">
        <v>553</v>
      </c>
    </row>
    <row r="45" spans="1:6" x14ac:dyDescent="0.35">
      <c r="A45">
        <v>1</v>
      </c>
      <c r="B45" t="s">
        <v>779</v>
      </c>
      <c r="C45">
        <v>38.14</v>
      </c>
      <c r="D45" t="s">
        <v>555</v>
      </c>
    </row>
    <row r="46" spans="1:6" x14ac:dyDescent="0.35">
      <c r="A46">
        <v>1</v>
      </c>
      <c r="B46" t="s">
        <v>578</v>
      </c>
      <c r="C46">
        <v>35.314</v>
      </c>
      <c r="D46" t="s">
        <v>143</v>
      </c>
    </row>
    <row r="48" spans="1:6" ht="23.5" x14ac:dyDescent="0.35">
      <c r="A48" s="14" t="s">
        <v>343</v>
      </c>
    </row>
    <row r="50" spans="1:4" x14ac:dyDescent="0.35">
      <c r="A50">
        <v>1</v>
      </c>
      <c r="B50" t="s">
        <v>676</v>
      </c>
      <c r="C50" s="114">
        <v>10377</v>
      </c>
      <c r="D50" t="s">
        <v>553</v>
      </c>
    </row>
    <row r="51" spans="1:4" x14ac:dyDescent="0.35">
      <c r="A51">
        <v>1</v>
      </c>
      <c r="B51" t="s">
        <v>763</v>
      </c>
      <c r="C51">
        <v>10.948</v>
      </c>
      <c r="D51" t="s">
        <v>555</v>
      </c>
    </row>
    <row r="52" spans="1:4" x14ac:dyDescent="0.35">
      <c r="A52">
        <v>1</v>
      </c>
      <c r="B52" t="s">
        <v>764</v>
      </c>
      <c r="C52" s="114">
        <v>20754000</v>
      </c>
      <c r="D52" t="s">
        <v>553</v>
      </c>
    </row>
    <row r="53" spans="1:4" x14ac:dyDescent="0.35">
      <c r="A53">
        <v>1</v>
      </c>
      <c r="B53" t="s">
        <v>760</v>
      </c>
      <c r="C53" s="114">
        <v>21897</v>
      </c>
      <c r="D53" t="s">
        <v>555</v>
      </c>
    </row>
    <row r="54" spans="1:4" x14ac:dyDescent="0.35">
      <c r="A54">
        <v>1</v>
      </c>
      <c r="B54" t="s">
        <v>760</v>
      </c>
      <c r="C54">
        <v>0.90700000000000003</v>
      </c>
      <c r="D54" t="s">
        <v>559</v>
      </c>
    </row>
    <row r="55" spans="1:4" x14ac:dyDescent="0.35">
      <c r="A55">
        <v>1</v>
      </c>
      <c r="B55" t="s">
        <v>560</v>
      </c>
      <c r="C55" s="114">
        <v>22877388</v>
      </c>
      <c r="D55" t="s">
        <v>553</v>
      </c>
    </row>
    <row r="56" spans="1:4" x14ac:dyDescent="0.35">
      <c r="A56">
        <v>1</v>
      </c>
      <c r="B56" t="s">
        <v>560</v>
      </c>
      <c r="C56" s="114">
        <v>24137</v>
      </c>
      <c r="D56" t="s">
        <v>555</v>
      </c>
    </row>
    <row r="57" spans="1:4" x14ac:dyDescent="0.35">
      <c r="A57">
        <v>1</v>
      </c>
      <c r="B57" t="s">
        <v>560</v>
      </c>
      <c r="C57">
        <v>1.1020000000000001</v>
      </c>
      <c r="D57" t="s">
        <v>765</v>
      </c>
    </row>
    <row r="58" spans="1:4" x14ac:dyDescent="0.35">
      <c r="A58">
        <v>1</v>
      </c>
      <c r="B58" t="s">
        <v>766</v>
      </c>
      <c r="C58">
        <v>0.2</v>
      </c>
      <c r="D58" t="s">
        <v>344</v>
      </c>
    </row>
    <row r="59" spans="1:4" x14ac:dyDescent="0.35">
      <c r="A59">
        <v>1</v>
      </c>
      <c r="B59" t="s">
        <v>766</v>
      </c>
      <c r="C59">
        <v>0.41</v>
      </c>
      <c r="D59" t="s">
        <v>767</v>
      </c>
    </row>
    <row r="60" spans="1:4" x14ac:dyDescent="0.35">
      <c r="A60">
        <v>1</v>
      </c>
      <c r="B60" t="s">
        <v>768</v>
      </c>
      <c r="C60">
        <v>1.5</v>
      </c>
    </row>
    <row r="61" spans="1:4" x14ac:dyDescent="0.35">
      <c r="A61" t="s">
        <v>344</v>
      </c>
    </row>
    <row r="62" spans="1:4" x14ac:dyDescent="0.35">
      <c r="A62">
        <v>1</v>
      </c>
      <c r="B62" t="s">
        <v>768</v>
      </c>
      <c r="C62">
        <v>3</v>
      </c>
      <c r="D62" t="s">
        <v>769</v>
      </c>
    </row>
    <row r="63" spans="1:4" x14ac:dyDescent="0.35">
      <c r="A63">
        <v>1</v>
      </c>
      <c r="B63" t="s">
        <v>770</v>
      </c>
      <c r="C63">
        <v>5</v>
      </c>
      <c r="D63" t="s">
        <v>751</v>
      </c>
    </row>
    <row r="64" spans="1:4" x14ac:dyDescent="0.35">
      <c r="A64">
        <v>1</v>
      </c>
      <c r="B64" t="s">
        <v>770</v>
      </c>
      <c r="C64">
        <v>0.67</v>
      </c>
      <c r="D64" t="s">
        <v>771</v>
      </c>
    </row>
    <row r="65" spans="1:4" x14ac:dyDescent="0.35">
      <c r="A65">
        <v>1</v>
      </c>
      <c r="B65" t="s">
        <v>772</v>
      </c>
      <c r="C65">
        <v>2.5</v>
      </c>
      <c r="D65" t="s">
        <v>751</v>
      </c>
    </row>
    <row r="66" spans="1:4" x14ac:dyDescent="0.35">
      <c r="A66">
        <v>1</v>
      </c>
      <c r="B66" t="s">
        <v>772</v>
      </c>
      <c r="C66">
        <v>0.33</v>
      </c>
      <c r="D66" t="s">
        <v>771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General Energy Conversion</vt:lpstr>
      <vt:lpstr>Joules Energy</vt:lpstr>
      <vt:lpstr>IEA Converstion Table</vt:lpstr>
      <vt:lpstr>Fuel Units BTU</vt:lpstr>
      <vt:lpstr>Heat Cont BTU</vt:lpstr>
      <vt:lpstr>Fuel Energy Content</vt:lpstr>
      <vt:lpstr>Fuel Energy Content (3)</vt:lpstr>
      <vt:lpstr>Heat Rate BTU to kJ</vt:lpstr>
      <vt:lpstr>Nat Gas and LNG</vt:lpstr>
      <vt:lpstr>Emissions</vt:lpstr>
      <vt:lpstr>EIA Conversions</vt:lpstr>
      <vt:lpstr>BBL Conversions</vt:lpstr>
      <vt:lpstr>Oil Conversions</vt:lpstr>
      <vt:lpstr>btu_kCal</vt:lpstr>
      <vt:lpstr>m3_kCal</vt:lpstr>
      <vt:lpstr>'IEA Converstion Table'!MASS</vt:lpstr>
      <vt:lpstr>'Joules Energy'!s1ss1</vt:lpstr>
      <vt:lpstr>'Joules Energy'!s1ss2</vt:lpstr>
      <vt:lpstr>'Joules Energy'!s1ss3</vt:lpstr>
      <vt:lpstr>'Joules Energy'!s4ss1</vt:lpstr>
      <vt:lpstr>'Joules Energy'!s4ss2</vt:lpstr>
      <vt:lpstr>'Joules Energy'!s4ss3</vt:lpstr>
      <vt:lpstr>'Joules Energy'!s4ss4</vt:lpstr>
      <vt:lpstr>'Joules Energy'!s4ss5</vt:lpstr>
      <vt:lpstr>'Joules Energy'!s4ss6</vt:lpstr>
      <vt:lpstr>'Joules Energy'!s4ss7</vt:lpstr>
      <vt:lpstr>'Joules Energy'!s4ss8</vt:lpstr>
      <vt:lpstr>'IEA Converstion Table'!TABLE</vt:lpstr>
      <vt:lpstr>'IEA Converstion Table'!TABLE_2</vt:lpstr>
      <vt:lpstr>'IEA Converstion Table'!TABLE_3</vt:lpstr>
      <vt:lpstr>'IEA Converstion Table'!TABLE_4</vt:lpstr>
      <vt:lpstr>'IEA Converstion Table'!TABLE_5</vt:lpstr>
      <vt:lpstr>'IEA Converstion Table'!TABLE_6</vt:lpstr>
      <vt:lpstr>'IEA Converstion Table'!VOLUME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Usain Bolt</dc:creator>
  <cp:lastModifiedBy>Stormy Daniels</cp:lastModifiedBy>
  <dcterms:created xsi:type="dcterms:W3CDTF">2013-03-27T06:12:27Z</dcterms:created>
  <dcterms:modified xsi:type="dcterms:W3CDTF">2018-07-18T18:52:49Z</dcterms:modified>
</cp:coreProperties>
</file>