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40" windowWidth="11100" windowHeight="8640" activeTab="0"/>
  </bookViews>
  <sheets>
    <sheet name="Merton Exercise" sheetId="1" r:id="rId1"/>
    <sheet name="Graph Data" sheetId="2" r:id="rId2"/>
  </sheets>
  <definedNames>
    <definedName name="Call">'Merton Exercise'!$E$28</definedName>
    <definedName name="d1_">'Merton Exercise'!$E$17</definedName>
    <definedName name="d1_d">'Merton Exercise'!$E$16</definedName>
    <definedName name="d1_n">'Merton Exercise'!$E$15</definedName>
    <definedName name="d2_">'Merton Exercise'!$E$21</definedName>
    <definedName name="d2_d">'Merton Exercise'!$E$20</definedName>
    <definedName name="d2_n">'Merton Exercise'!$E$19</definedName>
    <definedName name="k">'Merton Exercise'!$E$12</definedName>
    <definedName name="N__d1">'Merton Exercise'!$E$25</definedName>
    <definedName name="N__d2">'Merton Exercise'!$E$26</definedName>
    <definedName name="N_d1">'Merton Exercise'!$E$23</definedName>
    <definedName name="N_d2">'Merton Exercise'!$E$24</definedName>
    <definedName name="p0">'Merton Exercise'!$E$3</definedName>
    <definedName name="Put">'Merton Exercise'!$E$29</definedName>
    <definedName name="pv">'Merton Exercise'!$E$13</definedName>
    <definedName name="rf">'Merton Exercise'!$E$10</definedName>
    <definedName name="t">'Merton Exercise'!$E$7</definedName>
    <definedName name="Vol">'Merton Exercise'!$E$8</definedName>
  </definedNames>
  <calcPr fullCalcOnLoad="1" iterate="1" iterateCount="1000" iterateDelta="0.0001"/>
</workbook>
</file>

<file path=xl/sharedStrings.xml><?xml version="1.0" encoding="utf-8"?>
<sst xmlns="http://schemas.openxmlformats.org/spreadsheetml/2006/main" count="144" uniqueCount="129">
  <si>
    <t>Item</t>
  </si>
  <si>
    <t>Formula</t>
  </si>
  <si>
    <t>Units</t>
  </si>
  <si>
    <t>Value</t>
  </si>
  <si>
    <t>Range Name</t>
  </si>
  <si>
    <t>Inputs</t>
  </si>
  <si>
    <r>
      <t>p</t>
    </r>
    <r>
      <rPr>
        <vertAlign val="subscript"/>
        <sz val="10"/>
        <rFont val="Arial"/>
        <family val="0"/>
      </rPr>
      <t>0</t>
    </r>
  </si>
  <si>
    <t>k</t>
  </si>
  <si>
    <r>
      <t>r</t>
    </r>
    <r>
      <rPr>
        <vertAlign val="subscript"/>
        <sz val="10"/>
        <rFont val="Arial"/>
        <family val="0"/>
      </rPr>
      <t>f</t>
    </r>
  </si>
  <si>
    <t>t</t>
  </si>
  <si>
    <t>Volatility</t>
  </si>
  <si>
    <t>Vol</t>
  </si>
  <si>
    <t>Present Value Factor</t>
  </si>
  <si>
    <r>
      <t>e</t>
    </r>
    <r>
      <rPr>
        <vertAlign val="superscript"/>
        <sz val="10"/>
        <rFont val="Arial"/>
        <family val="0"/>
      </rPr>
      <t>-rt</t>
    </r>
  </si>
  <si>
    <t>pv</t>
  </si>
  <si>
    <r>
      <t>d</t>
    </r>
    <r>
      <rPr>
        <vertAlign val="subscript"/>
        <sz val="10"/>
        <rFont val="Arial"/>
        <family val="0"/>
      </rPr>
      <t>1</t>
    </r>
    <r>
      <rPr>
        <sz val="10"/>
        <rFont val="Arial"/>
        <family val="0"/>
      </rPr>
      <t xml:space="preserve"> Numerator</t>
    </r>
  </si>
  <si>
    <r>
      <t>d</t>
    </r>
    <r>
      <rPr>
        <vertAlign val="subscript"/>
        <sz val="10"/>
        <rFont val="Arial"/>
        <family val="0"/>
      </rPr>
      <t>1_</t>
    </r>
    <r>
      <rPr>
        <sz val="10"/>
        <rFont val="Arial"/>
        <family val="0"/>
      </rPr>
      <t>n</t>
    </r>
  </si>
  <si>
    <r>
      <t>d</t>
    </r>
    <r>
      <rPr>
        <vertAlign val="subscript"/>
        <sz val="10"/>
        <rFont val="Arial"/>
        <family val="0"/>
      </rPr>
      <t>1</t>
    </r>
    <r>
      <rPr>
        <sz val="10"/>
        <rFont val="Arial"/>
        <family val="0"/>
      </rPr>
      <t xml:space="preserve"> Denominator</t>
    </r>
  </si>
  <si>
    <r>
      <t>(vol x t)</t>
    </r>
    <r>
      <rPr>
        <vertAlign val="superscript"/>
        <sz val="10"/>
        <rFont val="Arial"/>
        <family val="0"/>
      </rPr>
      <t>1/2</t>
    </r>
    <r>
      <rPr>
        <sz val="10"/>
        <rFont val="Arial"/>
        <family val="0"/>
      </rPr>
      <t xml:space="preserve"> </t>
    </r>
  </si>
  <si>
    <r>
      <t>d</t>
    </r>
    <r>
      <rPr>
        <vertAlign val="subscript"/>
        <sz val="10"/>
        <rFont val="Arial"/>
        <family val="0"/>
      </rPr>
      <t>1_</t>
    </r>
    <r>
      <rPr>
        <sz val="10"/>
        <rFont val="Arial"/>
        <family val="0"/>
      </rPr>
      <t>d</t>
    </r>
  </si>
  <si>
    <r>
      <t>d</t>
    </r>
    <r>
      <rPr>
        <vertAlign val="subscript"/>
        <sz val="10"/>
        <rFont val="Arial"/>
        <family val="0"/>
      </rPr>
      <t>1</t>
    </r>
    <r>
      <rPr>
        <sz val="10"/>
        <rFont val="Arial"/>
        <family val="0"/>
      </rPr>
      <t xml:space="preserve"> Value</t>
    </r>
  </si>
  <si>
    <t>Num/Denom</t>
  </si>
  <si>
    <r>
      <t>d</t>
    </r>
    <r>
      <rPr>
        <vertAlign val="subscript"/>
        <sz val="10"/>
        <rFont val="Arial"/>
        <family val="0"/>
      </rPr>
      <t>1</t>
    </r>
  </si>
  <si>
    <r>
      <t>d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 xml:space="preserve"> Numerator</t>
    </r>
  </si>
  <si>
    <r>
      <t>d</t>
    </r>
    <r>
      <rPr>
        <vertAlign val="subscript"/>
        <sz val="10"/>
        <rFont val="Arial"/>
        <family val="0"/>
      </rPr>
      <t>2_</t>
    </r>
    <r>
      <rPr>
        <sz val="10"/>
        <rFont val="Arial"/>
        <family val="0"/>
      </rPr>
      <t>n</t>
    </r>
  </si>
  <si>
    <r>
      <t>d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 xml:space="preserve"> Denominator</t>
    </r>
  </si>
  <si>
    <r>
      <t>d</t>
    </r>
    <r>
      <rPr>
        <vertAlign val="subscript"/>
        <sz val="10"/>
        <rFont val="Arial"/>
        <family val="0"/>
      </rPr>
      <t>2_</t>
    </r>
    <r>
      <rPr>
        <sz val="10"/>
        <rFont val="Arial"/>
        <family val="0"/>
      </rPr>
      <t>d</t>
    </r>
  </si>
  <si>
    <r>
      <t>d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 xml:space="preserve"> Value</t>
    </r>
  </si>
  <si>
    <r>
      <t>d</t>
    </r>
    <r>
      <rPr>
        <vertAlign val="subscript"/>
        <sz val="10"/>
        <rFont val="Arial"/>
        <family val="0"/>
      </rPr>
      <t>2</t>
    </r>
  </si>
  <si>
    <r>
      <t>Normal(d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</si>
  <si>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Std Norm(0,1)</t>
  </si>
  <si>
    <r>
      <t>N_d</t>
    </r>
    <r>
      <rPr>
        <vertAlign val="subscript"/>
        <sz val="10"/>
        <rFont val="Arial"/>
        <family val="2"/>
      </rPr>
      <t>1</t>
    </r>
  </si>
  <si>
    <r>
      <t>Normal(d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</si>
  <si>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N_d</t>
    </r>
    <r>
      <rPr>
        <vertAlign val="subscript"/>
        <sz val="10"/>
        <rFont val="Arial"/>
        <family val="2"/>
      </rPr>
      <t>2</t>
    </r>
  </si>
  <si>
    <r>
      <t>Normal(-d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</si>
  <si>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N_-d</t>
    </r>
    <r>
      <rPr>
        <vertAlign val="subscript"/>
        <sz val="10"/>
        <rFont val="Arial"/>
        <family val="2"/>
      </rPr>
      <t>1</t>
    </r>
  </si>
  <si>
    <r>
      <t>Normal(-d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</si>
  <si>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N_-d</t>
    </r>
    <r>
      <rPr>
        <vertAlign val="subscript"/>
        <sz val="10"/>
        <rFont val="Arial"/>
        <family val="2"/>
      </rPr>
      <t>2</t>
    </r>
  </si>
  <si>
    <t>Call Value</t>
  </si>
  <si>
    <t>Call</t>
  </si>
  <si>
    <t>Put Value</t>
  </si>
  <si>
    <t>Put</t>
  </si>
  <si>
    <r>
      <t>pv*N_-d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*k-p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*N_-d</t>
    </r>
    <r>
      <rPr>
        <vertAlign val="subscript"/>
        <sz val="10"/>
        <rFont val="Arial"/>
        <family val="2"/>
      </rPr>
      <t>1</t>
    </r>
  </si>
  <si>
    <r>
      <t>ln(p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>/k)+(r</t>
    </r>
    <r>
      <rPr>
        <vertAlign val="subscript"/>
        <sz val="10"/>
        <rFont val="Arial"/>
        <family val="0"/>
      </rPr>
      <t>f</t>
    </r>
    <r>
      <rPr>
        <sz val="10"/>
        <rFont val="Arial"/>
        <family val="0"/>
      </rPr>
      <t>+vol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/2) x t</t>
    </r>
  </si>
  <si>
    <r>
      <t>ln(p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>/k)+(r</t>
    </r>
    <r>
      <rPr>
        <vertAlign val="subscript"/>
        <sz val="10"/>
        <rFont val="Arial"/>
        <family val="0"/>
      </rPr>
      <t>f-</t>
    </r>
    <r>
      <rPr>
        <sz val="10"/>
        <rFont val="Arial"/>
        <family val="0"/>
      </rPr>
      <t>vol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/2) x t</t>
    </r>
  </si>
  <si>
    <r>
      <t>p</t>
    </r>
    <r>
      <rPr>
        <vertAlign val="subscript"/>
        <sz val="10"/>
        <rFont val="Arial"/>
        <family val="2"/>
      </rPr>
      <t>0*</t>
    </r>
    <r>
      <rPr>
        <sz val="10"/>
        <rFont val="Arial"/>
        <family val="2"/>
      </rPr>
      <t>N_d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-pv*N_d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*k</t>
    </r>
  </si>
  <si>
    <t>%</t>
  </si>
  <si>
    <t>Current Market Value</t>
  </si>
  <si>
    <t>Debt Leverage</t>
  </si>
  <si>
    <t>Compounding Periods</t>
  </si>
  <si>
    <t>per</t>
  </si>
  <si>
    <t>lev</t>
  </si>
  <si>
    <t>Simple Interest Rate</t>
  </si>
  <si>
    <t>Duration</t>
  </si>
  <si>
    <r>
      <t>r</t>
    </r>
    <r>
      <rPr>
        <vertAlign val="subscript"/>
        <sz val="10"/>
        <rFont val="Arial"/>
        <family val="2"/>
      </rPr>
      <t>d</t>
    </r>
  </si>
  <si>
    <t>Equity Value</t>
  </si>
  <si>
    <t>Total-Call</t>
  </si>
  <si>
    <t>Face/Value</t>
  </si>
  <si>
    <t>Current Face of Debt</t>
  </si>
  <si>
    <t>Annual Yield</t>
  </si>
  <si>
    <t>Ln(1+yield)/t</t>
  </si>
  <si>
    <t>Credit Spread</t>
  </si>
  <si>
    <t>(1+Yld)/(1+rf)-1</t>
  </si>
  <si>
    <t>Prob Default</t>
  </si>
  <si>
    <t>Implied Recovery</t>
  </si>
  <si>
    <t>Default - FV</t>
  </si>
  <si>
    <t>Recovery Percent</t>
  </si>
  <si>
    <t>Loss Given Default</t>
  </si>
  <si>
    <t>Input Shares</t>
  </si>
  <si>
    <t>Delta Debt (dd/dv)</t>
  </si>
  <si>
    <t>Delta Equity (de/dv)</t>
  </si>
  <si>
    <t>Gamma</t>
  </si>
  <si>
    <t>V</t>
  </si>
  <si>
    <t>Vd</t>
  </si>
  <si>
    <t>Ve</t>
  </si>
  <si>
    <t>dV</t>
  </si>
  <si>
    <t>dE</t>
  </si>
  <si>
    <t>dD</t>
  </si>
  <si>
    <t>dD/dV</t>
  </si>
  <si>
    <t>dE/dV</t>
  </si>
  <si>
    <t>Input Share Price</t>
  </si>
  <si>
    <t>Implied Equity Vol</t>
  </si>
  <si>
    <t>Input Equity Volatility</t>
  </si>
  <si>
    <t>x Value</t>
  </si>
  <si>
    <t>Normdist</t>
  </si>
  <si>
    <t>Mean</t>
  </si>
  <si>
    <t>Stdev</t>
  </si>
  <si>
    <t>Input Equity Value</t>
  </si>
  <si>
    <t>cur_face</t>
  </si>
  <si>
    <t>ann_yield</t>
  </si>
  <si>
    <t>Bond Yield</t>
  </si>
  <si>
    <t>equity</t>
  </si>
  <si>
    <t>debt</t>
  </si>
  <si>
    <t>yield</t>
  </si>
  <si>
    <t>spread</t>
  </si>
  <si>
    <t>prob_default</t>
  </si>
  <si>
    <t>tot_def</t>
  </si>
  <si>
    <t>fv_def</t>
  </si>
  <si>
    <t>recovery</t>
  </si>
  <si>
    <t>rec_pct</t>
  </si>
  <si>
    <t>lgd</t>
  </si>
  <si>
    <t>gamma</t>
  </si>
  <si>
    <t>delta_d</t>
  </si>
  <si>
    <t>delta_e</t>
  </si>
  <si>
    <t>input_s</t>
  </si>
  <si>
    <t>input_n</t>
  </si>
  <si>
    <t>input_equity</t>
  </si>
  <si>
    <t>input_e_vol</t>
  </si>
  <si>
    <t>implied_e_vol</t>
  </si>
  <si>
    <t>Merton Model</t>
  </si>
  <si>
    <t>Expected Default</t>
  </si>
  <si>
    <t>Future Nominal Face Value</t>
  </si>
  <si>
    <t>Amt</t>
  </si>
  <si>
    <r>
      <t>Normal(-d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)</t>
    </r>
  </si>
  <si>
    <t>Pd x FV of Face</t>
  </si>
  <si>
    <t>Current Debt Value</t>
  </si>
  <si>
    <t xml:space="preserve">Risk Free Rate - Continual </t>
  </si>
  <si>
    <t>LN(1+rf)</t>
  </si>
  <si>
    <t>Lev x Mkt Val</t>
  </si>
  <si>
    <r>
      <t>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value </t>
    </r>
  </si>
  <si>
    <t xml:space="preserve">Probability of Default </t>
  </si>
  <si>
    <t>PD x LGD x Face = Future Face Value - Future Debt Value</t>
  </si>
  <si>
    <t>Total Loss</t>
  </si>
  <si>
    <t>Face - (Value)/pv</t>
  </si>
  <si>
    <t>PD x LGD x Face = Total Loss</t>
  </si>
  <si>
    <t>LGD = Total Loss/(PD x Face)</t>
  </si>
  <si>
    <t>"-d2</t>
  </si>
  <si>
    <t>=normdist</t>
  </si>
  <si>
    <t>input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</si>
</sst>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0.0%"/>
    <numFmt numFmtId="170" formatCode="_(* #,##0.0000_);_(* \(#,##0.0000\);_(* &quot;-&quot;????_);_(@_)"/>
    <numFmt numFmtId="171" formatCode="0.000%"/>
  </numFmts>
  <fonts count="47">
    <font>
      <sz val="10"/>
      <name val="Arial"/>
      <family val="0"/>
    </font>
    <font>
      <b/>
      <sz val="10"/>
      <name val="Arial"/>
      <family val="0"/>
    </font>
    <font>
      <vertAlign val="subscript"/>
      <sz val="10"/>
      <name val="Arial"/>
      <family val="0"/>
    </font>
    <font>
      <vertAlign val="superscript"/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8.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166" fontId="0" fillId="0" borderId="0" xfId="42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10" fontId="0" fillId="0" borderId="0" xfId="57" applyNumberFormat="1" applyFont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 horizontal="right"/>
    </xf>
    <xf numFmtId="9" fontId="0" fillId="33" borderId="13" xfId="57" applyFont="1" applyFill="1" applyBorder="1" applyAlignment="1">
      <alignment/>
    </xf>
    <xf numFmtId="0" fontId="0" fillId="33" borderId="13" xfId="0" applyFont="1" applyFill="1" applyBorder="1" applyAlignment="1">
      <alignment/>
    </xf>
    <xf numFmtId="10" fontId="0" fillId="33" borderId="13" xfId="57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 horizontal="right"/>
    </xf>
    <xf numFmtId="10" fontId="0" fillId="33" borderId="13" xfId="0" applyNumberFormat="1" applyFont="1" applyFill="1" applyBorder="1" applyAlignment="1">
      <alignment horizontal="right"/>
    </xf>
    <xf numFmtId="165" fontId="0" fillId="0" borderId="0" xfId="42" applyNumberFormat="1" applyFont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165" fontId="0" fillId="34" borderId="0" xfId="42" applyNumberFormat="1" applyFont="1" applyFill="1" applyBorder="1" applyAlignment="1">
      <alignment/>
    </xf>
    <xf numFmtId="0" fontId="0" fillId="34" borderId="0" xfId="0" applyFont="1" applyFill="1" applyBorder="1" applyAlignment="1" quotePrefix="1">
      <alignment horizontal="center"/>
    </xf>
    <xf numFmtId="0" fontId="0" fillId="34" borderId="0" xfId="0" applyFont="1" applyFill="1" applyBorder="1" applyAlignment="1" quotePrefix="1">
      <alignment horizontal="left"/>
    </xf>
    <xf numFmtId="0" fontId="0" fillId="34" borderId="0" xfId="0" applyFont="1" applyFill="1" applyBorder="1" applyAlignment="1">
      <alignment horizontal="left"/>
    </xf>
    <xf numFmtId="43" fontId="0" fillId="34" borderId="0" xfId="42" applyFont="1" applyFill="1" applyBorder="1" applyAlignment="1">
      <alignment/>
    </xf>
    <xf numFmtId="0" fontId="0" fillId="34" borderId="0" xfId="0" applyFont="1" applyFill="1" applyBorder="1" applyAlignment="1" quotePrefix="1">
      <alignment horizontal="center"/>
    </xf>
    <xf numFmtId="0" fontId="0" fillId="0" borderId="0" xfId="0" applyAlignment="1" quotePrefix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43" fontId="0" fillId="35" borderId="16" xfId="42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3" fontId="0" fillId="35" borderId="17" xfId="42" applyFont="1" applyFill="1" applyBorder="1" applyAlignment="1">
      <alignment/>
    </xf>
    <xf numFmtId="10" fontId="0" fillId="35" borderId="17" xfId="57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43" fontId="0" fillId="35" borderId="18" xfId="42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10" fontId="0" fillId="35" borderId="16" xfId="0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 horizontal="center"/>
    </xf>
    <xf numFmtId="43" fontId="0" fillId="35" borderId="17" xfId="42" applyFont="1" applyFill="1" applyBorder="1" applyAlignment="1">
      <alignment horizontal="right"/>
    </xf>
    <xf numFmtId="0" fontId="0" fillId="35" borderId="12" xfId="0" applyFont="1" applyFill="1" applyBorder="1" applyAlignment="1">
      <alignment horizontal="center"/>
    </xf>
    <xf numFmtId="43" fontId="0" fillId="35" borderId="18" xfId="42" applyFont="1" applyFill="1" applyBorder="1" applyAlignment="1">
      <alignment horizontal="right"/>
    </xf>
    <xf numFmtId="10" fontId="0" fillId="35" borderId="17" xfId="42" applyNumberFormat="1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'Merton Exercise'!$B$77</c:f>
        </c:strRef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425"/>
          <c:y val="0.135"/>
          <c:w val="0.90925"/>
          <c:h val="0.76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Data'!$B$7:$B$167</c:f>
              <c:numCache>
                <c:ptCount val="161"/>
                <c:pt idx="0">
                  <c:v>-8</c:v>
                </c:pt>
                <c:pt idx="1">
                  <c:v>-7.9</c:v>
                </c:pt>
                <c:pt idx="2">
                  <c:v>-7.800000000000001</c:v>
                </c:pt>
                <c:pt idx="3">
                  <c:v>-7.700000000000001</c:v>
                </c:pt>
                <c:pt idx="4">
                  <c:v>-7.600000000000001</c:v>
                </c:pt>
                <c:pt idx="5">
                  <c:v>-7.500000000000002</c:v>
                </c:pt>
                <c:pt idx="6">
                  <c:v>-7.400000000000002</c:v>
                </c:pt>
                <c:pt idx="7">
                  <c:v>-7.3000000000000025</c:v>
                </c:pt>
                <c:pt idx="8">
                  <c:v>-7.200000000000003</c:v>
                </c:pt>
                <c:pt idx="9">
                  <c:v>-7.100000000000003</c:v>
                </c:pt>
                <c:pt idx="10">
                  <c:v>-7.0000000000000036</c:v>
                </c:pt>
                <c:pt idx="11">
                  <c:v>-6.900000000000004</c:v>
                </c:pt>
                <c:pt idx="12">
                  <c:v>-6.800000000000004</c:v>
                </c:pt>
                <c:pt idx="13">
                  <c:v>-6.700000000000005</c:v>
                </c:pt>
                <c:pt idx="14">
                  <c:v>-6.600000000000005</c:v>
                </c:pt>
                <c:pt idx="15">
                  <c:v>-6.500000000000005</c:v>
                </c:pt>
                <c:pt idx="16">
                  <c:v>-6.400000000000006</c:v>
                </c:pt>
                <c:pt idx="17">
                  <c:v>-6.300000000000006</c:v>
                </c:pt>
                <c:pt idx="18">
                  <c:v>-6.200000000000006</c:v>
                </c:pt>
                <c:pt idx="19">
                  <c:v>-6.100000000000007</c:v>
                </c:pt>
                <c:pt idx="20">
                  <c:v>-6.000000000000007</c:v>
                </c:pt>
                <c:pt idx="21">
                  <c:v>-5.9000000000000075</c:v>
                </c:pt>
                <c:pt idx="22">
                  <c:v>-5.800000000000008</c:v>
                </c:pt>
                <c:pt idx="23">
                  <c:v>-5.700000000000008</c:v>
                </c:pt>
                <c:pt idx="24">
                  <c:v>-5.6000000000000085</c:v>
                </c:pt>
                <c:pt idx="25">
                  <c:v>-5.500000000000009</c:v>
                </c:pt>
                <c:pt idx="26">
                  <c:v>-5.400000000000009</c:v>
                </c:pt>
                <c:pt idx="27">
                  <c:v>-5.30000000000001</c:v>
                </c:pt>
                <c:pt idx="28">
                  <c:v>-5.20000000000001</c:v>
                </c:pt>
                <c:pt idx="29">
                  <c:v>-5.10000000000001</c:v>
                </c:pt>
                <c:pt idx="30">
                  <c:v>-5.000000000000011</c:v>
                </c:pt>
                <c:pt idx="31">
                  <c:v>-4.900000000000011</c:v>
                </c:pt>
                <c:pt idx="32">
                  <c:v>-4.800000000000011</c:v>
                </c:pt>
                <c:pt idx="33">
                  <c:v>-4.700000000000012</c:v>
                </c:pt>
                <c:pt idx="34">
                  <c:v>-4.600000000000012</c:v>
                </c:pt>
                <c:pt idx="35">
                  <c:v>-4.500000000000012</c:v>
                </c:pt>
                <c:pt idx="36">
                  <c:v>-4.400000000000013</c:v>
                </c:pt>
                <c:pt idx="37">
                  <c:v>-4.300000000000013</c:v>
                </c:pt>
                <c:pt idx="38">
                  <c:v>-4.2000000000000135</c:v>
                </c:pt>
                <c:pt idx="39">
                  <c:v>-4.100000000000014</c:v>
                </c:pt>
                <c:pt idx="40">
                  <c:v>-4.000000000000014</c:v>
                </c:pt>
                <c:pt idx="41">
                  <c:v>-3.900000000000014</c:v>
                </c:pt>
                <c:pt idx="42">
                  <c:v>-3.800000000000014</c:v>
                </c:pt>
                <c:pt idx="43">
                  <c:v>-3.700000000000014</c:v>
                </c:pt>
                <c:pt idx="44">
                  <c:v>-3.600000000000014</c:v>
                </c:pt>
                <c:pt idx="45">
                  <c:v>-3.5000000000000138</c:v>
                </c:pt>
                <c:pt idx="46">
                  <c:v>-3.4000000000000137</c:v>
                </c:pt>
                <c:pt idx="47">
                  <c:v>-3.3000000000000136</c:v>
                </c:pt>
                <c:pt idx="48">
                  <c:v>-3.2000000000000135</c:v>
                </c:pt>
                <c:pt idx="49">
                  <c:v>-3.1000000000000134</c:v>
                </c:pt>
                <c:pt idx="50">
                  <c:v>-3.0000000000000133</c:v>
                </c:pt>
                <c:pt idx="51">
                  <c:v>-2.9000000000000132</c:v>
                </c:pt>
                <c:pt idx="52">
                  <c:v>-2.800000000000013</c:v>
                </c:pt>
                <c:pt idx="53">
                  <c:v>-2.700000000000013</c:v>
                </c:pt>
                <c:pt idx="54">
                  <c:v>-2.600000000000013</c:v>
                </c:pt>
                <c:pt idx="55">
                  <c:v>-2.500000000000013</c:v>
                </c:pt>
                <c:pt idx="56">
                  <c:v>-2.400000000000013</c:v>
                </c:pt>
                <c:pt idx="57">
                  <c:v>-2.3000000000000127</c:v>
                </c:pt>
                <c:pt idx="58">
                  <c:v>-2.2000000000000126</c:v>
                </c:pt>
                <c:pt idx="59">
                  <c:v>-2.1000000000000125</c:v>
                </c:pt>
                <c:pt idx="60">
                  <c:v>-2.0000000000000124</c:v>
                </c:pt>
                <c:pt idx="61">
                  <c:v>-1.9000000000000123</c:v>
                </c:pt>
                <c:pt idx="62">
                  <c:v>-1.8000000000000123</c:v>
                </c:pt>
                <c:pt idx="63">
                  <c:v>-1.7000000000000122</c:v>
                </c:pt>
                <c:pt idx="64">
                  <c:v>-1.600000000000012</c:v>
                </c:pt>
                <c:pt idx="65">
                  <c:v>-1.500000000000012</c:v>
                </c:pt>
                <c:pt idx="66">
                  <c:v>-1.400000000000012</c:v>
                </c:pt>
                <c:pt idx="67">
                  <c:v>-1.3000000000000118</c:v>
                </c:pt>
                <c:pt idx="68">
                  <c:v>-1.2000000000000117</c:v>
                </c:pt>
                <c:pt idx="69">
                  <c:v>-1.1000000000000116</c:v>
                </c:pt>
                <c:pt idx="70">
                  <c:v>-1.0000000000000115</c:v>
                </c:pt>
                <c:pt idx="71">
                  <c:v>-0.9000000000000116</c:v>
                </c:pt>
                <c:pt idx="72">
                  <c:v>-0.8000000000000116</c:v>
                </c:pt>
                <c:pt idx="73">
                  <c:v>-0.7000000000000116</c:v>
                </c:pt>
                <c:pt idx="74">
                  <c:v>-0.6000000000000116</c:v>
                </c:pt>
                <c:pt idx="75">
                  <c:v>-0.5000000000000117</c:v>
                </c:pt>
                <c:pt idx="76">
                  <c:v>-0.4000000000000117</c:v>
                </c:pt>
                <c:pt idx="77">
                  <c:v>-0.3000000000000117</c:v>
                </c:pt>
                <c:pt idx="78">
                  <c:v>-0.2000000000000117</c:v>
                </c:pt>
                <c:pt idx="79">
                  <c:v>-0.10000000000001169</c:v>
                </c:pt>
                <c:pt idx="80">
                  <c:v>-1.1685097334179773E-14</c:v>
                </c:pt>
                <c:pt idx="81">
                  <c:v>0.09999999999998832</c:v>
                </c:pt>
                <c:pt idx="82">
                  <c:v>0.19999999999998833</c:v>
                </c:pt>
                <c:pt idx="83">
                  <c:v>0.29999999999998833</c:v>
                </c:pt>
                <c:pt idx="84">
                  <c:v>0.39999999999998836</c:v>
                </c:pt>
                <c:pt idx="85">
                  <c:v>0.49999999999998834</c:v>
                </c:pt>
                <c:pt idx="86">
                  <c:v>0.5999999999999883</c:v>
                </c:pt>
                <c:pt idx="87">
                  <c:v>0.6999999999999883</c:v>
                </c:pt>
                <c:pt idx="88">
                  <c:v>0.7999999999999883</c:v>
                </c:pt>
                <c:pt idx="89">
                  <c:v>0.8999999999999883</c:v>
                </c:pt>
                <c:pt idx="90">
                  <c:v>0.9999999999999882</c:v>
                </c:pt>
                <c:pt idx="91">
                  <c:v>1.0999999999999883</c:v>
                </c:pt>
                <c:pt idx="92">
                  <c:v>1.1999999999999884</c:v>
                </c:pt>
                <c:pt idx="93">
                  <c:v>1.2999999999999885</c:v>
                </c:pt>
                <c:pt idx="94">
                  <c:v>1.3999999999999886</c:v>
                </c:pt>
                <c:pt idx="95">
                  <c:v>1.4999999999999887</c:v>
                </c:pt>
                <c:pt idx="96">
                  <c:v>1.5999999999999888</c:v>
                </c:pt>
                <c:pt idx="97">
                  <c:v>1.6999999999999889</c:v>
                </c:pt>
                <c:pt idx="98">
                  <c:v>1.799999999999989</c:v>
                </c:pt>
                <c:pt idx="99">
                  <c:v>1.899999999999989</c:v>
                </c:pt>
                <c:pt idx="100">
                  <c:v>1.9999999999999891</c:v>
                </c:pt>
                <c:pt idx="101">
                  <c:v>2.099999999999989</c:v>
                </c:pt>
                <c:pt idx="102">
                  <c:v>2.199999999999989</c:v>
                </c:pt>
                <c:pt idx="103">
                  <c:v>2.299999999999989</c:v>
                </c:pt>
                <c:pt idx="104">
                  <c:v>2.3999999999999893</c:v>
                </c:pt>
                <c:pt idx="105">
                  <c:v>2.4999999999999893</c:v>
                </c:pt>
                <c:pt idx="106">
                  <c:v>2.5999999999999894</c:v>
                </c:pt>
                <c:pt idx="107">
                  <c:v>2.6999999999999895</c:v>
                </c:pt>
                <c:pt idx="108">
                  <c:v>2.7999999999999896</c:v>
                </c:pt>
                <c:pt idx="109">
                  <c:v>2.8999999999999897</c:v>
                </c:pt>
                <c:pt idx="110">
                  <c:v>2.99999999999999</c:v>
                </c:pt>
                <c:pt idx="111">
                  <c:v>3.09999999999999</c:v>
                </c:pt>
                <c:pt idx="112">
                  <c:v>3.19999999999999</c:v>
                </c:pt>
                <c:pt idx="113">
                  <c:v>3.29999999999999</c:v>
                </c:pt>
                <c:pt idx="114">
                  <c:v>3.39999999999999</c:v>
                </c:pt>
                <c:pt idx="115">
                  <c:v>3.4999999999999902</c:v>
                </c:pt>
                <c:pt idx="116">
                  <c:v>3.5999999999999903</c:v>
                </c:pt>
                <c:pt idx="117">
                  <c:v>3.6999999999999904</c:v>
                </c:pt>
                <c:pt idx="118">
                  <c:v>3.7999999999999905</c:v>
                </c:pt>
                <c:pt idx="119">
                  <c:v>3.8999999999999906</c:v>
                </c:pt>
                <c:pt idx="120">
                  <c:v>3.9999999999999907</c:v>
                </c:pt>
                <c:pt idx="121">
                  <c:v>4.099999999999991</c:v>
                </c:pt>
                <c:pt idx="122">
                  <c:v>4.19999999999999</c:v>
                </c:pt>
                <c:pt idx="123">
                  <c:v>4.29999999999999</c:v>
                </c:pt>
                <c:pt idx="124">
                  <c:v>4.39999999999999</c:v>
                </c:pt>
                <c:pt idx="125">
                  <c:v>4.499999999999989</c:v>
                </c:pt>
                <c:pt idx="126">
                  <c:v>4.599999999999989</c:v>
                </c:pt>
                <c:pt idx="127">
                  <c:v>4.699999999999989</c:v>
                </c:pt>
                <c:pt idx="128">
                  <c:v>4.799999999999988</c:v>
                </c:pt>
                <c:pt idx="129">
                  <c:v>4.899999999999988</c:v>
                </c:pt>
                <c:pt idx="130">
                  <c:v>4.999999999999988</c:v>
                </c:pt>
                <c:pt idx="131">
                  <c:v>5.099999999999987</c:v>
                </c:pt>
                <c:pt idx="132">
                  <c:v>5.199999999999987</c:v>
                </c:pt>
                <c:pt idx="133">
                  <c:v>5.2999999999999865</c:v>
                </c:pt>
                <c:pt idx="134">
                  <c:v>5.399999999999986</c:v>
                </c:pt>
                <c:pt idx="135">
                  <c:v>5.499999999999986</c:v>
                </c:pt>
                <c:pt idx="136">
                  <c:v>5.599999999999985</c:v>
                </c:pt>
                <c:pt idx="137">
                  <c:v>5.699999999999985</c:v>
                </c:pt>
                <c:pt idx="138">
                  <c:v>5.799999999999985</c:v>
                </c:pt>
                <c:pt idx="139">
                  <c:v>5.899999999999984</c:v>
                </c:pt>
                <c:pt idx="140">
                  <c:v>5.999999999999984</c:v>
                </c:pt>
                <c:pt idx="141">
                  <c:v>6.099999999999984</c:v>
                </c:pt>
                <c:pt idx="142">
                  <c:v>6.199999999999983</c:v>
                </c:pt>
                <c:pt idx="143">
                  <c:v>6.299999999999983</c:v>
                </c:pt>
                <c:pt idx="144">
                  <c:v>6.399999999999983</c:v>
                </c:pt>
                <c:pt idx="145">
                  <c:v>6.499999999999982</c:v>
                </c:pt>
                <c:pt idx="146">
                  <c:v>6.599999999999982</c:v>
                </c:pt>
                <c:pt idx="147">
                  <c:v>6.6999999999999815</c:v>
                </c:pt>
                <c:pt idx="148">
                  <c:v>6.799999999999981</c:v>
                </c:pt>
                <c:pt idx="149">
                  <c:v>6.899999999999981</c:v>
                </c:pt>
                <c:pt idx="150">
                  <c:v>6.9999999999999805</c:v>
                </c:pt>
                <c:pt idx="151">
                  <c:v>7.09999999999998</c:v>
                </c:pt>
                <c:pt idx="152">
                  <c:v>7.19999999999998</c:v>
                </c:pt>
                <c:pt idx="153">
                  <c:v>7.299999999999979</c:v>
                </c:pt>
                <c:pt idx="154">
                  <c:v>7.399999999999979</c:v>
                </c:pt>
                <c:pt idx="155">
                  <c:v>7.499999999999979</c:v>
                </c:pt>
                <c:pt idx="156">
                  <c:v>7.599999999999978</c:v>
                </c:pt>
                <c:pt idx="157">
                  <c:v>7.699999999999978</c:v>
                </c:pt>
                <c:pt idx="158">
                  <c:v>7.799999999999978</c:v>
                </c:pt>
                <c:pt idx="159">
                  <c:v>7.899999999999977</c:v>
                </c:pt>
                <c:pt idx="160">
                  <c:v>7.999999999999977</c:v>
                </c:pt>
              </c:numCache>
            </c:numRef>
          </c:xVal>
          <c:yVal>
            <c:numRef>
              <c:f>'Graph Data'!$C$7:$C$167</c:f>
              <c:numCache>
                <c:ptCount val="161"/>
                <c:pt idx="0">
                  <c:v>6.220960574271738E-16</c:v>
                </c:pt>
                <c:pt idx="1">
                  <c:v>1.3945171466592604E-15</c:v>
                </c:pt>
                <c:pt idx="2">
                  <c:v>3.0953587719586676E-15</c:v>
                </c:pt>
                <c:pt idx="3">
                  <c:v>6.803311540773899E-15</c:v>
                </c:pt>
                <c:pt idx="4">
                  <c:v>1.48065374900479E-14</c:v>
                </c:pt>
                <c:pt idx="5">
                  <c:v>3.190891672910829E-14</c:v>
                </c:pt>
                <c:pt idx="6">
                  <c:v>6.809224890619867E-14</c:v>
                </c:pt>
                <c:pt idx="7">
                  <c:v>1.43883863815755E-13</c:v>
                </c:pt>
                <c:pt idx="8">
                  <c:v>3.0106279811173663E-13</c:v>
                </c:pt>
                <c:pt idx="9">
                  <c:v>6.237844463331406E-13</c:v>
                </c:pt>
                <c:pt idx="10">
                  <c:v>1.279812543885802E-12</c:v>
                </c:pt>
                <c:pt idx="11">
                  <c:v>2.6001269656380975E-12</c:v>
                </c:pt>
                <c:pt idx="12">
                  <c:v>5.230957544144429E-12</c:v>
                </c:pt>
                <c:pt idx="13">
                  <c:v>1.0420976987964772E-11</c:v>
                </c:pt>
                <c:pt idx="14">
                  <c:v>2.0557889093994392E-11</c:v>
                </c:pt>
                <c:pt idx="15">
                  <c:v>4.016000583858956E-11</c:v>
                </c:pt>
                <c:pt idx="16">
                  <c:v>7.768847581709515E-11</c:v>
                </c:pt>
                <c:pt idx="17">
                  <c:v>1.4882282217622473E-10</c:v>
                </c:pt>
                <c:pt idx="18">
                  <c:v>2.823158037043155E-10</c:v>
                </c:pt>
                <c:pt idx="19">
                  <c:v>5.303423262948595E-10</c:v>
                </c:pt>
                <c:pt idx="20">
                  <c:v>9.86587645037655E-10</c:v>
                </c:pt>
                <c:pt idx="21">
                  <c:v>1.817507863099337E-09</c:v>
                </c:pt>
                <c:pt idx="22">
                  <c:v>3.3157459783259917E-09</c:v>
                </c:pt>
                <c:pt idx="23">
                  <c:v>5.990371401063223E-09</c:v>
                </c:pt>
                <c:pt idx="24">
                  <c:v>1.0717590258310342E-08</c:v>
                </c:pt>
                <c:pt idx="25">
                  <c:v>1.8989562465886705E-08</c:v>
                </c:pt>
                <c:pt idx="26">
                  <c:v>3.33204484854268E-08</c:v>
                </c:pt>
                <c:pt idx="27">
                  <c:v>5.7901340399642816E-08</c:v>
                </c:pt>
                <c:pt idx="28">
                  <c:v>9.964426316932917E-08</c:v>
                </c:pt>
                <c:pt idx="29">
                  <c:v>1.698267407147503E-07</c:v>
                </c:pt>
                <c:pt idx="30">
                  <c:v>2.866515718791775E-07</c:v>
                </c:pt>
                <c:pt idx="31">
                  <c:v>4.79183276590293E-07</c:v>
                </c:pt>
                <c:pt idx="32">
                  <c:v>7.933281519755481E-07</c:v>
                </c:pt>
                <c:pt idx="33">
                  <c:v>1.3008074539172053E-06</c:v>
                </c:pt>
                <c:pt idx="34">
                  <c:v>2.112454702502724E-06</c:v>
                </c:pt>
                <c:pt idx="35">
                  <c:v>3.3976731247298582E-06</c:v>
                </c:pt>
                <c:pt idx="36">
                  <c:v>5.41254390770353E-06</c:v>
                </c:pt>
                <c:pt idx="37">
                  <c:v>8.539905470991284E-06</c:v>
                </c:pt>
                <c:pt idx="38">
                  <c:v>1.3345749015905538E-05</c:v>
                </c:pt>
                <c:pt idx="39">
                  <c:v>2.0657506912545518E-05</c:v>
                </c:pt>
                <c:pt idx="40">
                  <c:v>3.167124183311796E-05</c:v>
                </c:pt>
                <c:pt idx="41">
                  <c:v>4.809634401759989E-05</c:v>
                </c:pt>
                <c:pt idx="42">
                  <c:v>7.234804392511573E-05</c:v>
                </c:pt>
                <c:pt idx="43">
                  <c:v>0.00010779973347738234</c:v>
                </c:pt>
                <c:pt idx="44">
                  <c:v>0.00015910859015752515</c:v>
                </c:pt>
                <c:pt idx="45">
                  <c:v>0.00023262907903551306</c:v>
                </c:pt>
                <c:pt idx="46">
                  <c:v>0.00033692926567686373</c:v>
                </c:pt>
                <c:pt idx="47">
                  <c:v>0.0004834241423837539</c:v>
                </c:pt>
                <c:pt idx="48">
                  <c:v>0.0006871379379158153</c:v>
                </c:pt>
                <c:pt idx="49">
                  <c:v>0.0009676032132183132</c:v>
                </c:pt>
                <c:pt idx="50">
                  <c:v>0.001349898031630034</c:v>
                </c:pt>
                <c:pt idx="51">
                  <c:v>0.0018658133003839588</c:v>
                </c:pt>
                <c:pt idx="52">
                  <c:v>0.002555130330427827</c:v>
                </c:pt>
                <c:pt idx="53">
                  <c:v>0.0034669738030405303</c:v>
                </c:pt>
                <c:pt idx="54">
                  <c:v>0.0046611880237185715</c:v>
                </c:pt>
                <c:pt idx="55">
                  <c:v>0.006209665325775908</c:v>
                </c:pt>
                <c:pt idx="56">
                  <c:v>0.008197535924595838</c:v>
                </c:pt>
                <c:pt idx="57">
                  <c:v>0.010724110021675446</c:v>
                </c:pt>
                <c:pt idx="58">
                  <c:v>0.01390344751349816</c:v>
                </c:pt>
                <c:pt idx="59">
                  <c:v>0.017864420562815998</c:v>
                </c:pt>
                <c:pt idx="60">
                  <c:v>0.022750131948178518</c:v>
                </c:pt>
                <c:pt idx="61">
                  <c:v>0.028716559816000974</c:v>
                </c:pt>
                <c:pt idx="62">
                  <c:v>0.03593031911292482</c:v>
                </c:pt>
                <c:pt idx="63">
                  <c:v>0.044565462758541875</c:v>
                </c:pt>
                <c:pt idx="64">
                  <c:v>0.054799291699556635</c:v>
                </c:pt>
                <c:pt idx="65">
                  <c:v>0.06680720126885649</c:v>
                </c:pt>
                <c:pt idx="66">
                  <c:v>0.08075665923376925</c:v>
                </c:pt>
                <c:pt idx="67">
                  <c:v>0.0968004845856083</c:v>
                </c:pt>
                <c:pt idx="68">
                  <c:v>0.11506967022170599</c:v>
                </c:pt>
                <c:pt idx="69">
                  <c:v>0.13566606094638012</c:v>
                </c:pt>
                <c:pt idx="70">
                  <c:v>0.1586552539314542</c:v>
                </c:pt>
                <c:pt idx="71">
                  <c:v>0.18406012534675642</c:v>
                </c:pt>
                <c:pt idx="72">
                  <c:v>0.2118553985833933</c:v>
                </c:pt>
                <c:pt idx="73">
                  <c:v>0.24196365222306943</c:v>
                </c:pt>
                <c:pt idx="74">
                  <c:v>0.27425311775006966</c:v>
                </c:pt>
                <c:pt idx="75">
                  <c:v>0.3085375387259828</c:v>
                </c:pt>
                <c:pt idx="76">
                  <c:v>0.3445782583896715</c:v>
                </c:pt>
                <c:pt idx="77">
                  <c:v>0.3820885778110429</c:v>
                </c:pt>
                <c:pt idx="78">
                  <c:v>0.4207402905608924</c:v>
                </c:pt>
                <c:pt idx="79">
                  <c:v>0.46017216272296635</c:v>
                </c:pt>
                <c:pt idx="80">
                  <c:v>0.49999999999999534</c:v>
                </c:pt>
                <c:pt idx="81">
                  <c:v>0.5398278372770243</c:v>
                </c:pt>
                <c:pt idx="82">
                  <c:v>0.5792597094390984</c:v>
                </c:pt>
                <c:pt idx="83">
                  <c:v>0.6179114221889482</c:v>
                </c:pt>
                <c:pt idx="84">
                  <c:v>0.6554217416103199</c:v>
                </c:pt>
                <c:pt idx="85">
                  <c:v>0.691462461274009</c:v>
                </c:pt>
                <c:pt idx="86">
                  <c:v>0.7257468822499226</c:v>
                </c:pt>
                <c:pt idx="87">
                  <c:v>0.7580363477769234</c:v>
                </c:pt>
                <c:pt idx="88">
                  <c:v>0.7881446014165999</c:v>
                </c:pt>
                <c:pt idx="89">
                  <c:v>0.8159398746532374</c:v>
                </c:pt>
                <c:pt idx="90">
                  <c:v>0.8413447460685402</c:v>
                </c:pt>
                <c:pt idx="91">
                  <c:v>0.8643339390536148</c:v>
                </c:pt>
                <c:pt idx="92">
                  <c:v>0.8849303297782896</c:v>
                </c:pt>
                <c:pt idx="93">
                  <c:v>0.9031995154143877</c:v>
                </c:pt>
                <c:pt idx="94">
                  <c:v>0.9192433407662273</c:v>
                </c:pt>
                <c:pt idx="95">
                  <c:v>0.9331927987311405</c:v>
                </c:pt>
                <c:pt idx="96">
                  <c:v>0.9452007083004408</c:v>
                </c:pt>
                <c:pt idx="97">
                  <c:v>0.955434537241456</c:v>
                </c:pt>
                <c:pt idx="98">
                  <c:v>0.9640696808870733</c:v>
                </c:pt>
                <c:pt idx="99">
                  <c:v>0.9712834401839975</c:v>
                </c:pt>
                <c:pt idx="100">
                  <c:v>0.9772498680518202</c:v>
                </c:pt>
                <c:pt idx="101">
                  <c:v>0.982135579437183</c:v>
                </c:pt>
                <c:pt idx="102">
                  <c:v>0.986096552486501</c:v>
                </c:pt>
                <c:pt idx="103">
                  <c:v>0.9892758899783238</c:v>
                </c:pt>
                <c:pt idx="104">
                  <c:v>0.9918024640754036</c:v>
                </c:pt>
                <c:pt idx="105">
                  <c:v>0.9937903346742237</c:v>
                </c:pt>
                <c:pt idx="106">
                  <c:v>0.9953388119762812</c:v>
                </c:pt>
                <c:pt idx="107">
                  <c:v>0.9965330261969593</c:v>
                </c:pt>
                <c:pt idx="108">
                  <c:v>0.997444869669572</c:v>
                </c:pt>
                <c:pt idx="109">
                  <c:v>0.998134186699616</c:v>
                </c:pt>
                <c:pt idx="110">
                  <c:v>0.9986501019683699</c:v>
                </c:pt>
                <c:pt idx="111">
                  <c:v>0.9990323967867816</c:v>
                </c:pt>
                <c:pt idx="112">
                  <c:v>0.9993128620620841</c:v>
                </c:pt>
                <c:pt idx="113">
                  <c:v>0.9995165758576162</c:v>
                </c:pt>
                <c:pt idx="114">
                  <c:v>0.9996630707343231</c:v>
                </c:pt>
                <c:pt idx="115">
                  <c:v>0.9997673709209645</c:v>
                </c:pt>
                <c:pt idx="116">
                  <c:v>0.9998408914098424</c:v>
                </c:pt>
                <c:pt idx="117">
                  <c:v>0.9998922002665226</c:v>
                </c:pt>
                <c:pt idx="118">
                  <c:v>0.9999276519560749</c:v>
                </c:pt>
                <c:pt idx="119">
                  <c:v>0.9999519036559824</c:v>
                </c:pt>
                <c:pt idx="120">
                  <c:v>0.9999683287581669</c:v>
                </c:pt>
                <c:pt idx="121">
                  <c:v>0.9999793424930874</c:v>
                </c:pt>
                <c:pt idx="122">
                  <c:v>0.9999866542509841</c:v>
                </c:pt>
                <c:pt idx="123">
                  <c:v>0.999991460094529</c:v>
                </c:pt>
                <c:pt idx="124">
                  <c:v>0.9999945874560923</c:v>
                </c:pt>
                <c:pt idx="125">
                  <c:v>0.9999966023268753</c:v>
                </c:pt>
                <c:pt idx="126">
                  <c:v>0.9999978875452975</c:v>
                </c:pt>
                <c:pt idx="127">
                  <c:v>0.9999986991925461</c:v>
                </c:pt>
                <c:pt idx="128">
                  <c:v>0.999999206671848</c:v>
                </c:pt>
                <c:pt idx="129">
                  <c:v>0.9999995208167234</c:v>
                </c:pt>
                <c:pt idx="130">
                  <c:v>0.9999997133484281</c:v>
                </c:pt>
                <c:pt idx="131">
                  <c:v>0.9999998301732593</c:v>
                </c:pt>
                <c:pt idx="132">
                  <c:v>0.9999999003557368</c:v>
                </c:pt>
                <c:pt idx="133">
                  <c:v>0.9999999420986596</c:v>
                </c:pt>
                <c:pt idx="134">
                  <c:v>0.9999999666795515</c:v>
                </c:pt>
                <c:pt idx="135">
                  <c:v>0.9999999810104375</c:v>
                </c:pt>
                <c:pt idx="136">
                  <c:v>0.9999999892824097</c:v>
                </c:pt>
                <c:pt idx="137">
                  <c:v>0.9999999940096286</c:v>
                </c:pt>
                <c:pt idx="138">
                  <c:v>0.999999996684254</c:v>
                </c:pt>
                <c:pt idx="139">
                  <c:v>0.9999999981824922</c:v>
                </c:pt>
                <c:pt idx="140">
                  <c:v>0.9999999990134123</c:v>
                </c:pt>
                <c:pt idx="141">
                  <c:v>0.9999999994696577</c:v>
                </c:pt>
                <c:pt idx="142">
                  <c:v>0.9999999997176842</c:v>
                </c:pt>
                <c:pt idx="143">
                  <c:v>0.9999999998511772</c:v>
                </c:pt>
                <c:pt idx="144">
                  <c:v>0.9999999999223115</c:v>
                </c:pt>
                <c:pt idx="145">
                  <c:v>0.99999999995984</c:v>
                </c:pt>
                <c:pt idx="146">
                  <c:v>0.9999999999794421</c:v>
                </c:pt>
                <c:pt idx="147">
                  <c:v>0.999999999989579</c:v>
                </c:pt>
                <c:pt idx="148">
                  <c:v>0.9999999999947691</c:v>
                </c:pt>
                <c:pt idx="149">
                  <c:v>0.9999999999973999</c:v>
                </c:pt>
                <c:pt idx="150">
                  <c:v>0.9999999999987201</c:v>
                </c:pt>
                <c:pt idx="151">
                  <c:v>0.9999999999993762</c:v>
                </c:pt>
                <c:pt idx="152">
                  <c:v>0.9999999999996989</c:v>
                </c:pt>
                <c:pt idx="153">
                  <c:v>0.9999999999998561</c:v>
                </c:pt>
                <c:pt idx="154">
                  <c:v>0.9999999999999319</c:v>
                </c:pt>
                <c:pt idx="155">
                  <c:v>0.9999999999999681</c:v>
                </c:pt>
                <c:pt idx="156">
                  <c:v>0.9999999999999852</c:v>
                </c:pt>
                <c:pt idx="157">
                  <c:v>0.9999999999999932</c:v>
                </c:pt>
                <c:pt idx="158">
                  <c:v>0.9999999999999969</c:v>
                </c:pt>
                <c:pt idx="159">
                  <c:v>0.9999999999999986</c:v>
                </c:pt>
                <c:pt idx="160">
                  <c:v>0.9999999999999993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Data'!$D$7:$D$167</c:f>
              <c:numCache>
                <c:ptCount val="161"/>
                <c:pt idx="0">
                  <c:v>-1.0244287779228913</c:v>
                </c:pt>
                <c:pt idx="1">
                  <c:v>-1.0244287779228913</c:v>
                </c:pt>
                <c:pt idx="2">
                  <c:v>-1.0244287779228913</c:v>
                </c:pt>
                <c:pt idx="3">
                  <c:v>-1.0244287779228913</c:v>
                </c:pt>
                <c:pt idx="4">
                  <c:v>-1.0244287779228913</c:v>
                </c:pt>
                <c:pt idx="5">
                  <c:v>-1.0244287779228913</c:v>
                </c:pt>
                <c:pt idx="6">
                  <c:v>-1.0244287779228913</c:v>
                </c:pt>
                <c:pt idx="7">
                  <c:v>-1.0244287779228913</c:v>
                </c:pt>
                <c:pt idx="8">
                  <c:v>-1.0244287779228913</c:v>
                </c:pt>
                <c:pt idx="9">
                  <c:v>-1.0244287779228913</c:v>
                </c:pt>
                <c:pt idx="10">
                  <c:v>-1.0244287779228913</c:v>
                </c:pt>
                <c:pt idx="11">
                  <c:v>-1.0244287779228913</c:v>
                </c:pt>
                <c:pt idx="12">
                  <c:v>-1.0244287779228913</c:v>
                </c:pt>
                <c:pt idx="13">
                  <c:v>-1.0244287779228913</c:v>
                </c:pt>
                <c:pt idx="14">
                  <c:v>-1.0244287779228913</c:v>
                </c:pt>
                <c:pt idx="15">
                  <c:v>-1.0244287779228913</c:v>
                </c:pt>
                <c:pt idx="16">
                  <c:v>-1.0244287779228913</c:v>
                </c:pt>
                <c:pt idx="17">
                  <c:v>-1.0244287779228913</c:v>
                </c:pt>
                <c:pt idx="18">
                  <c:v>-1.0244287779228913</c:v>
                </c:pt>
                <c:pt idx="19">
                  <c:v>-1.0244287779228913</c:v>
                </c:pt>
                <c:pt idx="20">
                  <c:v>-1.0244287779228913</c:v>
                </c:pt>
                <c:pt idx="21">
                  <c:v>-1.0244287779228913</c:v>
                </c:pt>
                <c:pt idx="22">
                  <c:v>-1.0244287779228913</c:v>
                </c:pt>
                <c:pt idx="23">
                  <c:v>-1.0244287779228913</c:v>
                </c:pt>
                <c:pt idx="24">
                  <c:v>-1.0244287779228913</c:v>
                </c:pt>
                <c:pt idx="25">
                  <c:v>-1.0244287779228913</c:v>
                </c:pt>
                <c:pt idx="26">
                  <c:v>-1.0244287779228913</c:v>
                </c:pt>
                <c:pt idx="27">
                  <c:v>-1.0244287779228913</c:v>
                </c:pt>
                <c:pt idx="28">
                  <c:v>-1.0244287779228913</c:v>
                </c:pt>
                <c:pt idx="29">
                  <c:v>-1.0244287779228913</c:v>
                </c:pt>
                <c:pt idx="30">
                  <c:v>-1.0244287779228913</c:v>
                </c:pt>
                <c:pt idx="31">
                  <c:v>-1.0244287779228913</c:v>
                </c:pt>
                <c:pt idx="32">
                  <c:v>-1.0244287779228913</c:v>
                </c:pt>
                <c:pt idx="33">
                  <c:v>-1.0244287779228913</c:v>
                </c:pt>
                <c:pt idx="34">
                  <c:v>-1.0244287779228913</c:v>
                </c:pt>
                <c:pt idx="35">
                  <c:v>-1.0244287779228913</c:v>
                </c:pt>
                <c:pt idx="36">
                  <c:v>-1.0244287779228913</c:v>
                </c:pt>
                <c:pt idx="37">
                  <c:v>-1.0244287779228913</c:v>
                </c:pt>
                <c:pt idx="38">
                  <c:v>-1.0244287779228913</c:v>
                </c:pt>
                <c:pt idx="39">
                  <c:v>-1.0244287779228913</c:v>
                </c:pt>
                <c:pt idx="40">
                  <c:v>-1.0244287779228913</c:v>
                </c:pt>
                <c:pt idx="41">
                  <c:v>-1.0244287779228913</c:v>
                </c:pt>
                <c:pt idx="42">
                  <c:v>-1.0244287779228913</c:v>
                </c:pt>
                <c:pt idx="43">
                  <c:v>-1.0244287779228913</c:v>
                </c:pt>
                <c:pt idx="44">
                  <c:v>-1.0244287779228913</c:v>
                </c:pt>
                <c:pt idx="45">
                  <c:v>-1.0244287779228913</c:v>
                </c:pt>
                <c:pt idx="46">
                  <c:v>-1.0244287779228913</c:v>
                </c:pt>
                <c:pt idx="47">
                  <c:v>-1.0244287779228913</c:v>
                </c:pt>
                <c:pt idx="48">
                  <c:v>-1.0244287779228913</c:v>
                </c:pt>
                <c:pt idx="49">
                  <c:v>-1.0244287779228913</c:v>
                </c:pt>
                <c:pt idx="50">
                  <c:v>-1.0244287779228913</c:v>
                </c:pt>
                <c:pt idx="51">
                  <c:v>-1.0244287779228913</c:v>
                </c:pt>
                <c:pt idx="52">
                  <c:v>-1.0244287779228913</c:v>
                </c:pt>
                <c:pt idx="53">
                  <c:v>-1.0244287779228913</c:v>
                </c:pt>
                <c:pt idx="54">
                  <c:v>-1.0244287779228913</c:v>
                </c:pt>
                <c:pt idx="55">
                  <c:v>-1.0244287779228913</c:v>
                </c:pt>
                <c:pt idx="56">
                  <c:v>-1.0244287779228913</c:v>
                </c:pt>
                <c:pt idx="57">
                  <c:v>-1.0244287779228913</c:v>
                </c:pt>
                <c:pt idx="58">
                  <c:v>-1.0244287779228913</c:v>
                </c:pt>
                <c:pt idx="59">
                  <c:v>-1.0244287779228913</c:v>
                </c:pt>
                <c:pt idx="60">
                  <c:v>-1.0244287779228913</c:v>
                </c:pt>
                <c:pt idx="61">
                  <c:v>-1.0244287779228913</c:v>
                </c:pt>
                <c:pt idx="62">
                  <c:v>-1.0244287779228913</c:v>
                </c:pt>
                <c:pt idx="63">
                  <c:v>-1.0244287779228913</c:v>
                </c:pt>
                <c:pt idx="64">
                  <c:v>-1.0244287779228913</c:v>
                </c:pt>
                <c:pt idx="65">
                  <c:v>-1.0244287779228913</c:v>
                </c:pt>
                <c:pt idx="66">
                  <c:v>-1.0244287779228913</c:v>
                </c:pt>
                <c:pt idx="67">
                  <c:v>-1.0244287779228913</c:v>
                </c:pt>
                <c:pt idx="68">
                  <c:v>-1.0244287779228913</c:v>
                </c:pt>
                <c:pt idx="69">
                  <c:v>-1.0244287779228913</c:v>
                </c:pt>
                <c:pt idx="70">
                  <c:v>-1.0244287779228913</c:v>
                </c:pt>
                <c:pt idx="71">
                  <c:v>-1.0244287779228913</c:v>
                </c:pt>
                <c:pt idx="72">
                  <c:v>-1.0244287779228913</c:v>
                </c:pt>
                <c:pt idx="73">
                  <c:v>-1.0244287779228913</c:v>
                </c:pt>
                <c:pt idx="74">
                  <c:v>-1.0244287779228913</c:v>
                </c:pt>
                <c:pt idx="75">
                  <c:v>-1.0244287779228913</c:v>
                </c:pt>
                <c:pt idx="76">
                  <c:v>-1.0244287779228913</c:v>
                </c:pt>
                <c:pt idx="77">
                  <c:v>-1.0244287779228913</c:v>
                </c:pt>
                <c:pt idx="78">
                  <c:v>-1.0244287779228913</c:v>
                </c:pt>
                <c:pt idx="79">
                  <c:v>-1.0244287779228913</c:v>
                </c:pt>
                <c:pt idx="80">
                  <c:v>-1.0244287779228913</c:v>
                </c:pt>
                <c:pt idx="81">
                  <c:v>-1.0244287779228913</c:v>
                </c:pt>
                <c:pt idx="82">
                  <c:v>-1.0244287779228913</c:v>
                </c:pt>
                <c:pt idx="83">
                  <c:v>-1.0244287779228913</c:v>
                </c:pt>
                <c:pt idx="84">
                  <c:v>-1.0244287779228913</c:v>
                </c:pt>
                <c:pt idx="85">
                  <c:v>-1.0244287779228913</c:v>
                </c:pt>
                <c:pt idx="86">
                  <c:v>-1.0244287779228913</c:v>
                </c:pt>
                <c:pt idx="87">
                  <c:v>-1.0244287779228913</c:v>
                </c:pt>
                <c:pt idx="88">
                  <c:v>-1.0244287779228913</c:v>
                </c:pt>
                <c:pt idx="89">
                  <c:v>-1.0244287779228913</c:v>
                </c:pt>
                <c:pt idx="90">
                  <c:v>-1.0244287779228913</c:v>
                </c:pt>
                <c:pt idx="91">
                  <c:v>-1.0244287779228913</c:v>
                </c:pt>
                <c:pt idx="92">
                  <c:v>-1.0244287779228913</c:v>
                </c:pt>
                <c:pt idx="93">
                  <c:v>-1.0244287779228913</c:v>
                </c:pt>
                <c:pt idx="94">
                  <c:v>-1.0244287779228913</c:v>
                </c:pt>
                <c:pt idx="95">
                  <c:v>-1.0244287779228913</c:v>
                </c:pt>
                <c:pt idx="96">
                  <c:v>-1.0244287779228913</c:v>
                </c:pt>
                <c:pt idx="97">
                  <c:v>-1.0244287779228913</c:v>
                </c:pt>
                <c:pt idx="98">
                  <c:v>-1.0244287779228913</c:v>
                </c:pt>
                <c:pt idx="99">
                  <c:v>-1.0244287779228913</c:v>
                </c:pt>
                <c:pt idx="100">
                  <c:v>-1.0244287779228913</c:v>
                </c:pt>
                <c:pt idx="101">
                  <c:v>-1.0244287779228913</c:v>
                </c:pt>
                <c:pt idx="102">
                  <c:v>-1.0244287779228913</c:v>
                </c:pt>
                <c:pt idx="103">
                  <c:v>-1.0244287779228913</c:v>
                </c:pt>
                <c:pt idx="104">
                  <c:v>-1.0244287779228913</c:v>
                </c:pt>
                <c:pt idx="105">
                  <c:v>-1.0244287779228913</c:v>
                </c:pt>
                <c:pt idx="106">
                  <c:v>-1.0244287779228913</c:v>
                </c:pt>
                <c:pt idx="107">
                  <c:v>-1.0244287779228913</c:v>
                </c:pt>
                <c:pt idx="108">
                  <c:v>-1.0244287779228913</c:v>
                </c:pt>
                <c:pt idx="109">
                  <c:v>-1.0244287779228913</c:v>
                </c:pt>
                <c:pt idx="110">
                  <c:v>-1.0244287779228913</c:v>
                </c:pt>
                <c:pt idx="111">
                  <c:v>-1.0244287779228913</c:v>
                </c:pt>
                <c:pt idx="112">
                  <c:v>-1.0244287779228913</c:v>
                </c:pt>
                <c:pt idx="113">
                  <c:v>-1.0244287779228913</c:v>
                </c:pt>
                <c:pt idx="114">
                  <c:v>-1.0244287779228913</c:v>
                </c:pt>
                <c:pt idx="115">
                  <c:v>-1.0244287779228913</c:v>
                </c:pt>
                <c:pt idx="116">
                  <c:v>-1.0244287779228913</c:v>
                </c:pt>
                <c:pt idx="117">
                  <c:v>-1.0244287779228913</c:v>
                </c:pt>
                <c:pt idx="118">
                  <c:v>-1.0244287779228913</c:v>
                </c:pt>
                <c:pt idx="119">
                  <c:v>-1.0244287779228913</c:v>
                </c:pt>
                <c:pt idx="120">
                  <c:v>-1.0244287779228913</c:v>
                </c:pt>
                <c:pt idx="121">
                  <c:v>-1.0244287779228913</c:v>
                </c:pt>
                <c:pt idx="122">
                  <c:v>-1.0244287779228913</c:v>
                </c:pt>
                <c:pt idx="123">
                  <c:v>-1.0244287779228913</c:v>
                </c:pt>
                <c:pt idx="124">
                  <c:v>-1.0244287779228913</c:v>
                </c:pt>
                <c:pt idx="125">
                  <c:v>-1.0244287779228913</c:v>
                </c:pt>
                <c:pt idx="126">
                  <c:v>-1.0244287779228913</c:v>
                </c:pt>
                <c:pt idx="127">
                  <c:v>-1.0244287779228913</c:v>
                </c:pt>
                <c:pt idx="128">
                  <c:v>-1.0244287779228913</c:v>
                </c:pt>
                <c:pt idx="129">
                  <c:v>-1.0244287779228913</c:v>
                </c:pt>
                <c:pt idx="130">
                  <c:v>-1.0244287779228913</c:v>
                </c:pt>
                <c:pt idx="131">
                  <c:v>-1.0244287779228913</c:v>
                </c:pt>
                <c:pt idx="132">
                  <c:v>-1.0244287779228913</c:v>
                </c:pt>
                <c:pt idx="133">
                  <c:v>-1.0244287779228913</c:v>
                </c:pt>
                <c:pt idx="134">
                  <c:v>-1.0244287779228913</c:v>
                </c:pt>
                <c:pt idx="135">
                  <c:v>-1.0244287779228913</c:v>
                </c:pt>
                <c:pt idx="136">
                  <c:v>-1.0244287779228913</c:v>
                </c:pt>
                <c:pt idx="137">
                  <c:v>-1.0244287779228913</c:v>
                </c:pt>
                <c:pt idx="138">
                  <c:v>-1.0244287779228913</c:v>
                </c:pt>
                <c:pt idx="139">
                  <c:v>-1.0244287779228913</c:v>
                </c:pt>
                <c:pt idx="140">
                  <c:v>-1.0244287779228913</c:v>
                </c:pt>
                <c:pt idx="141">
                  <c:v>-1.0244287779228913</c:v>
                </c:pt>
                <c:pt idx="142">
                  <c:v>-1.0244287779228913</c:v>
                </c:pt>
                <c:pt idx="143">
                  <c:v>-1.0244287779228913</c:v>
                </c:pt>
                <c:pt idx="144">
                  <c:v>-1.0244287779228913</c:v>
                </c:pt>
                <c:pt idx="145">
                  <c:v>-1.0244287779228913</c:v>
                </c:pt>
                <c:pt idx="146">
                  <c:v>-1.0244287779228913</c:v>
                </c:pt>
                <c:pt idx="147">
                  <c:v>-1.0244287779228913</c:v>
                </c:pt>
                <c:pt idx="148">
                  <c:v>-1.0244287779228913</c:v>
                </c:pt>
                <c:pt idx="149">
                  <c:v>-1.0244287779228913</c:v>
                </c:pt>
                <c:pt idx="150">
                  <c:v>-1.0244287779228913</c:v>
                </c:pt>
                <c:pt idx="151">
                  <c:v>-1.0244287779228913</c:v>
                </c:pt>
                <c:pt idx="152">
                  <c:v>-1.0244287779228913</c:v>
                </c:pt>
                <c:pt idx="153">
                  <c:v>-1.0244287779228913</c:v>
                </c:pt>
                <c:pt idx="154">
                  <c:v>-1.0244287779228913</c:v>
                </c:pt>
                <c:pt idx="155">
                  <c:v>-1.0244287779228913</c:v>
                </c:pt>
                <c:pt idx="156">
                  <c:v>-1.0244287779228913</c:v>
                </c:pt>
                <c:pt idx="157">
                  <c:v>-1.0244287779228913</c:v>
                </c:pt>
                <c:pt idx="158">
                  <c:v>-1.0244287779228913</c:v>
                </c:pt>
                <c:pt idx="159">
                  <c:v>-1.0244287779228913</c:v>
                </c:pt>
                <c:pt idx="160">
                  <c:v>-1.0244287779228913</c:v>
                </c:pt>
              </c:numCache>
            </c:numRef>
          </c:xVal>
          <c:yVal>
            <c:numRef>
              <c:f>'Graph Data'!$C$7:$C$167</c:f>
              <c:numCache>
                <c:ptCount val="161"/>
                <c:pt idx="0">
                  <c:v>6.220960574271738E-16</c:v>
                </c:pt>
                <c:pt idx="1">
                  <c:v>1.3945171466592604E-15</c:v>
                </c:pt>
                <c:pt idx="2">
                  <c:v>3.0953587719586676E-15</c:v>
                </c:pt>
                <c:pt idx="3">
                  <c:v>6.803311540773899E-15</c:v>
                </c:pt>
                <c:pt idx="4">
                  <c:v>1.48065374900479E-14</c:v>
                </c:pt>
                <c:pt idx="5">
                  <c:v>3.190891672910829E-14</c:v>
                </c:pt>
                <c:pt idx="6">
                  <c:v>6.809224890619867E-14</c:v>
                </c:pt>
                <c:pt idx="7">
                  <c:v>1.43883863815755E-13</c:v>
                </c:pt>
                <c:pt idx="8">
                  <c:v>3.0106279811173663E-13</c:v>
                </c:pt>
                <c:pt idx="9">
                  <c:v>6.237844463331406E-13</c:v>
                </c:pt>
                <c:pt idx="10">
                  <c:v>1.279812543885802E-12</c:v>
                </c:pt>
                <c:pt idx="11">
                  <c:v>2.6001269656380975E-12</c:v>
                </c:pt>
                <c:pt idx="12">
                  <c:v>5.230957544144429E-12</c:v>
                </c:pt>
                <c:pt idx="13">
                  <c:v>1.0420976987964772E-11</c:v>
                </c:pt>
                <c:pt idx="14">
                  <c:v>2.0557889093994392E-11</c:v>
                </c:pt>
                <c:pt idx="15">
                  <c:v>4.016000583858956E-11</c:v>
                </c:pt>
                <c:pt idx="16">
                  <c:v>7.768847581709515E-11</c:v>
                </c:pt>
                <c:pt idx="17">
                  <c:v>1.4882282217622473E-10</c:v>
                </c:pt>
                <c:pt idx="18">
                  <c:v>2.823158037043155E-10</c:v>
                </c:pt>
                <c:pt idx="19">
                  <c:v>5.303423262948595E-10</c:v>
                </c:pt>
                <c:pt idx="20">
                  <c:v>9.86587645037655E-10</c:v>
                </c:pt>
                <c:pt idx="21">
                  <c:v>1.817507863099337E-09</c:v>
                </c:pt>
                <c:pt idx="22">
                  <c:v>3.3157459783259917E-09</c:v>
                </c:pt>
                <c:pt idx="23">
                  <c:v>5.990371401063223E-09</c:v>
                </c:pt>
                <c:pt idx="24">
                  <c:v>1.0717590258310342E-08</c:v>
                </c:pt>
                <c:pt idx="25">
                  <c:v>1.8989562465886705E-08</c:v>
                </c:pt>
                <c:pt idx="26">
                  <c:v>3.33204484854268E-08</c:v>
                </c:pt>
                <c:pt idx="27">
                  <c:v>5.7901340399642816E-08</c:v>
                </c:pt>
                <c:pt idx="28">
                  <c:v>9.964426316932917E-08</c:v>
                </c:pt>
                <c:pt idx="29">
                  <c:v>1.698267407147503E-07</c:v>
                </c:pt>
                <c:pt idx="30">
                  <c:v>2.866515718791775E-07</c:v>
                </c:pt>
                <c:pt idx="31">
                  <c:v>4.79183276590293E-07</c:v>
                </c:pt>
                <c:pt idx="32">
                  <c:v>7.933281519755481E-07</c:v>
                </c:pt>
                <c:pt idx="33">
                  <c:v>1.3008074539172053E-06</c:v>
                </c:pt>
                <c:pt idx="34">
                  <c:v>2.112454702502724E-06</c:v>
                </c:pt>
                <c:pt idx="35">
                  <c:v>3.3976731247298582E-06</c:v>
                </c:pt>
                <c:pt idx="36">
                  <c:v>5.41254390770353E-06</c:v>
                </c:pt>
                <c:pt idx="37">
                  <c:v>8.539905470991284E-06</c:v>
                </c:pt>
                <c:pt idx="38">
                  <c:v>1.3345749015905538E-05</c:v>
                </c:pt>
                <c:pt idx="39">
                  <c:v>2.0657506912545518E-05</c:v>
                </c:pt>
                <c:pt idx="40">
                  <c:v>3.167124183311796E-05</c:v>
                </c:pt>
                <c:pt idx="41">
                  <c:v>4.809634401759989E-05</c:v>
                </c:pt>
                <c:pt idx="42">
                  <c:v>7.234804392511573E-05</c:v>
                </c:pt>
                <c:pt idx="43">
                  <c:v>0.00010779973347738234</c:v>
                </c:pt>
                <c:pt idx="44">
                  <c:v>0.00015910859015752515</c:v>
                </c:pt>
                <c:pt idx="45">
                  <c:v>0.00023262907903551306</c:v>
                </c:pt>
                <c:pt idx="46">
                  <c:v>0.00033692926567686373</c:v>
                </c:pt>
                <c:pt idx="47">
                  <c:v>0.0004834241423837539</c:v>
                </c:pt>
                <c:pt idx="48">
                  <c:v>0.0006871379379158153</c:v>
                </c:pt>
                <c:pt idx="49">
                  <c:v>0.0009676032132183132</c:v>
                </c:pt>
                <c:pt idx="50">
                  <c:v>0.001349898031630034</c:v>
                </c:pt>
                <c:pt idx="51">
                  <c:v>0.0018658133003839588</c:v>
                </c:pt>
                <c:pt idx="52">
                  <c:v>0.002555130330427827</c:v>
                </c:pt>
                <c:pt idx="53">
                  <c:v>0.0034669738030405303</c:v>
                </c:pt>
                <c:pt idx="54">
                  <c:v>0.0046611880237185715</c:v>
                </c:pt>
                <c:pt idx="55">
                  <c:v>0.006209665325775908</c:v>
                </c:pt>
                <c:pt idx="56">
                  <c:v>0.008197535924595838</c:v>
                </c:pt>
                <c:pt idx="57">
                  <c:v>0.010724110021675446</c:v>
                </c:pt>
                <c:pt idx="58">
                  <c:v>0.01390344751349816</c:v>
                </c:pt>
                <c:pt idx="59">
                  <c:v>0.017864420562815998</c:v>
                </c:pt>
                <c:pt idx="60">
                  <c:v>0.022750131948178518</c:v>
                </c:pt>
                <c:pt idx="61">
                  <c:v>0.028716559816000974</c:v>
                </c:pt>
                <c:pt idx="62">
                  <c:v>0.03593031911292482</c:v>
                </c:pt>
                <c:pt idx="63">
                  <c:v>0.044565462758541875</c:v>
                </c:pt>
                <c:pt idx="64">
                  <c:v>0.054799291699556635</c:v>
                </c:pt>
                <c:pt idx="65">
                  <c:v>0.06680720126885649</c:v>
                </c:pt>
                <c:pt idx="66">
                  <c:v>0.08075665923376925</c:v>
                </c:pt>
                <c:pt idx="67">
                  <c:v>0.0968004845856083</c:v>
                </c:pt>
                <c:pt idx="68">
                  <c:v>0.11506967022170599</c:v>
                </c:pt>
                <c:pt idx="69">
                  <c:v>0.13566606094638012</c:v>
                </c:pt>
                <c:pt idx="70">
                  <c:v>0.1586552539314542</c:v>
                </c:pt>
                <c:pt idx="71">
                  <c:v>0.18406012534675642</c:v>
                </c:pt>
                <c:pt idx="72">
                  <c:v>0.2118553985833933</c:v>
                </c:pt>
                <c:pt idx="73">
                  <c:v>0.24196365222306943</c:v>
                </c:pt>
                <c:pt idx="74">
                  <c:v>0.27425311775006966</c:v>
                </c:pt>
                <c:pt idx="75">
                  <c:v>0.3085375387259828</c:v>
                </c:pt>
                <c:pt idx="76">
                  <c:v>0.3445782583896715</c:v>
                </c:pt>
                <c:pt idx="77">
                  <c:v>0.3820885778110429</c:v>
                </c:pt>
                <c:pt idx="78">
                  <c:v>0.4207402905608924</c:v>
                </c:pt>
                <c:pt idx="79">
                  <c:v>0.46017216272296635</c:v>
                </c:pt>
                <c:pt idx="80">
                  <c:v>0.49999999999999534</c:v>
                </c:pt>
                <c:pt idx="81">
                  <c:v>0.5398278372770243</c:v>
                </c:pt>
                <c:pt idx="82">
                  <c:v>0.5792597094390984</c:v>
                </c:pt>
                <c:pt idx="83">
                  <c:v>0.6179114221889482</c:v>
                </c:pt>
                <c:pt idx="84">
                  <c:v>0.6554217416103199</c:v>
                </c:pt>
                <c:pt idx="85">
                  <c:v>0.691462461274009</c:v>
                </c:pt>
                <c:pt idx="86">
                  <c:v>0.7257468822499226</c:v>
                </c:pt>
                <c:pt idx="87">
                  <c:v>0.7580363477769234</c:v>
                </c:pt>
                <c:pt idx="88">
                  <c:v>0.7881446014165999</c:v>
                </c:pt>
                <c:pt idx="89">
                  <c:v>0.8159398746532374</c:v>
                </c:pt>
                <c:pt idx="90">
                  <c:v>0.8413447460685402</c:v>
                </c:pt>
                <c:pt idx="91">
                  <c:v>0.8643339390536148</c:v>
                </c:pt>
                <c:pt idx="92">
                  <c:v>0.8849303297782896</c:v>
                </c:pt>
                <c:pt idx="93">
                  <c:v>0.9031995154143877</c:v>
                </c:pt>
                <c:pt idx="94">
                  <c:v>0.9192433407662273</c:v>
                </c:pt>
                <c:pt idx="95">
                  <c:v>0.9331927987311405</c:v>
                </c:pt>
                <c:pt idx="96">
                  <c:v>0.9452007083004408</c:v>
                </c:pt>
                <c:pt idx="97">
                  <c:v>0.955434537241456</c:v>
                </c:pt>
                <c:pt idx="98">
                  <c:v>0.9640696808870733</c:v>
                </c:pt>
                <c:pt idx="99">
                  <c:v>0.9712834401839975</c:v>
                </c:pt>
                <c:pt idx="100">
                  <c:v>0.9772498680518202</c:v>
                </c:pt>
                <c:pt idx="101">
                  <c:v>0.982135579437183</c:v>
                </c:pt>
                <c:pt idx="102">
                  <c:v>0.986096552486501</c:v>
                </c:pt>
                <c:pt idx="103">
                  <c:v>0.9892758899783238</c:v>
                </c:pt>
                <c:pt idx="104">
                  <c:v>0.9918024640754036</c:v>
                </c:pt>
                <c:pt idx="105">
                  <c:v>0.9937903346742237</c:v>
                </c:pt>
                <c:pt idx="106">
                  <c:v>0.9953388119762812</c:v>
                </c:pt>
                <c:pt idx="107">
                  <c:v>0.9965330261969593</c:v>
                </c:pt>
                <c:pt idx="108">
                  <c:v>0.997444869669572</c:v>
                </c:pt>
                <c:pt idx="109">
                  <c:v>0.998134186699616</c:v>
                </c:pt>
                <c:pt idx="110">
                  <c:v>0.9986501019683699</c:v>
                </c:pt>
                <c:pt idx="111">
                  <c:v>0.9990323967867816</c:v>
                </c:pt>
                <c:pt idx="112">
                  <c:v>0.9993128620620841</c:v>
                </c:pt>
                <c:pt idx="113">
                  <c:v>0.9995165758576162</c:v>
                </c:pt>
                <c:pt idx="114">
                  <c:v>0.9996630707343231</c:v>
                </c:pt>
                <c:pt idx="115">
                  <c:v>0.9997673709209645</c:v>
                </c:pt>
                <c:pt idx="116">
                  <c:v>0.9998408914098424</c:v>
                </c:pt>
                <c:pt idx="117">
                  <c:v>0.9998922002665226</c:v>
                </c:pt>
                <c:pt idx="118">
                  <c:v>0.9999276519560749</c:v>
                </c:pt>
                <c:pt idx="119">
                  <c:v>0.9999519036559824</c:v>
                </c:pt>
                <c:pt idx="120">
                  <c:v>0.9999683287581669</c:v>
                </c:pt>
                <c:pt idx="121">
                  <c:v>0.9999793424930874</c:v>
                </c:pt>
                <c:pt idx="122">
                  <c:v>0.9999866542509841</c:v>
                </c:pt>
                <c:pt idx="123">
                  <c:v>0.999991460094529</c:v>
                </c:pt>
                <c:pt idx="124">
                  <c:v>0.9999945874560923</c:v>
                </c:pt>
                <c:pt idx="125">
                  <c:v>0.9999966023268753</c:v>
                </c:pt>
                <c:pt idx="126">
                  <c:v>0.9999978875452975</c:v>
                </c:pt>
                <c:pt idx="127">
                  <c:v>0.9999986991925461</c:v>
                </c:pt>
                <c:pt idx="128">
                  <c:v>0.999999206671848</c:v>
                </c:pt>
                <c:pt idx="129">
                  <c:v>0.9999995208167234</c:v>
                </c:pt>
                <c:pt idx="130">
                  <c:v>0.9999997133484281</c:v>
                </c:pt>
                <c:pt idx="131">
                  <c:v>0.9999998301732593</c:v>
                </c:pt>
                <c:pt idx="132">
                  <c:v>0.9999999003557368</c:v>
                </c:pt>
                <c:pt idx="133">
                  <c:v>0.9999999420986596</c:v>
                </c:pt>
                <c:pt idx="134">
                  <c:v>0.9999999666795515</c:v>
                </c:pt>
                <c:pt idx="135">
                  <c:v>0.9999999810104375</c:v>
                </c:pt>
                <c:pt idx="136">
                  <c:v>0.9999999892824097</c:v>
                </c:pt>
                <c:pt idx="137">
                  <c:v>0.9999999940096286</c:v>
                </c:pt>
                <c:pt idx="138">
                  <c:v>0.999999996684254</c:v>
                </c:pt>
                <c:pt idx="139">
                  <c:v>0.9999999981824922</c:v>
                </c:pt>
                <c:pt idx="140">
                  <c:v>0.9999999990134123</c:v>
                </c:pt>
                <c:pt idx="141">
                  <c:v>0.9999999994696577</c:v>
                </c:pt>
                <c:pt idx="142">
                  <c:v>0.9999999997176842</c:v>
                </c:pt>
                <c:pt idx="143">
                  <c:v>0.9999999998511772</c:v>
                </c:pt>
                <c:pt idx="144">
                  <c:v>0.9999999999223115</c:v>
                </c:pt>
                <c:pt idx="145">
                  <c:v>0.99999999995984</c:v>
                </c:pt>
                <c:pt idx="146">
                  <c:v>0.9999999999794421</c:v>
                </c:pt>
                <c:pt idx="147">
                  <c:v>0.999999999989579</c:v>
                </c:pt>
                <c:pt idx="148">
                  <c:v>0.9999999999947691</c:v>
                </c:pt>
                <c:pt idx="149">
                  <c:v>0.9999999999973999</c:v>
                </c:pt>
                <c:pt idx="150">
                  <c:v>0.9999999999987201</c:v>
                </c:pt>
                <c:pt idx="151">
                  <c:v>0.9999999999993762</c:v>
                </c:pt>
                <c:pt idx="152">
                  <c:v>0.9999999999996989</c:v>
                </c:pt>
                <c:pt idx="153">
                  <c:v>0.9999999999998561</c:v>
                </c:pt>
                <c:pt idx="154">
                  <c:v>0.9999999999999319</c:v>
                </c:pt>
                <c:pt idx="155">
                  <c:v>0.9999999999999681</c:v>
                </c:pt>
                <c:pt idx="156">
                  <c:v>0.9999999999999852</c:v>
                </c:pt>
                <c:pt idx="157">
                  <c:v>0.9999999999999932</c:v>
                </c:pt>
                <c:pt idx="158">
                  <c:v>0.9999999999999969</c:v>
                </c:pt>
                <c:pt idx="159">
                  <c:v>0.9999999999999986</c:v>
                </c:pt>
                <c:pt idx="160">
                  <c:v>0.9999999999999993</c:v>
                </c:pt>
              </c:numCache>
            </c:numRef>
          </c:yVal>
          <c:smooth val="1"/>
        </c:ser>
        <c:axId val="41793506"/>
        <c:axId val="40597235"/>
      </c:scatterChart>
      <c:valAx>
        <c:axId val="41793506"/>
        <c:scaling>
          <c:orientation val="minMax"/>
          <c:max val="3"/>
          <c:min val="-3"/>
        </c:scaling>
        <c:axPos val="b"/>
        <c:title>
          <c:tx>
            <c:strRef>
              <c:f>'Merton Exercise'!$B$73</c:f>
            </c:strRef>
          </c:tx>
          <c:layout>
            <c:manualLayout>
              <c:xMode val="factor"/>
              <c:yMode val="factor"/>
              <c:x val="-0.0165"/>
              <c:y val="-0.000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7235"/>
        <c:crosses val="autoZero"/>
        <c:crossBetween val="midCat"/>
        <c:dispUnits/>
        <c:majorUnit val="0.5"/>
      </c:valAx>
      <c:valAx>
        <c:axId val="40597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93506"/>
        <c:crossesAt val="-3"/>
        <c:crossBetween val="midCat"/>
        <c:dispUnits/>
      </c:valAx>
      <c:spPr>
        <a:gradFill rotWithShape="1">
          <a:gsLst>
            <a:gs pos="0">
              <a:srgbClr val="969696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CFF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of Defalut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75"/>
          <c:w val="0.9105"/>
          <c:h val="0.71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Data'!$B$7:$B$167</c:f>
              <c:numCache/>
            </c:numRef>
          </c:xVal>
          <c:yVal>
            <c:numRef>
              <c:f>'Graph Data'!$C$7:$C$167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Data'!$D$7:$D$167</c:f>
              <c:numCache/>
            </c:numRef>
          </c:xVal>
          <c:yVal>
            <c:numRef>
              <c:f>'Graph Data'!$C$7:$C$167</c:f>
              <c:numCache/>
            </c:numRef>
          </c:yVal>
          <c:smooth val="1"/>
        </c:ser>
        <c:axId val="29830796"/>
        <c:axId val="41709"/>
      </c:scatterChart>
      <c:valAx>
        <c:axId val="29830796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 value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09"/>
        <c:crosses val="max"/>
        <c:crossBetween val="midCat"/>
        <c:dispUnits/>
        <c:majorUnit val="0.5"/>
      </c:valAx>
      <c:valAx>
        <c:axId val="41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0796"/>
        <c:crosses val="max"/>
        <c:crossBetween val="midCat"/>
        <c:dispUnits/>
      </c:valAx>
      <c:spPr>
        <a:gradFill rotWithShape="1">
          <a:gsLst>
            <a:gs pos="0">
              <a:srgbClr val="969696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CFF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30</xdr:row>
      <xdr:rowOff>47625</xdr:rowOff>
    </xdr:from>
    <xdr:to>
      <xdr:col>6</xdr:col>
      <xdr:colOff>47625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495300" y="5524500"/>
        <a:ext cx="47910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400050</xdr:colOff>
      <xdr:row>3</xdr:row>
      <xdr:rowOff>28575</xdr:rowOff>
    </xdr:from>
    <xdr:to>
      <xdr:col>16</xdr:col>
      <xdr:colOff>323850</xdr:colOff>
      <xdr:row>15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620250" y="561975"/>
          <a:ext cx="3200400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Algebra to Demonstrate N(-d2) = PD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Equity = V x N(d1) - PV x Face x N(d2)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= V - Equity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= V - [VxN(d1) - PV x Face x N(d2)]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= Face x PV - PD x (PV x V x (1-LGD)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= V - V x N(d1) + PV x Face x N(d2)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= V(1-N(d1)) + PV x Face x N(d2)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Since 1-N(d1) = N(-d1)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= V x (N(-d1) - PV x Face x N(d2)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= V x N(-d1)/N(d2) + PV x Face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3</xdr:row>
      <xdr:rowOff>104775</xdr:rowOff>
    </xdr:from>
    <xdr:to>
      <xdr:col>12</xdr:col>
      <xdr:colOff>190500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3048000" y="590550"/>
        <a:ext cx="46767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77"/>
  <sheetViews>
    <sheetView showGridLines="0" tabSelected="1" zoomScalePageLayoutView="0" workbookViewId="0" topLeftCell="A1">
      <selection activeCell="C51" sqref="C51"/>
    </sheetView>
  </sheetViews>
  <sheetFormatPr defaultColWidth="9.140625" defaultRowHeight="12.75" outlineLevelRow="1"/>
  <cols>
    <col min="1" max="1" width="6.140625" style="1" customWidth="1"/>
    <col min="2" max="2" width="22.8515625" style="1" customWidth="1"/>
    <col min="3" max="3" width="20.8515625" style="4" customWidth="1"/>
    <col min="4" max="4" width="5.8515625" style="4" customWidth="1"/>
    <col min="5" max="5" width="11.7109375" style="1" customWidth="1"/>
    <col min="6" max="6" width="11.140625" style="1" customWidth="1"/>
    <col min="7" max="7" width="5.140625" style="1" customWidth="1"/>
    <col min="8" max="8" width="18.28125" style="1" customWidth="1"/>
    <col min="9" max="9" width="16.8515625" style="1" customWidth="1"/>
    <col min="10" max="10" width="10.28125" style="1" bestFit="1" customWidth="1"/>
    <col min="11" max="12" width="9.140625" style="1" customWidth="1"/>
    <col min="13" max="15" width="10.28125" style="1" bestFit="1" customWidth="1"/>
    <col min="16" max="16" width="9.140625" style="1" customWidth="1"/>
    <col min="17" max="18" width="9.28125" style="1" bestFit="1" customWidth="1"/>
    <col min="19" max="16384" width="9.140625" style="1" customWidth="1"/>
  </cols>
  <sheetData>
    <row r="1" spans="2:6" ht="13.5" thickBot="1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2:10" ht="13.5" thickBot="1">
      <c r="B2" s="49" t="s">
        <v>5</v>
      </c>
      <c r="C2" s="50"/>
      <c r="D2" s="50"/>
      <c r="E2" s="51"/>
      <c r="H2" s="52" t="s">
        <v>109</v>
      </c>
      <c r="I2" s="53"/>
      <c r="J2" s="54"/>
    </row>
    <row r="3" spans="2:49" ht="15">
      <c r="B3" s="11" t="s">
        <v>47</v>
      </c>
      <c r="C3" s="12"/>
      <c r="D3" s="12" t="s">
        <v>112</v>
      </c>
      <c r="E3" s="16">
        <v>20694</v>
      </c>
      <c r="F3" s="1" t="s">
        <v>6</v>
      </c>
      <c r="H3" s="32" t="s">
        <v>55</v>
      </c>
      <c r="I3" s="33" t="s">
        <v>39</v>
      </c>
      <c r="J3" s="34">
        <f>Call</f>
        <v>14544.337155801215</v>
      </c>
      <c r="K3" s="3" t="s">
        <v>91</v>
      </c>
      <c r="AP3" s="1" t="s">
        <v>72</v>
      </c>
      <c r="AQ3" s="1" t="s">
        <v>73</v>
      </c>
      <c r="AR3" s="1" t="s">
        <v>74</v>
      </c>
      <c r="AS3" s="3" t="s">
        <v>75</v>
      </c>
      <c r="AT3" s="3" t="s">
        <v>76</v>
      </c>
      <c r="AU3" s="3" t="s">
        <v>77</v>
      </c>
      <c r="AV3" s="3" t="s">
        <v>78</v>
      </c>
      <c r="AW3" s="3" t="s">
        <v>79</v>
      </c>
    </row>
    <row r="4" spans="2:11" ht="12.75">
      <c r="B4" s="11" t="s">
        <v>48</v>
      </c>
      <c r="C4" s="13"/>
      <c r="D4" s="12" t="s">
        <v>46</v>
      </c>
      <c r="E4" s="17">
        <v>0.56</v>
      </c>
      <c r="F4" s="1" t="s">
        <v>51</v>
      </c>
      <c r="H4" s="35" t="s">
        <v>115</v>
      </c>
      <c r="I4" s="36" t="s">
        <v>56</v>
      </c>
      <c r="J4" s="37">
        <f>p0-J3</f>
        <v>6149.662844198785</v>
      </c>
      <c r="K4" s="3" t="s">
        <v>92</v>
      </c>
    </row>
    <row r="5" spans="2:44" ht="12.75">
      <c r="B5" s="11" t="s">
        <v>49</v>
      </c>
      <c r="C5" s="13"/>
      <c r="D5" s="12" t="s">
        <v>50</v>
      </c>
      <c r="E5" s="18">
        <v>1</v>
      </c>
      <c r="F5" s="1" t="s">
        <v>50</v>
      </c>
      <c r="H5" s="35"/>
      <c r="I5" s="36"/>
      <c r="J5" s="37"/>
      <c r="AP5" s="1">
        <v>100000</v>
      </c>
      <c r="AQ5" s="8">
        <v>58539.375252901795</v>
      </c>
      <c r="AR5" s="8">
        <v>41460.624747098205</v>
      </c>
    </row>
    <row r="6" spans="2:50" ht="15">
      <c r="B6" s="11" t="s">
        <v>52</v>
      </c>
      <c r="C6" s="13"/>
      <c r="D6" s="12" t="s">
        <v>46</v>
      </c>
      <c r="E6" s="19">
        <v>0.05</v>
      </c>
      <c r="F6" s="10" t="s">
        <v>54</v>
      </c>
      <c r="H6" s="35" t="s">
        <v>90</v>
      </c>
      <c r="I6" s="36" t="s">
        <v>57</v>
      </c>
      <c r="J6" s="38">
        <f>k/J4-1</f>
        <v>0.8844350159670971</v>
      </c>
      <c r="K6" s="3" t="s">
        <v>93</v>
      </c>
      <c r="AP6" s="1">
        <v>110000</v>
      </c>
      <c r="AQ6" s="8">
        <f>J4</f>
        <v>6149.662844198785</v>
      </c>
      <c r="AR6" s="8">
        <f>J3</f>
        <v>14544.337155801215</v>
      </c>
      <c r="AS6" s="1">
        <f>AP6-AP5</f>
        <v>10000</v>
      </c>
      <c r="AT6" s="8">
        <f>AR6-AR5</f>
        <v>-26916.28759129699</v>
      </c>
      <c r="AU6" s="8">
        <f>AQ6-AQ5</f>
        <v>-52389.71240870301</v>
      </c>
      <c r="AV6" s="8">
        <f>(AU6/AQ5)/(AS6/AP5)</f>
        <v>-8.949482665704748</v>
      </c>
      <c r="AW6" s="8">
        <f>AT6/AS6</f>
        <v>-2.6916287591296992</v>
      </c>
      <c r="AX6" s="8">
        <f>AW6+AV6</f>
        <v>-11.641111424834447</v>
      </c>
    </row>
    <row r="7" spans="2:11" ht="12.75">
      <c r="B7" s="11" t="s">
        <v>53</v>
      </c>
      <c r="C7" s="12"/>
      <c r="D7" s="12" t="s">
        <v>9</v>
      </c>
      <c r="E7" s="20">
        <v>12</v>
      </c>
      <c r="F7" s="3" t="s">
        <v>9</v>
      </c>
      <c r="H7" s="35" t="s">
        <v>59</v>
      </c>
      <c r="I7" s="36" t="s">
        <v>60</v>
      </c>
      <c r="J7" s="38">
        <f>LN(1+J6)/t</f>
        <v>0.05280233747463949</v>
      </c>
      <c r="K7" s="3" t="s">
        <v>89</v>
      </c>
    </row>
    <row r="8" spans="2:10" ht="13.5" thickBot="1">
      <c r="B8" s="14" t="s">
        <v>10</v>
      </c>
      <c r="C8" s="15"/>
      <c r="D8" s="15" t="s">
        <v>11</v>
      </c>
      <c r="E8" s="21">
        <v>0.235</v>
      </c>
      <c r="F8" s="3" t="s">
        <v>11</v>
      </c>
      <c r="H8" s="35"/>
      <c r="I8" s="36"/>
      <c r="J8" s="38"/>
    </row>
    <row r="9" spans="8:11" ht="13.5" thickBot="1">
      <c r="H9" s="35" t="s">
        <v>61</v>
      </c>
      <c r="I9" s="36" t="s">
        <v>62</v>
      </c>
      <c r="J9" s="38">
        <f>(1+J7)/(1+rf)-1</f>
        <v>0.003825525297889154</v>
      </c>
      <c r="K9" s="3" t="s">
        <v>94</v>
      </c>
    </row>
    <row r="10" spans="2:10" ht="15">
      <c r="B10" s="32" t="s">
        <v>116</v>
      </c>
      <c r="C10" s="42" t="s">
        <v>117</v>
      </c>
      <c r="D10" s="42" t="s">
        <v>46</v>
      </c>
      <c r="E10" s="43">
        <f>LN(1+E6)</f>
        <v>0.04879016416943205</v>
      </c>
      <c r="F10" s="3" t="s">
        <v>8</v>
      </c>
      <c r="H10" s="35"/>
      <c r="I10" s="36"/>
      <c r="J10" s="38"/>
    </row>
    <row r="11" spans="2:11" ht="15">
      <c r="B11" s="35" t="s">
        <v>58</v>
      </c>
      <c r="C11" s="44" t="s">
        <v>118</v>
      </c>
      <c r="D11" s="44" t="s">
        <v>112</v>
      </c>
      <c r="E11" s="45">
        <f>k/(1+E6)^t</f>
        <v>6452.988377789194</v>
      </c>
      <c r="F11" s="3" t="s">
        <v>88</v>
      </c>
      <c r="H11" s="35" t="s">
        <v>63</v>
      </c>
      <c r="I11" s="36" t="s">
        <v>113</v>
      </c>
      <c r="J11" s="38">
        <f>N__d2</f>
        <v>0.15281639754558093</v>
      </c>
      <c r="K11" s="3" t="s">
        <v>95</v>
      </c>
    </row>
    <row r="12" spans="2:10" ht="13.5" thickBot="1">
      <c r="B12" s="39" t="s">
        <v>111</v>
      </c>
      <c r="C12" s="46" t="s">
        <v>118</v>
      </c>
      <c r="D12" s="46" t="s">
        <v>112</v>
      </c>
      <c r="E12" s="47">
        <f>p0*E4</f>
        <v>11588.640000000001</v>
      </c>
      <c r="F12" s="3" t="s">
        <v>7</v>
      </c>
      <c r="H12" s="35" t="s">
        <v>67</v>
      </c>
      <c r="I12" s="36"/>
      <c r="J12" s="48">
        <f>J17</f>
        <v>0.30759419126671256</v>
      </c>
    </row>
    <row r="13" spans="2:11" ht="15" outlineLevel="1">
      <c r="B13" s="23" t="s">
        <v>12</v>
      </c>
      <c r="C13" s="24" t="s">
        <v>13</v>
      </c>
      <c r="D13" s="24"/>
      <c r="E13" s="25">
        <f>EXP(-rf*t)</f>
        <v>0.5568374181775593</v>
      </c>
      <c r="F13" s="1" t="s">
        <v>14</v>
      </c>
      <c r="H13" s="35" t="s">
        <v>110</v>
      </c>
      <c r="I13" s="36" t="s">
        <v>114</v>
      </c>
      <c r="J13" s="37">
        <f>J11*k</f>
        <v>1770.9342172526212</v>
      </c>
      <c r="K13" s="3" t="s">
        <v>96</v>
      </c>
    </row>
    <row r="14" spans="2:11" ht="12.75" outlineLevel="1">
      <c r="B14" s="23"/>
      <c r="C14" s="24"/>
      <c r="D14" s="24"/>
      <c r="E14" s="25"/>
      <c r="H14" s="35" t="s">
        <v>122</v>
      </c>
      <c r="I14" s="36" t="s">
        <v>123</v>
      </c>
      <c r="J14" s="37">
        <f>k-J4/pv</f>
        <v>544.7290783423687</v>
      </c>
      <c r="K14" s="3" t="s">
        <v>97</v>
      </c>
    </row>
    <row r="15" spans="2:11" ht="16.5" outlineLevel="1">
      <c r="B15" s="23" t="s">
        <v>15</v>
      </c>
      <c r="C15" s="26" t="s">
        <v>43</v>
      </c>
      <c r="D15" s="24"/>
      <c r="E15" s="25">
        <f>LN(p0/k)+(rf+Vol^2/2)*t</f>
        <v>1.4966504652861268</v>
      </c>
      <c r="F15" s="1" t="s">
        <v>16</v>
      </c>
      <c r="H15" s="35" t="s">
        <v>64</v>
      </c>
      <c r="I15" s="36" t="s">
        <v>65</v>
      </c>
      <c r="J15" s="37">
        <f>J13-J14</f>
        <v>1226.2051389102526</v>
      </c>
      <c r="K15" s="3" t="s">
        <v>98</v>
      </c>
    </row>
    <row r="16" spans="2:11" ht="16.5" outlineLevel="1">
      <c r="B16" s="27" t="s">
        <v>17</v>
      </c>
      <c r="C16" s="26" t="s">
        <v>18</v>
      </c>
      <c r="D16" s="24"/>
      <c r="E16" s="25">
        <f>Vol*t^0.5</f>
        <v>0.8140638795573722</v>
      </c>
      <c r="F16" s="5" t="s">
        <v>19</v>
      </c>
      <c r="H16" s="35" t="s">
        <v>66</v>
      </c>
      <c r="I16" s="36"/>
      <c r="J16" s="38">
        <f>1-J17</f>
        <v>0.6924058087332874</v>
      </c>
      <c r="K16" s="3" t="s">
        <v>99</v>
      </c>
    </row>
    <row r="17" spans="2:11" ht="15" outlineLevel="1">
      <c r="B17" s="27" t="s">
        <v>20</v>
      </c>
      <c r="C17" s="24" t="s">
        <v>21</v>
      </c>
      <c r="D17" s="24"/>
      <c r="E17" s="25">
        <f>d1_n/d1_d</f>
        <v>1.8384926574802638</v>
      </c>
      <c r="F17" s="5" t="s">
        <v>22</v>
      </c>
      <c r="H17" s="35" t="s">
        <v>67</v>
      </c>
      <c r="I17" s="36"/>
      <c r="J17" s="38">
        <f>J14/(J11*k)</f>
        <v>0.30759419126671256</v>
      </c>
      <c r="K17" s="3" t="s">
        <v>100</v>
      </c>
    </row>
    <row r="18" spans="2:13" ht="12.75" outlineLevel="1">
      <c r="B18" s="23"/>
      <c r="C18" s="24"/>
      <c r="D18" s="24"/>
      <c r="E18" s="25"/>
      <c r="H18" s="35"/>
      <c r="I18" s="36"/>
      <c r="J18" s="37"/>
      <c r="M18" s="8">
        <f>J4/pv</f>
        <v>11043.910921657633</v>
      </c>
    </row>
    <row r="19" spans="2:13" ht="16.5" outlineLevel="1">
      <c r="B19" s="27" t="s">
        <v>23</v>
      </c>
      <c r="C19" s="26" t="s">
        <v>44</v>
      </c>
      <c r="D19" s="24"/>
      <c r="E19" s="25">
        <f>LN(p0/k)+(rf-Vol^2/2)*t</f>
        <v>0.8339504652861267</v>
      </c>
      <c r="F19" s="5" t="s">
        <v>24</v>
      </c>
      <c r="H19" s="35" t="s">
        <v>71</v>
      </c>
      <c r="I19" s="36"/>
      <c r="J19" s="37">
        <f>E11*pv/p0</f>
        <v>0.1736380297582841</v>
      </c>
      <c r="K19" s="3" t="s">
        <v>101</v>
      </c>
      <c r="M19" s="8">
        <f>M18-k</f>
        <v>-544.7290783423687</v>
      </c>
    </row>
    <row r="20" spans="2:11" ht="16.5" outlineLevel="1">
      <c r="B20" s="27" t="s">
        <v>25</v>
      </c>
      <c r="C20" s="26" t="s">
        <v>18</v>
      </c>
      <c r="D20" s="24"/>
      <c r="E20" s="25">
        <f>Vol*t^0.5</f>
        <v>0.8140638795573722</v>
      </c>
      <c r="F20" s="5" t="s">
        <v>26</v>
      </c>
      <c r="H20" s="35" t="s">
        <v>69</v>
      </c>
      <c r="I20" s="36"/>
      <c r="J20" s="37">
        <f>(N__d1/(N__d1+N_d2*J19))</f>
        <v>0.18320515714884228</v>
      </c>
      <c r="K20" s="3" t="s">
        <v>102</v>
      </c>
    </row>
    <row r="21" spans="2:11" ht="15" outlineLevel="1">
      <c r="B21" s="27" t="s">
        <v>27</v>
      </c>
      <c r="C21" s="24" t="s">
        <v>21</v>
      </c>
      <c r="D21" s="24"/>
      <c r="E21" s="25">
        <f>d2_n/d2_d</f>
        <v>1.0244287779228913</v>
      </c>
      <c r="F21" s="5" t="s">
        <v>28</v>
      </c>
      <c r="H21" s="35" t="s">
        <v>70</v>
      </c>
      <c r="I21" s="36"/>
      <c r="J21" s="37">
        <f>1-J20</f>
        <v>0.8167948428511578</v>
      </c>
      <c r="K21" s="3" t="s">
        <v>103</v>
      </c>
    </row>
    <row r="22" spans="2:10" ht="12.75" outlineLevel="1">
      <c r="B22" s="23"/>
      <c r="C22" s="24"/>
      <c r="D22" s="24"/>
      <c r="E22" s="25"/>
      <c r="H22" s="35"/>
      <c r="I22" s="36"/>
      <c r="J22" s="37"/>
    </row>
    <row r="23" spans="2:11" ht="15" outlineLevel="1">
      <c r="B23" s="23" t="s">
        <v>29</v>
      </c>
      <c r="C23" s="24" t="s">
        <v>30</v>
      </c>
      <c r="D23" s="24"/>
      <c r="E23" s="25">
        <f>NORMDIST(d1_,0,1,TRUE)</f>
        <v>0.967005078587666</v>
      </c>
      <c r="F23" s="1" t="s">
        <v>31</v>
      </c>
      <c r="H23" s="35" t="s">
        <v>80</v>
      </c>
      <c r="I23" s="36"/>
      <c r="J23" s="37">
        <v>24</v>
      </c>
      <c r="K23" s="3" t="s">
        <v>104</v>
      </c>
    </row>
    <row r="24" spans="2:11" ht="15" outlineLevel="1">
      <c r="B24" s="27" t="s">
        <v>32</v>
      </c>
      <c r="C24" s="24" t="s">
        <v>30</v>
      </c>
      <c r="D24" s="24"/>
      <c r="E24" s="25">
        <f>NORMDIST(d2_,0,1,TRUE)</f>
        <v>0.847183602454419</v>
      </c>
      <c r="F24" s="5" t="s">
        <v>33</v>
      </c>
      <c r="H24" s="35" t="s">
        <v>68</v>
      </c>
      <c r="I24" s="36"/>
      <c r="J24" s="37">
        <v>1000</v>
      </c>
      <c r="K24" s="3" t="s">
        <v>105</v>
      </c>
    </row>
    <row r="25" spans="2:11" ht="15" outlineLevel="1">
      <c r="B25" s="27" t="s">
        <v>34</v>
      </c>
      <c r="C25" s="24" t="s">
        <v>30</v>
      </c>
      <c r="D25" s="24"/>
      <c r="E25" s="25">
        <f>NORMDIST(-d1_,0,1,TRUE)</f>
        <v>0.03299492141233399</v>
      </c>
      <c r="F25" s="5" t="s">
        <v>35</v>
      </c>
      <c r="H25" s="35" t="s">
        <v>87</v>
      </c>
      <c r="I25" s="36"/>
      <c r="J25" s="37">
        <f>J24*J23</f>
        <v>24000</v>
      </c>
      <c r="K25" s="3" t="s">
        <v>106</v>
      </c>
    </row>
    <row r="26" spans="2:10" ht="15" outlineLevel="1">
      <c r="B26" s="27" t="s">
        <v>36</v>
      </c>
      <c r="C26" s="24" t="s">
        <v>30</v>
      </c>
      <c r="D26" s="24"/>
      <c r="E26" s="25">
        <f>NORMDIST(-d2_,0,1,TRUE)</f>
        <v>0.15281639754558093</v>
      </c>
      <c r="F26" s="5" t="s">
        <v>37</v>
      </c>
      <c r="H26" s="35"/>
      <c r="I26" s="36"/>
      <c r="J26" s="37"/>
    </row>
    <row r="27" spans="2:11" ht="12.75" outlineLevel="1">
      <c r="B27" s="23"/>
      <c r="C27" s="24"/>
      <c r="D27" s="24"/>
      <c r="E27" s="23"/>
      <c r="H27" s="35" t="s">
        <v>82</v>
      </c>
      <c r="I27" s="36"/>
      <c r="J27" s="37">
        <v>0.6</v>
      </c>
      <c r="K27" s="3" t="s">
        <v>107</v>
      </c>
    </row>
    <row r="28" spans="2:11" ht="15.75" outlineLevel="1" thickBot="1">
      <c r="B28" s="28" t="s">
        <v>38</v>
      </c>
      <c r="C28" s="26" t="s">
        <v>45</v>
      </c>
      <c r="D28" s="24"/>
      <c r="E28" s="29">
        <f>p0*N_d1-pv*N_d2*k</f>
        <v>14544.337155801215</v>
      </c>
      <c r="F28" s="6" t="s">
        <v>39</v>
      </c>
      <c r="H28" s="39" t="s">
        <v>81</v>
      </c>
      <c r="I28" s="40"/>
      <c r="J28" s="41">
        <f>Vol*(J21)*(p0/J3)</f>
        <v>0.2731060748778565</v>
      </c>
      <c r="K28" s="3" t="s">
        <v>108</v>
      </c>
    </row>
    <row r="29" spans="2:6" ht="15" outlineLevel="1">
      <c r="B29" s="28" t="s">
        <v>40</v>
      </c>
      <c r="C29" s="30" t="s">
        <v>42</v>
      </c>
      <c r="D29" s="24"/>
      <c r="E29" s="29">
        <f>pv*N__d2*k-p0*N__d1</f>
        <v>303.32553359040696</v>
      </c>
      <c r="F29" s="6" t="s">
        <v>41</v>
      </c>
    </row>
    <row r="30" ht="12.75">
      <c r="E30" s="7"/>
    </row>
    <row r="31" spans="5:9" ht="12.75">
      <c r="E31" s="9"/>
      <c r="I31" s="1" t="s">
        <v>121</v>
      </c>
    </row>
    <row r="32" ht="12.75">
      <c r="I32" s="1" t="s">
        <v>124</v>
      </c>
    </row>
    <row r="33" ht="12.75">
      <c r="I33" s="1" t="s">
        <v>125</v>
      </c>
    </row>
    <row r="71" ht="15">
      <c r="B71" s="1" t="s">
        <v>119</v>
      </c>
    </row>
    <row r="72" ht="12.75">
      <c r="B72" s="1" t="str">
        <f>TEXT(d2_*-1,"0.00")</f>
        <v>-1.02</v>
      </c>
    </row>
    <row r="73" ht="12.75">
      <c r="B73" s="1" t="str">
        <f>B71&amp;B72</f>
        <v>d2 value -1.02</v>
      </c>
    </row>
    <row r="75" ht="12.75">
      <c r="B75" s="1" t="s">
        <v>120</v>
      </c>
    </row>
    <row r="76" ht="12.75">
      <c r="B76" s="1" t="str">
        <f>TEXT(J11,"0.00%")</f>
        <v>15.28%</v>
      </c>
    </row>
    <row r="77" ht="12.75">
      <c r="B77" s="1" t="str">
        <f>B75&amp;B76</f>
        <v>Probability of Default 15.28%</v>
      </c>
    </row>
  </sheetData>
  <sheetProtection/>
  <mergeCells count="2">
    <mergeCell ref="B2:E2"/>
    <mergeCell ref="H2:J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67"/>
  <sheetViews>
    <sheetView zoomScalePageLayoutView="0" workbookViewId="0" topLeftCell="A1">
      <selection activeCell="B6" sqref="B6"/>
    </sheetView>
  </sheetViews>
  <sheetFormatPr defaultColWidth="9.140625" defaultRowHeight="12.75"/>
  <cols>
    <col min="3" max="3" width="12.421875" style="0" bestFit="1" customWidth="1"/>
  </cols>
  <sheetData>
    <row r="1" spans="2:3" ht="12.75">
      <c r="B1" t="s">
        <v>83</v>
      </c>
      <c r="C1" t="s">
        <v>84</v>
      </c>
    </row>
    <row r="3" spans="2:3" ht="12.75">
      <c r="B3" t="s">
        <v>85</v>
      </c>
      <c r="C3">
        <v>0</v>
      </c>
    </row>
    <row r="4" spans="2:3" ht="12.75">
      <c r="B4" t="s">
        <v>86</v>
      </c>
      <c r="C4">
        <v>1</v>
      </c>
    </row>
    <row r="6" spans="2:4" ht="12.75">
      <c r="B6" t="s">
        <v>128</v>
      </c>
      <c r="C6" s="31" t="s">
        <v>127</v>
      </c>
      <c r="D6" t="s">
        <v>126</v>
      </c>
    </row>
    <row r="7" spans="2:4" ht="12.75">
      <c r="B7">
        <v>-8</v>
      </c>
      <c r="C7" s="22">
        <f>NORMDIST(B7,$C$3,$C$4,TRUE)</f>
        <v>6.220960574271738E-16</v>
      </c>
      <c r="D7">
        <f>d2_*-1</f>
        <v>-1.0244287779228913</v>
      </c>
    </row>
    <row r="8" spans="2:4" ht="12.75">
      <c r="B8">
        <f>B7+0.1</f>
        <v>-7.9</v>
      </c>
      <c r="C8" s="22">
        <f aca="true" t="shared" si="0" ref="C8:C71">NORMDIST(B8,$C$3,$C$4,TRUE)</f>
        <v>1.3945171466592604E-15</v>
      </c>
      <c r="D8">
        <f>D7</f>
        <v>-1.0244287779228913</v>
      </c>
    </row>
    <row r="9" spans="2:4" ht="12.75">
      <c r="B9">
        <f aca="true" t="shared" si="1" ref="B9:B72">B8+0.1</f>
        <v>-7.800000000000001</v>
      </c>
      <c r="C9" s="22">
        <f t="shared" si="0"/>
        <v>3.0953587719586676E-15</v>
      </c>
      <c r="D9">
        <f aca="true" t="shared" si="2" ref="D9:D72">D8</f>
        <v>-1.0244287779228913</v>
      </c>
    </row>
    <row r="10" spans="2:4" ht="12.75">
      <c r="B10">
        <f t="shared" si="1"/>
        <v>-7.700000000000001</v>
      </c>
      <c r="C10" s="22">
        <f t="shared" si="0"/>
        <v>6.803311540773899E-15</v>
      </c>
      <c r="D10">
        <f t="shared" si="2"/>
        <v>-1.0244287779228913</v>
      </c>
    </row>
    <row r="11" spans="2:4" ht="12.75">
      <c r="B11">
        <f t="shared" si="1"/>
        <v>-7.600000000000001</v>
      </c>
      <c r="C11" s="22">
        <f t="shared" si="0"/>
        <v>1.48065374900479E-14</v>
      </c>
      <c r="D11">
        <f t="shared" si="2"/>
        <v>-1.0244287779228913</v>
      </c>
    </row>
    <row r="12" spans="2:4" ht="12.75">
      <c r="B12">
        <f t="shared" si="1"/>
        <v>-7.500000000000002</v>
      </c>
      <c r="C12" s="22">
        <f t="shared" si="0"/>
        <v>3.190891672910829E-14</v>
      </c>
      <c r="D12">
        <f t="shared" si="2"/>
        <v>-1.0244287779228913</v>
      </c>
    </row>
    <row r="13" spans="2:4" ht="12.75">
      <c r="B13">
        <f t="shared" si="1"/>
        <v>-7.400000000000002</v>
      </c>
      <c r="C13" s="22">
        <f t="shared" si="0"/>
        <v>6.809224890619867E-14</v>
      </c>
      <c r="D13">
        <f t="shared" si="2"/>
        <v>-1.0244287779228913</v>
      </c>
    </row>
    <row r="14" spans="2:4" ht="12.75">
      <c r="B14">
        <f t="shared" si="1"/>
        <v>-7.3000000000000025</v>
      </c>
      <c r="C14" s="22">
        <f t="shared" si="0"/>
        <v>1.43883863815755E-13</v>
      </c>
      <c r="D14">
        <f t="shared" si="2"/>
        <v>-1.0244287779228913</v>
      </c>
    </row>
    <row r="15" spans="2:4" ht="12.75">
      <c r="B15">
        <f t="shared" si="1"/>
        <v>-7.200000000000003</v>
      </c>
      <c r="C15" s="22">
        <f t="shared" si="0"/>
        <v>3.0106279811173663E-13</v>
      </c>
      <c r="D15">
        <f t="shared" si="2"/>
        <v>-1.0244287779228913</v>
      </c>
    </row>
    <row r="16" spans="2:4" ht="12.75">
      <c r="B16">
        <f t="shared" si="1"/>
        <v>-7.100000000000003</v>
      </c>
      <c r="C16" s="22">
        <f t="shared" si="0"/>
        <v>6.237844463331406E-13</v>
      </c>
      <c r="D16">
        <f t="shared" si="2"/>
        <v>-1.0244287779228913</v>
      </c>
    </row>
    <row r="17" spans="2:4" ht="12.75">
      <c r="B17">
        <f t="shared" si="1"/>
        <v>-7.0000000000000036</v>
      </c>
      <c r="C17" s="22">
        <f t="shared" si="0"/>
        <v>1.279812543885802E-12</v>
      </c>
      <c r="D17">
        <f t="shared" si="2"/>
        <v>-1.0244287779228913</v>
      </c>
    </row>
    <row r="18" spans="2:4" ht="12.75">
      <c r="B18">
        <f t="shared" si="1"/>
        <v>-6.900000000000004</v>
      </c>
      <c r="C18" s="22">
        <f t="shared" si="0"/>
        <v>2.6001269656380975E-12</v>
      </c>
      <c r="D18">
        <f t="shared" si="2"/>
        <v>-1.0244287779228913</v>
      </c>
    </row>
    <row r="19" spans="2:4" ht="12.75">
      <c r="B19">
        <f t="shared" si="1"/>
        <v>-6.800000000000004</v>
      </c>
      <c r="C19" s="22">
        <f t="shared" si="0"/>
        <v>5.230957544144429E-12</v>
      </c>
      <c r="D19">
        <f t="shared" si="2"/>
        <v>-1.0244287779228913</v>
      </c>
    </row>
    <row r="20" spans="2:4" ht="12.75">
      <c r="B20">
        <f t="shared" si="1"/>
        <v>-6.700000000000005</v>
      </c>
      <c r="C20" s="22">
        <f t="shared" si="0"/>
        <v>1.0420976987964772E-11</v>
      </c>
      <c r="D20">
        <f t="shared" si="2"/>
        <v>-1.0244287779228913</v>
      </c>
    </row>
    <row r="21" spans="2:4" ht="12.75">
      <c r="B21">
        <f t="shared" si="1"/>
        <v>-6.600000000000005</v>
      </c>
      <c r="C21" s="22">
        <f t="shared" si="0"/>
        <v>2.0557889093994392E-11</v>
      </c>
      <c r="D21">
        <f t="shared" si="2"/>
        <v>-1.0244287779228913</v>
      </c>
    </row>
    <row r="22" spans="2:4" ht="12.75">
      <c r="B22">
        <f t="shared" si="1"/>
        <v>-6.500000000000005</v>
      </c>
      <c r="C22" s="22">
        <f t="shared" si="0"/>
        <v>4.016000583858956E-11</v>
      </c>
      <c r="D22">
        <f t="shared" si="2"/>
        <v>-1.0244287779228913</v>
      </c>
    </row>
    <row r="23" spans="2:4" ht="12.75">
      <c r="B23">
        <f t="shared" si="1"/>
        <v>-6.400000000000006</v>
      </c>
      <c r="C23" s="22">
        <f t="shared" si="0"/>
        <v>7.768847581709515E-11</v>
      </c>
      <c r="D23">
        <f t="shared" si="2"/>
        <v>-1.0244287779228913</v>
      </c>
    </row>
    <row r="24" spans="2:4" ht="12.75">
      <c r="B24">
        <f t="shared" si="1"/>
        <v>-6.300000000000006</v>
      </c>
      <c r="C24" s="22">
        <f t="shared" si="0"/>
        <v>1.4882282217622473E-10</v>
      </c>
      <c r="D24">
        <f t="shared" si="2"/>
        <v>-1.0244287779228913</v>
      </c>
    </row>
    <row r="25" spans="2:4" ht="12.75">
      <c r="B25">
        <f t="shared" si="1"/>
        <v>-6.200000000000006</v>
      </c>
      <c r="C25" s="22">
        <f t="shared" si="0"/>
        <v>2.823158037043155E-10</v>
      </c>
      <c r="D25">
        <f t="shared" si="2"/>
        <v>-1.0244287779228913</v>
      </c>
    </row>
    <row r="26" spans="2:4" ht="12.75">
      <c r="B26">
        <f t="shared" si="1"/>
        <v>-6.100000000000007</v>
      </c>
      <c r="C26" s="22">
        <f t="shared" si="0"/>
        <v>5.303423262948595E-10</v>
      </c>
      <c r="D26">
        <f t="shared" si="2"/>
        <v>-1.0244287779228913</v>
      </c>
    </row>
    <row r="27" spans="2:4" ht="12.75">
      <c r="B27">
        <f t="shared" si="1"/>
        <v>-6.000000000000007</v>
      </c>
      <c r="C27" s="22">
        <f t="shared" si="0"/>
        <v>9.86587645037655E-10</v>
      </c>
      <c r="D27">
        <f t="shared" si="2"/>
        <v>-1.0244287779228913</v>
      </c>
    </row>
    <row r="28" spans="2:4" ht="12.75">
      <c r="B28">
        <f t="shared" si="1"/>
        <v>-5.9000000000000075</v>
      </c>
      <c r="C28" s="22">
        <f t="shared" si="0"/>
        <v>1.817507863099337E-09</v>
      </c>
      <c r="D28">
        <f t="shared" si="2"/>
        <v>-1.0244287779228913</v>
      </c>
    </row>
    <row r="29" spans="2:4" ht="12.75">
      <c r="B29">
        <f t="shared" si="1"/>
        <v>-5.800000000000008</v>
      </c>
      <c r="C29" s="22">
        <f t="shared" si="0"/>
        <v>3.3157459783259917E-09</v>
      </c>
      <c r="D29">
        <f t="shared" si="2"/>
        <v>-1.0244287779228913</v>
      </c>
    </row>
    <row r="30" spans="2:4" ht="12.75">
      <c r="B30">
        <f t="shared" si="1"/>
        <v>-5.700000000000008</v>
      </c>
      <c r="C30" s="22">
        <f t="shared" si="0"/>
        <v>5.990371401063223E-09</v>
      </c>
      <c r="D30">
        <f t="shared" si="2"/>
        <v>-1.0244287779228913</v>
      </c>
    </row>
    <row r="31" spans="2:4" ht="12.75">
      <c r="B31">
        <f t="shared" si="1"/>
        <v>-5.6000000000000085</v>
      </c>
      <c r="C31" s="22">
        <f t="shared" si="0"/>
        <v>1.0717590258310342E-08</v>
      </c>
      <c r="D31">
        <f t="shared" si="2"/>
        <v>-1.0244287779228913</v>
      </c>
    </row>
    <row r="32" spans="2:4" ht="12.75">
      <c r="B32">
        <f t="shared" si="1"/>
        <v>-5.500000000000009</v>
      </c>
      <c r="C32" s="22">
        <f t="shared" si="0"/>
        <v>1.8989562465886705E-08</v>
      </c>
      <c r="D32">
        <f t="shared" si="2"/>
        <v>-1.0244287779228913</v>
      </c>
    </row>
    <row r="33" spans="2:4" ht="12.75">
      <c r="B33">
        <f t="shared" si="1"/>
        <v>-5.400000000000009</v>
      </c>
      <c r="C33" s="22">
        <f t="shared" si="0"/>
        <v>3.33204484854268E-08</v>
      </c>
      <c r="D33">
        <f t="shared" si="2"/>
        <v>-1.0244287779228913</v>
      </c>
    </row>
    <row r="34" spans="2:4" ht="12.75">
      <c r="B34">
        <f t="shared" si="1"/>
        <v>-5.30000000000001</v>
      </c>
      <c r="C34" s="22">
        <f t="shared" si="0"/>
        <v>5.7901340399642816E-08</v>
      </c>
      <c r="D34">
        <f t="shared" si="2"/>
        <v>-1.0244287779228913</v>
      </c>
    </row>
    <row r="35" spans="2:4" ht="12.75">
      <c r="B35">
        <f t="shared" si="1"/>
        <v>-5.20000000000001</v>
      </c>
      <c r="C35" s="22">
        <f t="shared" si="0"/>
        <v>9.964426316932917E-08</v>
      </c>
      <c r="D35">
        <f t="shared" si="2"/>
        <v>-1.0244287779228913</v>
      </c>
    </row>
    <row r="36" spans="2:4" ht="12.75">
      <c r="B36">
        <f t="shared" si="1"/>
        <v>-5.10000000000001</v>
      </c>
      <c r="C36" s="22">
        <f t="shared" si="0"/>
        <v>1.698267407147503E-07</v>
      </c>
      <c r="D36">
        <f t="shared" si="2"/>
        <v>-1.0244287779228913</v>
      </c>
    </row>
    <row r="37" spans="2:4" ht="12.75">
      <c r="B37">
        <f t="shared" si="1"/>
        <v>-5.000000000000011</v>
      </c>
      <c r="C37" s="22">
        <f t="shared" si="0"/>
        <v>2.866515718791775E-07</v>
      </c>
      <c r="D37">
        <f t="shared" si="2"/>
        <v>-1.0244287779228913</v>
      </c>
    </row>
    <row r="38" spans="2:4" ht="12.75">
      <c r="B38">
        <f t="shared" si="1"/>
        <v>-4.900000000000011</v>
      </c>
      <c r="C38" s="22">
        <f t="shared" si="0"/>
        <v>4.79183276590293E-07</v>
      </c>
      <c r="D38">
        <f t="shared" si="2"/>
        <v>-1.0244287779228913</v>
      </c>
    </row>
    <row r="39" spans="2:4" ht="12.75">
      <c r="B39">
        <f t="shared" si="1"/>
        <v>-4.800000000000011</v>
      </c>
      <c r="C39" s="22">
        <f t="shared" si="0"/>
        <v>7.933281519755481E-07</v>
      </c>
      <c r="D39">
        <f t="shared" si="2"/>
        <v>-1.0244287779228913</v>
      </c>
    </row>
    <row r="40" spans="2:4" ht="12.75">
      <c r="B40">
        <f t="shared" si="1"/>
        <v>-4.700000000000012</v>
      </c>
      <c r="C40" s="22">
        <f t="shared" si="0"/>
        <v>1.3008074539172053E-06</v>
      </c>
      <c r="D40">
        <f t="shared" si="2"/>
        <v>-1.0244287779228913</v>
      </c>
    </row>
    <row r="41" spans="2:4" ht="12.75">
      <c r="B41">
        <f t="shared" si="1"/>
        <v>-4.600000000000012</v>
      </c>
      <c r="C41" s="22">
        <f t="shared" si="0"/>
        <v>2.112454702502724E-06</v>
      </c>
      <c r="D41">
        <f t="shared" si="2"/>
        <v>-1.0244287779228913</v>
      </c>
    </row>
    <row r="42" spans="2:4" ht="12.75">
      <c r="B42">
        <f t="shared" si="1"/>
        <v>-4.500000000000012</v>
      </c>
      <c r="C42" s="22">
        <f t="shared" si="0"/>
        <v>3.3976731247298582E-06</v>
      </c>
      <c r="D42">
        <f t="shared" si="2"/>
        <v>-1.0244287779228913</v>
      </c>
    </row>
    <row r="43" spans="2:4" ht="12.75">
      <c r="B43">
        <f t="shared" si="1"/>
        <v>-4.400000000000013</v>
      </c>
      <c r="C43" s="22">
        <f t="shared" si="0"/>
        <v>5.41254390770353E-06</v>
      </c>
      <c r="D43">
        <f t="shared" si="2"/>
        <v>-1.0244287779228913</v>
      </c>
    </row>
    <row r="44" spans="2:4" ht="12.75">
      <c r="B44">
        <f t="shared" si="1"/>
        <v>-4.300000000000013</v>
      </c>
      <c r="C44" s="22">
        <f t="shared" si="0"/>
        <v>8.539905470991284E-06</v>
      </c>
      <c r="D44">
        <f t="shared" si="2"/>
        <v>-1.0244287779228913</v>
      </c>
    </row>
    <row r="45" spans="2:4" ht="12.75">
      <c r="B45">
        <f t="shared" si="1"/>
        <v>-4.2000000000000135</v>
      </c>
      <c r="C45" s="22">
        <f t="shared" si="0"/>
        <v>1.3345749015905538E-05</v>
      </c>
      <c r="D45">
        <f t="shared" si="2"/>
        <v>-1.0244287779228913</v>
      </c>
    </row>
    <row r="46" spans="2:4" ht="12.75">
      <c r="B46">
        <f t="shared" si="1"/>
        <v>-4.100000000000014</v>
      </c>
      <c r="C46" s="22">
        <f t="shared" si="0"/>
        <v>2.0657506912545518E-05</v>
      </c>
      <c r="D46">
        <f t="shared" si="2"/>
        <v>-1.0244287779228913</v>
      </c>
    </row>
    <row r="47" spans="2:4" ht="12.75">
      <c r="B47">
        <f t="shared" si="1"/>
        <v>-4.000000000000014</v>
      </c>
      <c r="C47" s="22">
        <f t="shared" si="0"/>
        <v>3.167124183311796E-05</v>
      </c>
      <c r="D47">
        <f t="shared" si="2"/>
        <v>-1.0244287779228913</v>
      </c>
    </row>
    <row r="48" spans="2:4" ht="12.75">
      <c r="B48">
        <f t="shared" si="1"/>
        <v>-3.900000000000014</v>
      </c>
      <c r="C48" s="22">
        <f t="shared" si="0"/>
        <v>4.809634401759989E-05</v>
      </c>
      <c r="D48">
        <f t="shared" si="2"/>
        <v>-1.0244287779228913</v>
      </c>
    </row>
    <row r="49" spans="2:4" ht="12.75">
      <c r="B49">
        <f t="shared" si="1"/>
        <v>-3.800000000000014</v>
      </c>
      <c r="C49" s="22">
        <f t="shared" si="0"/>
        <v>7.234804392511573E-05</v>
      </c>
      <c r="D49">
        <f t="shared" si="2"/>
        <v>-1.0244287779228913</v>
      </c>
    </row>
    <row r="50" spans="2:4" ht="12.75">
      <c r="B50">
        <f t="shared" si="1"/>
        <v>-3.700000000000014</v>
      </c>
      <c r="C50" s="22">
        <f t="shared" si="0"/>
        <v>0.00010779973347738234</v>
      </c>
      <c r="D50">
        <f t="shared" si="2"/>
        <v>-1.0244287779228913</v>
      </c>
    </row>
    <row r="51" spans="2:4" ht="12.75">
      <c r="B51">
        <f t="shared" si="1"/>
        <v>-3.600000000000014</v>
      </c>
      <c r="C51" s="22">
        <f t="shared" si="0"/>
        <v>0.00015910859015752515</v>
      </c>
      <c r="D51">
        <f t="shared" si="2"/>
        <v>-1.0244287779228913</v>
      </c>
    </row>
    <row r="52" spans="2:4" ht="12.75">
      <c r="B52">
        <f t="shared" si="1"/>
        <v>-3.5000000000000138</v>
      </c>
      <c r="C52" s="22">
        <f t="shared" si="0"/>
        <v>0.00023262907903551306</v>
      </c>
      <c r="D52">
        <f t="shared" si="2"/>
        <v>-1.0244287779228913</v>
      </c>
    </row>
    <row r="53" spans="2:4" ht="12.75">
      <c r="B53">
        <f t="shared" si="1"/>
        <v>-3.4000000000000137</v>
      </c>
      <c r="C53" s="22">
        <f t="shared" si="0"/>
        <v>0.00033692926567686373</v>
      </c>
      <c r="D53">
        <f t="shared" si="2"/>
        <v>-1.0244287779228913</v>
      </c>
    </row>
    <row r="54" spans="2:4" ht="12.75">
      <c r="B54">
        <f t="shared" si="1"/>
        <v>-3.3000000000000136</v>
      </c>
      <c r="C54" s="22">
        <f t="shared" si="0"/>
        <v>0.0004834241423837539</v>
      </c>
      <c r="D54">
        <f t="shared" si="2"/>
        <v>-1.0244287779228913</v>
      </c>
    </row>
    <row r="55" spans="2:4" ht="12.75">
      <c r="B55">
        <f t="shared" si="1"/>
        <v>-3.2000000000000135</v>
      </c>
      <c r="C55" s="22">
        <f t="shared" si="0"/>
        <v>0.0006871379379158153</v>
      </c>
      <c r="D55">
        <f t="shared" si="2"/>
        <v>-1.0244287779228913</v>
      </c>
    </row>
    <row r="56" spans="2:4" ht="12.75">
      <c r="B56">
        <f t="shared" si="1"/>
        <v>-3.1000000000000134</v>
      </c>
      <c r="C56" s="22">
        <f t="shared" si="0"/>
        <v>0.0009676032132183132</v>
      </c>
      <c r="D56">
        <f t="shared" si="2"/>
        <v>-1.0244287779228913</v>
      </c>
    </row>
    <row r="57" spans="2:4" ht="12.75">
      <c r="B57">
        <f t="shared" si="1"/>
        <v>-3.0000000000000133</v>
      </c>
      <c r="C57" s="22">
        <f t="shared" si="0"/>
        <v>0.001349898031630034</v>
      </c>
      <c r="D57">
        <f t="shared" si="2"/>
        <v>-1.0244287779228913</v>
      </c>
    </row>
    <row r="58" spans="2:4" ht="12.75">
      <c r="B58">
        <f t="shared" si="1"/>
        <v>-2.9000000000000132</v>
      </c>
      <c r="C58" s="22">
        <f t="shared" si="0"/>
        <v>0.0018658133003839588</v>
      </c>
      <c r="D58">
        <f t="shared" si="2"/>
        <v>-1.0244287779228913</v>
      </c>
    </row>
    <row r="59" spans="2:4" ht="12.75">
      <c r="B59">
        <f t="shared" si="1"/>
        <v>-2.800000000000013</v>
      </c>
      <c r="C59" s="22">
        <f t="shared" si="0"/>
        <v>0.002555130330427827</v>
      </c>
      <c r="D59">
        <f t="shared" si="2"/>
        <v>-1.0244287779228913</v>
      </c>
    </row>
    <row r="60" spans="2:4" ht="12.75">
      <c r="B60">
        <f t="shared" si="1"/>
        <v>-2.700000000000013</v>
      </c>
      <c r="C60" s="22">
        <f t="shared" si="0"/>
        <v>0.0034669738030405303</v>
      </c>
      <c r="D60">
        <f t="shared" si="2"/>
        <v>-1.0244287779228913</v>
      </c>
    </row>
    <row r="61" spans="2:4" ht="12.75">
      <c r="B61">
        <f t="shared" si="1"/>
        <v>-2.600000000000013</v>
      </c>
      <c r="C61" s="22">
        <f t="shared" si="0"/>
        <v>0.0046611880237185715</v>
      </c>
      <c r="D61">
        <f t="shared" si="2"/>
        <v>-1.0244287779228913</v>
      </c>
    </row>
    <row r="62" spans="2:4" ht="12.75">
      <c r="B62">
        <f t="shared" si="1"/>
        <v>-2.500000000000013</v>
      </c>
      <c r="C62" s="22">
        <f t="shared" si="0"/>
        <v>0.006209665325775908</v>
      </c>
      <c r="D62">
        <f t="shared" si="2"/>
        <v>-1.0244287779228913</v>
      </c>
    </row>
    <row r="63" spans="2:4" ht="12.75">
      <c r="B63">
        <f t="shared" si="1"/>
        <v>-2.400000000000013</v>
      </c>
      <c r="C63" s="22">
        <f t="shared" si="0"/>
        <v>0.008197535924595838</v>
      </c>
      <c r="D63">
        <f t="shared" si="2"/>
        <v>-1.0244287779228913</v>
      </c>
    </row>
    <row r="64" spans="2:4" ht="12.75">
      <c r="B64">
        <f t="shared" si="1"/>
        <v>-2.3000000000000127</v>
      </c>
      <c r="C64" s="22">
        <f t="shared" si="0"/>
        <v>0.010724110021675446</v>
      </c>
      <c r="D64">
        <f t="shared" si="2"/>
        <v>-1.0244287779228913</v>
      </c>
    </row>
    <row r="65" spans="2:4" ht="12.75">
      <c r="B65">
        <f t="shared" si="1"/>
        <v>-2.2000000000000126</v>
      </c>
      <c r="C65" s="22">
        <f t="shared" si="0"/>
        <v>0.01390344751349816</v>
      </c>
      <c r="D65">
        <f t="shared" si="2"/>
        <v>-1.0244287779228913</v>
      </c>
    </row>
    <row r="66" spans="2:4" ht="12.75">
      <c r="B66">
        <f t="shared" si="1"/>
        <v>-2.1000000000000125</v>
      </c>
      <c r="C66" s="22">
        <f t="shared" si="0"/>
        <v>0.017864420562815998</v>
      </c>
      <c r="D66">
        <f t="shared" si="2"/>
        <v>-1.0244287779228913</v>
      </c>
    </row>
    <row r="67" spans="2:4" ht="12.75">
      <c r="B67">
        <f t="shared" si="1"/>
        <v>-2.0000000000000124</v>
      </c>
      <c r="C67" s="22">
        <f t="shared" si="0"/>
        <v>0.022750131948178518</v>
      </c>
      <c r="D67">
        <f t="shared" si="2"/>
        <v>-1.0244287779228913</v>
      </c>
    </row>
    <row r="68" spans="2:4" ht="12.75">
      <c r="B68">
        <f t="shared" si="1"/>
        <v>-1.9000000000000123</v>
      </c>
      <c r="C68" s="22">
        <f t="shared" si="0"/>
        <v>0.028716559816000974</v>
      </c>
      <c r="D68">
        <f t="shared" si="2"/>
        <v>-1.0244287779228913</v>
      </c>
    </row>
    <row r="69" spans="2:4" ht="12.75">
      <c r="B69">
        <f t="shared" si="1"/>
        <v>-1.8000000000000123</v>
      </c>
      <c r="C69" s="22">
        <f t="shared" si="0"/>
        <v>0.03593031911292482</v>
      </c>
      <c r="D69">
        <f t="shared" si="2"/>
        <v>-1.0244287779228913</v>
      </c>
    </row>
    <row r="70" spans="2:4" ht="12.75">
      <c r="B70">
        <f t="shared" si="1"/>
        <v>-1.7000000000000122</v>
      </c>
      <c r="C70" s="22">
        <f t="shared" si="0"/>
        <v>0.044565462758541875</v>
      </c>
      <c r="D70">
        <f t="shared" si="2"/>
        <v>-1.0244287779228913</v>
      </c>
    </row>
    <row r="71" spans="2:4" ht="12.75">
      <c r="B71">
        <f t="shared" si="1"/>
        <v>-1.600000000000012</v>
      </c>
      <c r="C71" s="22">
        <f t="shared" si="0"/>
        <v>0.054799291699556635</v>
      </c>
      <c r="D71">
        <f t="shared" si="2"/>
        <v>-1.0244287779228913</v>
      </c>
    </row>
    <row r="72" spans="2:4" ht="12.75">
      <c r="B72">
        <f t="shared" si="1"/>
        <v>-1.500000000000012</v>
      </c>
      <c r="C72" s="22">
        <f aca="true" t="shared" si="3" ref="C72:C135">NORMDIST(B72,$C$3,$C$4,TRUE)</f>
        <v>0.06680720126885649</v>
      </c>
      <c r="D72">
        <f t="shared" si="2"/>
        <v>-1.0244287779228913</v>
      </c>
    </row>
    <row r="73" spans="2:4" ht="12.75">
      <c r="B73">
        <f aca="true" t="shared" si="4" ref="B73:B136">B72+0.1</f>
        <v>-1.400000000000012</v>
      </c>
      <c r="C73" s="22">
        <f t="shared" si="3"/>
        <v>0.08075665923376925</v>
      </c>
      <c r="D73">
        <f aca="true" t="shared" si="5" ref="D73:D136">D72</f>
        <v>-1.0244287779228913</v>
      </c>
    </row>
    <row r="74" spans="2:4" ht="12.75">
      <c r="B74">
        <f t="shared" si="4"/>
        <v>-1.3000000000000118</v>
      </c>
      <c r="C74" s="22">
        <f t="shared" si="3"/>
        <v>0.0968004845856083</v>
      </c>
      <c r="D74">
        <f t="shared" si="5"/>
        <v>-1.0244287779228913</v>
      </c>
    </row>
    <row r="75" spans="2:4" ht="12.75">
      <c r="B75">
        <f t="shared" si="4"/>
        <v>-1.2000000000000117</v>
      </c>
      <c r="C75" s="22">
        <f t="shared" si="3"/>
        <v>0.11506967022170599</v>
      </c>
      <c r="D75">
        <f t="shared" si="5"/>
        <v>-1.0244287779228913</v>
      </c>
    </row>
    <row r="76" spans="2:4" ht="12.75">
      <c r="B76">
        <f t="shared" si="4"/>
        <v>-1.1000000000000116</v>
      </c>
      <c r="C76" s="22">
        <f t="shared" si="3"/>
        <v>0.13566606094638012</v>
      </c>
      <c r="D76">
        <f t="shared" si="5"/>
        <v>-1.0244287779228913</v>
      </c>
    </row>
    <row r="77" spans="2:4" ht="12.75">
      <c r="B77">
        <f t="shared" si="4"/>
        <v>-1.0000000000000115</v>
      </c>
      <c r="C77" s="22">
        <f t="shared" si="3"/>
        <v>0.1586552539314542</v>
      </c>
      <c r="D77">
        <f t="shared" si="5"/>
        <v>-1.0244287779228913</v>
      </c>
    </row>
    <row r="78" spans="2:4" ht="12.75">
      <c r="B78">
        <f t="shared" si="4"/>
        <v>-0.9000000000000116</v>
      </c>
      <c r="C78" s="22">
        <f t="shared" si="3"/>
        <v>0.18406012534675642</v>
      </c>
      <c r="D78">
        <f t="shared" si="5"/>
        <v>-1.0244287779228913</v>
      </c>
    </row>
    <row r="79" spans="2:4" ht="12.75">
      <c r="B79">
        <f t="shared" si="4"/>
        <v>-0.8000000000000116</v>
      </c>
      <c r="C79" s="22">
        <f t="shared" si="3"/>
        <v>0.2118553985833933</v>
      </c>
      <c r="D79">
        <f t="shared" si="5"/>
        <v>-1.0244287779228913</v>
      </c>
    </row>
    <row r="80" spans="2:4" ht="12.75">
      <c r="B80">
        <f t="shared" si="4"/>
        <v>-0.7000000000000116</v>
      </c>
      <c r="C80" s="22">
        <f t="shared" si="3"/>
        <v>0.24196365222306943</v>
      </c>
      <c r="D80">
        <f t="shared" si="5"/>
        <v>-1.0244287779228913</v>
      </c>
    </row>
    <row r="81" spans="2:4" ht="12.75">
      <c r="B81">
        <f t="shared" si="4"/>
        <v>-0.6000000000000116</v>
      </c>
      <c r="C81" s="22">
        <f t="shared" si="3"/>
        <v>0.27425311775006966</v>
      </c>
      <c r="D81">
        <f t="shared" si="5"/>
        <v>-1.0244287779228913</v>
      </c>
    </row>
    <row r="82" spans="2:4" ht="12.75">
      <c r="B82">
        <f t="shared" si="4"/>
        <v>-0.5000000000000117</v>
      </c>
      <c r="C82" s="22">
        <f t="shared" si="3"/>
        <v>0.3085375387259828</v>
      </c>
      <c r="D82">
        <f t="shared" si="5"/>
        <v>-1.0244287779228913</v>
      </c>
    </row>
    <row r="83" spans="2:4" ht="12.75">
      <c r="B83">
        <f t="shared" si="4"/>
        <v>-0.4000000000000117</v>
      </c>
      <c r="C83" s="22">
        <f t="shared" si="3"/>
        <v>0.3445782583896715</v>
      </c>
      <c r="D83">
        <f t="shared" si="5"/>
        <v>-1.0244287779228913</v>
      </c>
    </row>
    <row r="84" spans="2:4" ht="12.75">
      <c r="B84">
        <f t="shared" si="4"/>
        <v>-0.3000000000000117</v>
      </c>
      <c r="C84" s="22">
        <f t="shared" si="3"/>
        <v>0.3820885778110429</v>
      </c>
      <c r="D84">
        <f t="shared" si="5"/>
        <v>-1.0244287779228913</v>
      </c>
    </row>
    <row r="85" spans="2:4" ht="12.75">
      <c r="B85">
        <f t="shared" si="4"/>
        <v>-0.2000000000000117</v>
      </c>
      <c r="C85" s="22">
        <f t="shared" si="3"/>
        <v>0.4207402905608924</v>
      </c>
      <c r="D85">
        <f t="shared" si="5"/>
        <v>-1.0244287779228913</v>
      </c>
    </row>
    <row r="86" spans="2:4" ht="12.75">
      <c r="B86">
        <f t="shared" si="4"/>
        <v>-0.10000000000001169</v>
      </c>
      <c r="C86" s="22">
        <f t="shared" si="3"/>
        <v>0.46017216272296635</v>
      </c>
      <c r="D86">
        <f t="shared" si="5"/>
        <v>-1.0244287779228913</v>
      </c>
    </row>
    <row r="87" spans="2:4" ht="12.75">
      <c r="B87">
        <f t="shared" si="4"/>
        <v>-1.1685097334179773E-14</v>
      </c>
      <c r="C87" s="22">
        <f t="shared" si="3"/>
        <v>0.49999999999999534</v>
      </c>
      <c r="D87">
        <f t="shared" si="5"/>
        <v>-1.0244287779228913</v>
      </c>
    </row>
    <row r="88" spans="2:4" ht="12.75">
      <c r="B88">
        <f t="shared" si="4"/>
        <v>0.09999999999998832</v>
      </c>
      <c r="C88" s="22">
        <f t="shared" si="3"/>
        <v>0.5398278372770243</v>
      </c>
      <c r="D88">
        <f t="shared" si="5"/>
        <v>-1.0244287779228913</v>
      </c>
    </row>
    <row r="89" spans="2:4" ht="12.75">
      <c r="B89">
        <f t="shared" si="4"/>
        <v>0.19999999999998833</v>
      </c>
      <c r="C89" s="22">
        <f t="shared" si="3"/>
        <v>0.5792597094390984</v>
      </c>
      <c r="D89">
        <f t="shared" si="5"/>
        <v>-1.0244287779228913</v>
      </c>
    </row>
    <row r="90" spans="2:4" ht="12.75">
      <c r="B90">
        <f t="shared" si="4"/>
        <v>0.29999999999998833</v>
      </c>
      <c r="C90" s="22">
        <f t="shared" si="3"/>
        <v>0.6179114221889482</v>
      </c>
      <c r="D90">
        <f t="shared" si="5"/>
        <v>-1.0244287779228913</v>
      </c>
    </row>
    <row r="91" spans="2:4" ht="12.75">
      <c r="B91">
        <f t="shared" si="4"/>
        <v>0.39999999999998836</v>
      </c>
      <c r="C91" s="22">
        <f t="shared" si="3"/>
        <v>0.6554217416103199</v>
      </c>
      <c r="D91">
        <f t="shared" si="5"/>
        <v>-1.0244287779228913</v>
      </c>
    </row>
    <row r="92" spans="2:4" ht="12.75">
      <c r="B92">
        <f t="shared" si="4"/>
        <v>0.49999999999998834</v>
      </c>
      <c r="C92" s="22">
        <f t="shared" si="3"/>
        <v>0.691462461274009</v>
      </c>
      <c r="D92">
        <f t="shared" si="5"/>
        <v>-1.0244287779228913</v>
      </c>
    </row>
    <row r="93" spans="2:4" ht="12.75">
      <c r="B93">
        <f t="shared" si="4"/>
        <v>0.5999999999999883</v>
      </c>
      <c r="C93" s="22">
        <f t="shared" si="3"/>
        <v>0.7257468822499226</v>
      </c>
      <c r="D93">
        <f t="shared" si="5"/>
        <v>-1.0244287779228913</v>
      </c>
    </row>
    <row r="94" spans="2:4" ht="12.75">
      <c r="B94">
        <f t="shared" si="4"/>
        <v>0.6999999999999883</v>
      </c>
      <c r="C94" s="22">
        <f t="shared" si="3"/>
        <v>0.7580363477769234</v>
      </c>
      <c r="D94">
        <f t="shared" si="5"/>
        <v>-1.0244287779228913</v>
      </c>
    </row>
    <row r="95" spans="2:4" ht="12.75">
      <c r="B95">
        <f t="shared" si="4"/>
        <v>0.7999999999999883</v>
      </c>
      <c r="C95" s="22">
        <f t="shared" si="3"/>
        <v>0.7881446014165999</v>
      </c>
      <c r="D95">
        <f t="shared" si="5"/>
        <v>-1.0244287779228913</v>
      </c>
    </row>
    <row r="96" spans="2:4" ht="12.75">
      <c r="B96">
        <f t="shared" si="4"/>
        <v>0.8999999999999883</v>
      </c>
      <c r="C96" s="22">
        <f t="shared" si="3"/>
        <v>0.8159398746532374</v>
      </c>
      <c r="D96">
        <f t="shared" si="5"/>
        <v>-1.0244287779228913</v>
      </c>
    </row>
    <row r="97" spans="2:4" ht="12.75">
      <c r="B97">
        <f t="shared" si="4"/>
        <v>0.9999999999999882</v>
      </c>
      <c r="C97" s="22">
        <f t="shared" si="3"/>
        <v>0.8413447460685402</v>
      </c>
      <c r="D97">
        <f t="shared" si="5"/>
        <v>-1.0244287779228913</v>
      </c>
    </row>
    <row r="98" spans="2:4" ht="12.75">
      <c r="B98">
        <f t="shared" si="4"/>
        <v>1.0999999999999883</v>
      </c>
      <c r="C98" s="22">
        <f t="shared" si="3"/>
        <v>0.8643339390536148</v>
      </c>
      <c r="D98">
        <f t="shared" si="5"/>
        <v>-1.0244287779228913</v>
      </c>
    </row>
    <row r="99" spans="2:4" ht="12.75">
      <c r="B99">
        <f t="shared" si="4"/>
        <v>1.1999999999999884</v>
      </c>
      <c r="C99" s="22">
        <f t="shared" si="3"/>
        <v>0.8849303297782896</v>
      </c>
      <c r="D99">
        <f t="shared" si="5"/>
        <v>-1.0244287779228913</v>
      </c>
    </row>
    <row r="100" spans="2:4" ht="12.75">
      <c r="B100">
        <f t="shared" si="4"/>
        <v>1.2999999999999885</v>
      </c>
      <c r="C100" s="22">
        <f t="shared" si="3"/>
        <v>0.9031995154143877</v>
      </c>
      <c r="D100">
        <f t="shared" si="5"/>
        <v>-1.0244287779228913</v>
      </c>
    </row>
    <row r="101" spans="2:4" ht="12.75">
      <c r="B101">
        <f t="shared" si="4"/>
        <v>1.3999999999999886</v>
      </c>
      <c r="C101" s="22">
        <f t="shared" si="3"/>
        <v>0.9192433407662273</v>
      </c>
      <c r="D101">
        <f t="shared" si="5"/>
        <v>-1.0244287779228913</v>
      </c>
    </row>
    <row r="102" spans="2:4" ht="12.75">
      <c r="B102">
        <f t="shared" si="4"/>
        <v>1.4999999999999887</v>
      </c>
      <c r="C102" s="22">
        <f t="shared" si="3"/>
        <v>0.9331927987311405</v>
      </c>
      <c r="D102">
        <f t="shared" si="5"/>
        <v>-1.0244287779228913</v>
      </c>
    </row>
    <row r="103" spans="2:4" ht="12.75">
      <c r="B103">
        <f t="shared" si="4"/>
        <v>1.5999999999999888</v>
      </c>
      <c r="C103" s="22">
        <f t="shared" si="3"/>
        <v>0.9452007083004408</v>
      </c>
      <c r="D103">
        <f t="shared" si="5"/>
        <v>-1.0244287779228913</v>
      </c>
    </row>
    <row r="104" spans="2:4" ht="12.75">
      <c r="B104">
        <f t="shared" si="4"/>
        <v>1.6999999999999889</v>
      </c>
      <c r="C104" s="22">
        <f t="shared" si="3"/>
        <v>0.955434537241456</v>
      </c>
      <c r="D104">
        <f t="shared" si="5"/>
        <v>-1.0244287779228913</v>
      </c>
    </row>
    <row r="105" spans="2:4" ht="12.75">
      <c r="B105">
        <f t="shared" si="4"/>
        <v>1.799999999999989</v>
      </c>
      <c r="C105" s="22">
        <f t="shared" si="3"/>
        <v>0.9640696808870733</v>
      </c>
      <c r="D105">
        <f t="shared" si="5"/>
        <v>-1.0244287779228913</v>
      </c>
    </row>
    <row r="106" spans="2:4" ht="12.75">
      <c r="B106">
        <f t="shared" si="4"/>
        <v>1.899999999999989</v>
      </c>
      <c r="C106" s="22">
        <f t="shared" si="3"/>
        <v>0.9712834401839975</v>
      </c>
      <c r="D106">
        <f t="shared" si="5"/>
        <v>-1.0244287779228913</v>
      </c>
    </row>
    <row r="107" spans="2:4" ht="12.75">
      <c r="B107">
        <f t="shared" si="4"/>
        <v>1.9999999999999891</v>
      </c>
      <c r="C107" s="22">
        <f t="shared" si="3"/>
        <v>0.9772498680518202</v>
      </c>
      <c r="D107">
        <f t="shared" si="5"/>
        <v>-1.0244287779228913</v>
      </c>
    </row>
    <row r="108" spans="2:4" ht="12.75">
      <c r="B108">
        <f t="shared" si="4"/>
        <v>2.099999999999989</v>
      </c>
      <c r="C108" s="22">
        <f t="shared" si="3"/>
        <v>0.982135579437183</v>
      </c>
      <c r="D108">
        <f t="shared" si="5"/>
        <v>-1.0244287779228913</v>
      </c>
    </row>
    <row r="109" spans="2:4" ht="12.75">
      <c r="B109">
        <f t="shared" si="4"/>
        <v>2.199999999999989</v>
      </c>
      <c r="C109" s="22">
        <f t="shared" si="3"/>
        <v>0.986096552486501</v>
      </c>
      <c r="D109">
        <f t="shared" si="5"/>
        <v>-1.0244287779228913</v>
      </c>
    </row>
    <row r="110" spans="2:4" ht="12.75">
      <c r="B110">
        <f t="shared" si="4"/>
        <v>2.299999999999989</v>
      </c>
      <c r="C110" s="22">
        <f t="shared" si="3"/>
        <v>0.9892758899783238</v>
      </c>
      <c r="D110">
        <f t="shared" si="5"/>
        <v>-1.0244287779228913</v>
      </c>
    </row>
    <row r="111" spans="2:4" ht="12.75">
      <c r="B111">
        <f t="shared" si="4"/>
        <v>2.3999999999999893</v>
      </c>
      <c r="C111" s="22">
        <f t="shared" si="3"/>
        <v>0.9918024640754036</v>
      </c>
      <c r="D111">
        <f t="shared" si="5"/>
        <v>-1.0244287779228913</v>
      </c>
    </row>
    <row r="112" spans="2:4" ht="12.75">
      <c r="B112">
        <f t="shared" si="4"/>
        <v>2.4999999999999893</v>
      </c>
      <c r="C112" s="22">
        <f t="shared" si="3"/>
        <v>0.9937903346742237</v>
      </c>
      <c r="D112">
        <f t="shared" si="5"/>
        <v>-1.0244287779228913</v>
      </c>
    </row>
    <row r="113" spans="2:4" ht="12.75">
      <c r="B113">
        <f t="shared" si="4"/>
        <v>2.5999999999999894</v>
      </c>
      <c r="C113" s="22">
        <f t="shared" si="3"/>
        <v>0.9953388119762812</v>
      </c>
      <c r="D113">
        <f t="shared" si="5"/>
        <v>-1.0244287779228913</v>
      </c>
    </row>
    <row r="114" spans="2:4" ht="12.75">
      <c r="B114">
        <f t="shared" si="4"/>
        <v>2.6999999999999895</v>
      </c>
      <c r="C114" s="22">
        <f t="shared" si="3"/>
        <v>0.9965330261969593</v>
      </c>
      <c r="D114">
        <f t="shared" si="5"/>
        <v>-1.0244287779228913</v>
      </c>
    </row>
    <row r="115" spans="2:4" ht="12.75">
      <c r="B115">
        <f t="shared" si="4"/>
        <v>2.7999999999999896</v>
      </c>
      <c r="C115" s="22">
        <f t="shared" si="3"/>
        <v>0.997444869669572</v>
      </c>
      <c r="D115">
        <f t="shared" si="5"/>
        <v>-1.0244287779228913</v>
      </c>
    </row>
    <row r="116" spans="2:4" ht="12.75">
      <c r="B116">
        <f t="shared" si="4"/>
        <v>2.8999999999999897</v>
      </c>
      <c r="C116" s="22">
        <f t="shared" si="3"/>
        <v>0.998134186699616</v>
      </c>
      <c r="D116">
        <f t="shared" si="5"/>
        <v>-1.0244287779228913</v>
      </c>
    </row>
    <row r="117" spans="2:4" ht="12.75">
      <c r="B117">
        <f t="shared" si="4"/>
        <v>2.99999999999999</v>
      </c>
      <c r="C117" s="22">
        <f t="shared" si="3"/>
        <v>0.9986501019683699</v>
      </c>
      <c r="D117">
        <f t="shared" si="5"/>
        <v>-1.0244287779228913</v>
      </c>
    </row>
    <row r="118" spans="2:4" ht="12.75">
      <c r="B118">
        <f t="shared" si="4"/>
        <v>3.09999999999999</v>
      </c>
      <c r="C118" s="22">
        <f t="shared" si="3"/>
        <v>0.9990323967867816</v>
      </c>
      <c r="D118">
        <f t="shared" si="5"/>
        <v>-1.0244287779228913</v>
      </c>
    </row>
    <row r="119" spans="2:4" ht="12.75">
      <c r="B119">
        <f t="shared" si="4"/>
        <v>3.19999999999999</v>
      </c>
      <c r="C119" s="22">
        <f t="shared" si="3"/>
        <v>0.9993128620620841</v>
      </c>
      <c r="D119">
        <f t="shared" si="5"/>
        <v>-1.0244287779228913</v>
      </c>
    </row>
    <row r="120" spans="2:4" ht="12.75">
      <c r="B120">
        <f t="shared" si="4"/>
        <v>3.29999999999999</v>
      </c>
      <c r="C120" s="22">
        <f t="shared" si="3"/>
        <v>0.9995165758576162</v>
      </c>
      <c r="D120">
        <f t="shared" si="5"/>
        <v>-1.0244287779228913</v>
      </c>
    </row>
    <row r="121" spans="2:4" ht="12.75">
      <c r="B121">
        <f t="shared" si="4"/>
        <v>3.39999999999999</v>
      </c>
      <c r="C121" s="22">
        <f t="shared" si="3"/>
        <v>0.9996630707343231</v>
      </c>
      <c r="D121">
        <f t="shared" si="5"/>
        <v>-1.0244287779228913</v>
      </c>
    </row>
    <row r="122" spans="2:4" ht="12.75">
      <c r="B122">
        <f t="shared" si="4"/>
        <v>3.4999999999999902</v>
      </c>
      <c r="C122" s="22">
        <f t="shared" si="3"/>
        <v>0.9997673709209645</v>
      </c>
      <c r="D122">
        <f t="shared" si="5"/>
        <v>-1.0244287779228913</v>
      </c>
    </row>
    <row r="123" spans="2:4" ht="12.75">
      <c r="B123">
        <f t="shared" si="4"/>
        <v>3.5999999999999903</v>
      </c>
      <c r="C123" s="22">
        <f t="shared" si="3"/>
        <v>0.9998408914098424</v>
      </c>
      <c r="D123">
        <f t="shared" si="5"/>
        <v>-1.0244287779228913</v>
      </c>
    </row>
    <row r="124" spans="2:4" ht="12.75">
      <c r="B124">
        <f t="shared" si="4"/>
        <v>3.6999999999999904</v>
      </c>
      <c r="C124" s="22">
        <f t="shared" si="3"/>
        <v>0.9998922002665226</v>
      </c>
      <c r="D124">
        <f t="shared" si="5"/>
        <v>-1.0244287779228913</v>
      </c>
    </row>
    <row r="125" spans="2:4" ht="12.75">
      <c r="B125">
        <f t="shared" si="4"/>
        <v>3.7999999999999905</v>
      </c>
      <c r="C125" s="22">
        <f t="shared" si="3"/>
        <v>0.9999276519560749</v>
      </c>
      <c r="D125">
        <f t="shared" si="5"/>
        <v>-1.0244287779228913</v>
      </c>
    </row>
    <row r="126" spans="2:4" ht="12.75">
      <c r="B126">
        <f t="shared" si="4"/>
        <v>3.8999999999999906</v>
      </c>
      <c r="C126" s="22">
        <f t="shared" si="3"/>
        <v>0.9999519036559824</v>
      </c>
      <c r="D126">
        <f t="shared" si="5"/>
        <v>-1.0244287779228913</v>
      </c>
    </row>
    <row r="127" spans="2:4" ht="12.75">
      <c r="B127">
        <f t="shared" si="4"/>
        <v>3.9999999999999907</v>
      </c>
      <c r="C127" s="22">
        <f t="shared" si="3"/>
        <v>0.9999683287581669</v>
      </c>
      <c r="D127">
        <f t="shared" si="5"/>
        <v>-1.0244287779228913</v>
      </c>
    </row>
    <row r="128" spans="2:4" ht="12.75">
      <c r="B128">
        <f t="shared" si="4"/>
        <v>4.099999999999991</v>
      </c>
      <c r="C128" s="22">
        <f t="shared" si="3"/>
        <v>0.9999793424930874</v>
      </c>
      <c r="D128">
        <f t="shared" si="5"/>
        <v>-1.0244287779228913</v>
      </c>
    </row>
    <row r="129" spans="2:4" ht="12.75">
      <c r="B129">
        <f t="shared" si="4"/>
        <v>4.19999999999999</v>
      </c>
      <c r="C129" s="22">
        <f t="shared" si="3"/>
        <v>0.9999866542509841</v>
      </c>
      <c r="D129">
        <f t="shared" si="5"/>
        <v>-1.0244287779228913</v>
      </c>
    </row>
    <row r="130" spans="2:4" ht="12.75">
      <c r="B130">
        <f t="shared" si="4"/>
        <v>4.29999999999999</v>
      </c>
      <c r="C130" s="22">
        <f t="shared" si="3"/>
        <v>0.999991460094529</v>
      </c>
      <c r="D130">
        <f t="shared" si="5"/>
        <v>-1.0244287779228913</v>
      </c>
    </row>
    <row r="131" spans="2:4" ht="12.75">
      <c r="B131">
        <f t="shared" si="4"/>
        <v>4.39999999999999</v>
      </c>
      <c r="C131" s="22">
        <f t="shared" si="3"/>
        <v>0.9999945874560923</v>
      </c>
      <c r="D131">
        <f t="shared" si="5"/>
        <v>-1.0244287779228913</v>
      </c>
    </row>
    <row r="132" spans="2:4" ht="12.75">
      <c r="B132">
        <f t="shared" si="4"/>
        <v>4.499999999999989</v>
      </c>
      <c r="C132" s="22">
        <f t="shared" si="3"/>
        <v>0.9999966023268753</v>
      </c>
      <c r="D132">
        <f t="shared" si="5"/>
        <v>-1.0244287779228913</v>
      </c>
    </row>
    <row r="133" spans="2:4" ht="12.75">
      <c r="B133">
        <f t="shared" si="4"/>
        <v>4.599999999999989</v>
      </c>
      <c r="C133" s="22">
        <f t="shared" si="3"/>
        <v>0.9999978875452975</v>
      </c>
      <c r="D133">
        <f t="shared" si="5"/>
        <v>-1.0244287779228913</v>
      </c>
    </row>
    <row r="134" spans="2:4" ht="12.75">
      <c r="B134">
        <f t="shared" si="4"/>
        <v>4.699999999999989</v>
      </c>
      <c r="C134" s="22">
        <f t="shared" si="3"/>
        <v>0.9999986991925461</v>
      </c>
      <c r="D134">
        <f t="shared" si="5"/>
        <v>-1.0244287779228913</v>
      </c>
    </row>
    <row r="135" spans="2:4" ht="12.75">
      <c r="B135">
        <f t="shared" si="4"/>
        <v>4.799999999999988</v>
      </c>
      <c r="C135" s="22">
        <f t="shared" si="3"/>
        <v>0.999999206671848</v>
      </c>
      <c r="D135">
        <f t="shared" si="5"/>
        <v>-1.0244287779228913</v>
      </c>
    </row>
    <row r="136" spans="2:4" ht="12.75">
      <c r="B136">
        <f t="shared" si="4"/>
        <v>4.899999999999988</v>
      </c>
      <c r="C136" s="22">
        <f aca="true" t="shared" si="6" ref="C136:C167">NORMDIST(B136,$C$3,$C$4,TRUE)</f>
        <v>0.9999995208167234</v>
      </c>
      <c r="D136">
        <f t="shared" si="5"/>
        <v>-1.0244287779228913</v>
      </c>
    </row>
    <row r="137" spans="2:4" ht="12.75">
      <c r="B137">
        <f aca="true" t="shared" si="7" ref="B137:B167">B136+0.1</f>
        <v>4.999999999999988</v>
      </c>
      <c r="C137" s="22">
        <f t="shared" si="6"/>
        <v>0.9999997133484281</v>
      </c>
      <c r="D137">
        <f aca="true" t="shared" si="8" ref="D137:D167">D136</f>
        <v>-1.0244287779228913</v>
      </c>
    </row>
    <row r="138" spans="2:4" ht="12.75">
      <c r="B138">
        <f t="shared" si="7"/>
        <v>5.099999999999987</v>
      </c>
      <c r="C138" s="22">
        <f t="shared" si="6"/>
        <v>0.9999998301732593</v>
      </c>
      <c r="D138">
        <f t="shared" si="8"/>
        <v>-1.0244287779228913</v>
      </c>
    </row>
    <row r="139" spans="2:4" ht="12.75">
      <c r="B139">
        <f t="shared" si="7"/>
        <v>5.199999999999987</v>
      </c>
      <c r="C139" s="22">
        <f t="shared" si="6"/>
        <v>0.9999999003557368</v>
      </c>
      <c r="D139">
        <f t="shared" si="8"/>
        <v>-1.0244287779228913</v>
      </c>
    </row>
    <row r="140" spans="2:4" ht="12.75">
      <c r="B140">
        <f t="shared" si="7"/>
        <v>5.2999999999999865</v>
      </c>
      <c r="C140" s="22">
        <f t="shared" si="6"/>
        <v>0.9999999420986596</v>
      </c>
      <c r="D140">
        <f t="shared" si="8"/>
        <v>-1.0244287779228913</v>
      </c>
    </row>
    <row r="141" spans="2:4" ht="12.75">
      <c r="B141">
        <f t="shared" si="7"/>
        <v>5.399999999999986</v>
      </c>
      <c r="C141" s="22">
        <f t="shared" si="6"/>
        <v>0.9999999666795515</v>
      </c>
      <c r="D141">
        <f t="shared" si="8"/>
        <v>-1.0244287779228913</v>
      </c>
    </row>
    <row r="142" spans="2:4" ht="12.75">
      <c r="B142">
        <f t="shared" si="7"/>
        <v>5.499999999999986</v>
      </c>
      <c r="C142" s="22">
        <f t="shared" si="6"/>
        <v>0.9999999810104375</v>
      </c>
      <c r="D142">
        <f t="shared" si="8"/>
        <v>-1.0244287779228913</v>
      </c>
    </row>
    <row r="143" spans="2:4" ht="12.75">
      <c r="B143">
        <f t="shared" si="7"/>
        <v>5.599999999999985</v>
      </c>
      <c r="C143" s="22">
        <f t="shared" si="6"/>
        <v>0.9999999892824097</v>
      </c>
      <c r="D143">
        <f t="shared" si="8"/>
        <v>-1.0244287779228913</v>
      </c>
    </row>
    <row r="144" spans="2:4" ht="12.75">
      <c r="B144">
        <f t="shared" si="7"/>
        <v>5.699999999999985</v>
      </c>
      <c r="C144" s="22">
        <f t="shared" si="6"/>
        <v>0.9999999940096286</v>
      </c>
      <c r="D144">
        <f t="shared" si="8"/>
        <v>-1.0244287779228913</v>
      </c>
    </row>
    <row r="145" spans="2:4" ht="12.75">
      <c r="B145">
        <f t="shared" si="7"/>
        <v>5.799999999999985</v>
      </c>
      <c r="C145" s="22">
        <f t="shared" si="6"/>
        <v>0.999999996684254</v>
      </c>
      <c r="D145">
        <f t="shared" si="8"/>
        <v>-1.0244287779228913</v>
      </c>
    </row>
    <row r="146" spans="2:4" ht="12.75">
      <c r="B146">
        <f t="shared" si="7"/>
        <v>5.899999999999984</v>
      </c>
      <c r="C146" s="22">
        <f t="shared" si="6"/>
        <v>0.9999999981824922</v>
      </c>
      <c r="D146">
        <f t="shared" si="8"/>
        <v>-1.0244287779228913</v>
      </c>
    </row>
    <row r="147" spans="2:4" ht="12.75">
      <c r="B147">
        <f t="shared" si="7"/>
        <v>5.999999999999984</v>
      </c>
      <c r="C147" s="22">
        <f t="shared" si="6"/>
        <v>0.9999999990134123</v>
      </c>
      <c r="D147">
        <f t="shared" si="8"/>
        <v>-1.0244287779228913</v>
      </c>
    </row>
    <row r="148" spans="2:4" ht="12.75">
      <c r="B148">
        <f t="shared" si="7"/>
        <v>6.099999999999984</v>
      </c>
      <c r="C148" s="22">
        <f t="shared" si="6"/>
        <v>0.9999999994696577</v>
      </c>
      <c r="D148">
        <f t="shared" si="8"/>
        <v>-1.0244287779228913</v>
      </c>
    </row>
    <row r="149" spans="2:4" ht="12.75">
      <c r="B149">
        <f t="shared" si="7"/>
        <v>6.199999999999983</v>
      </c>
      <c r="C149" s="22">
        <f t="shared" si="6"/>
        <v>0.9999999997176842</v>
      </c>
      <c r="D149">
        <f t="shared" si="8"/>
        <v>-1.0244287779228913</v>
      </c>
    </row>
    <row r="150" spans="2:4" ht="12.75">
      <c r="B150">
        <f t="shared" si="7"/>
        <v>6.299999999999983</v>
      </c>
      <c r="C150" s="22">
        <f t="shared" si="6"/>
        <v>0.9999999998511772</v>
      </c>
      <c r="D150">
        <f t="shared" si="8"/>
        <v>-1.0244287779228913</v>
      </c>
    </row>
    <row r="151" spans="2:4" ht="12.75">
      <c r="B151">
        <f t="shared" si="7"/>
        <v>6.399999999999983</v>
      </c>
      <c r="C151" s="22">
        <f t="shared" si="6"/>
        <v>0.9999999999223115</v>
      </c>
      <c r="D151">
        <f t="shared" si="8"/>
        <v>-1.0244287779228913</v>
      </c>
    </row>
    <row r="152" spans="2:4" ht="12.75">
      <c r="B152">
        <f t="shared" si="7"/>
        <v>6.499999999999982</v>
      </c>
      <c r="C152" s="22">
        <f t="shared" si="6"/>
        <v>0.99999999995984</v>
      </c>
      <c r="D152">
        <f t="shared" si="8"/>
        <v>-1.0244287779228913</v>
      </c>
    </row>
    <row r="153" spans="2:4" ht="12.75">
      <c r="B153">
        <f t="shared" si="7"/>
        <v>6.599999999999982</v>
      </c>
      <c r="C153" s="22">
        <f t="shared" si="6"/>
        <v>0.9999999999794421</v>
      </c>
      <c r="D153">
        <f t="shared" si="8"/>
        <v>-1.0244287779228913</v>
      </c>
    </row>
    <row r="154" spans="2:4" ht="12.75">
      <c r="B154">
        <f t="shared" si="7"/>
        <v>6.6999999999999815</v>
      </c>
      <c r="C154" s="22">
        <f t="shared" si="6"/>
        <v>0.999999999989579</v>
      </c>
      <c r="D154">
        <f t="shared" si="8"/>
        <v>-1.0244287779228913</v>
      </c>
    </row>
    <row r="155" spans="2:4" ht="12.75">
      <c r="B155">
        <f t="shared" si="7"/>
        <v>6.799999999999981</v>
      </c>
      <c r="C155" s="22">
        <f t="shared" si="6"/>
        <v>0.9999999999947691</v>
      </c>
      <c r="D155">
        <f t="shared" si="8"/>
        <v>-1.0244287779228913</v>
      </c>
    </row>
    <row r="156" spans="2:4" ht="12.75">
      <c r="B156">
        <f t="shared" si="7"/>
        <v>6.899999999999981</v>
      </c>
      <c r="C156" s="22">
        <f t="shared" si="6"/>
        <v>0.9999999999973999</v>
      </c>
      <c r="D156">
        <f t="shared" si="8"/>
        <v>-1.0244287779228913</v>
      </c>
    </row>
    <row r="157" spans="2:4" ht="12.75">
      <c r="B157">
        <f t="shared" si="7"/>
        <v>6.9999999999999805</v>
      </c>
      <c r="C157" s="22">
        <f t="shared" si="6"/>
        <v>0.9999999999987201</v>
      </c>
      <c r="D157">
        <f t="shared" si="8"/>
        <v>-1.0244287779228913</v>
      </c>
    </row>
    <row r="158" spans="2:4" ht="12.75">
      <c r="B158">
        <f t="shared" si="7"/>
        <v>7.09999999999998</v>
      </c>
      <c r="C158" s="22">
        <f t="shared" si="6"/>
        <v>0.9999999999993762</v>
      </c>
      <c r="D158">
        <f t="shared" si="8"/>
        <v>-1.0244287779228913</v>
      </c>
    </row>
    <row r="159" spans="2:4" ht="12.75">
      <c r="B159">
        <f t="shared" si="7"/>
        <v>7.19999999999998</v>
      </c>
      <c r="C159" s="22">
        <f t="shared" si="6"/>
        <v>0.9999999999996989</v>
      </c>
      <c r="D159">
        <f t="shared" si="8"/>
        <v>-1.0244287779228913</v>
      </c>
    </row>
    <row r="160" spans="2:4" ht="12.75">
      <c r="B160">
        <f t="shared" si="7"/>
        <v>7.299999999999979</v>
      </c>
      <c r="C160" s="22">
        <f t="shared" si="6"/>
        <v>0.9999999999998561</v>
      </c>
      <c r="D160">
        <f t="shared" si="8"/>
        <v>-1.0244287779228913</v>
      </c>
    </row>
    <row r="161" spans="2:4" ht="12.75">
      <c r="B161">
        <f t="shared" si="7"/>
        <v>7.399999999999979</v>
      </c>
      <c r="C161" s="22">
        <f t="shared" si="6"/>
        <v>0.9999999999999319</v>
      </c>
      <c r="D161">
        <f t="shared" si="8"/>
        <v>-1.0244287779228913</v>
      </c>
    </row>
    <row r="162" spans="2:4" ht="12.75">
      <c r="B162">
        <f t="shared" si="7"/>
        <v>7.499999999999979</v>
      </c>
      <c r="C162" s="22">
        <f t="shared" si="6"/>
        <v>0.9999999999999681</v>
      </c>
      <c r="D162">
        <f t="shared" si="8"/>
        <v>-1.0244287779228913</v>
      </c>
    </row>
    <row r="163" spans="2:4" ht="12.75">
      <c r="B163">
        <f t="shared" si="7"/>
        <v>7.599999999999978</v>
      </c>
      <c r="C163" s="22">
        <f t="shared" si="6"/>
        <v>0.9999999999999852</v>
      </c>
      <c r="D163">
        <f t="shared" si="8"/>
        <v>-1.0244287779228913</v>
      </c>
    </row>
    <row r="164" spans="2:4" ht="12.75">
      <c r="B164">
        <f t="shared" si="7"/>
        <v>7.699999999999978</v>
      </c>
      <c r="C164" s="22">
        <f t="shared" si="6"/>
        <v>0.9999999999999932</v>
      </c>
      <c r="D164">
        <f t="shared" si="8"/>
        <v>-1.0244287779228913</v>
      </c>
    </row>
    <row r="165" spans="2:4" ht="12.75">
      <c r="B165">
        <f t="shared" si="7"/>
        <v>7.799999999999978</v>
      </c>
      <c r="C165" s="22">
        <f t="shared" si="6"/>
        <v>0.9999999999999969</v>
      </c>
      <c r="D165">
        <f t="shared" si="8"/>
        <v>-1.0244287779228913</v>
      </c>
    </row>
    <row r="166" spans="2:4" ht="12.75">
      <c r="B166">
        <f t="shared" si="7"/>
        <v>7.899999999999977</v>
      </c>
      <c r="C166" s="22">
        <f t="shared" si="6"/>
        <v>0.9999999999999986</v>
      </c>
      <c r="D166">
        <f t="shared" si="8"/>
        <v>-1.0244287779228913</v>
      </c>
    </row>
    <row r="167" spans="2:4" ht="12.75">
      <c r="B167">
        <f t="shared" si="7"/>
        <v>7.999999999999977</v>
      </c>
      <c r="C167" s="22">
        <f t="shared" si="6"/>
        <v>0.9999999999999993</v>
      </c>
      <c r="D167">
        <f t="shared" si="8"/>
        <v>-1.0244287779228913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David Becham</dc:creator>
  <cp:keywords/>
  <dc:description/>
  <cp:lastModifiedBy>Monica Lewinski</cp:lastModifiedBy>
  <dcterms:created xsi:type="dcterms:W3CDTF">2003-07-08T13:43:25Z</dcterms:created>
  <dcterms:modified xsi:type="dcterms:W3CDTF">2015-10-29T04:02:06Z</dcterms:modified>
  <cp:category/>
  <cp:version/>
  <cp:contentType/>
  <cp:contentStatus/>
</cp:coreProperties>
</file>