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exchange_rate">'Sheet1'!$H$5</definedName>
    <definedName name="fixed_rate">'Sheet1'!$H$7</definedName>
    <definedName name="floating_to_fixed">'Sheet1'!$A$2</definedName>
    <definedName name="foreign_amount">'Sheet1'!$H$6</definedName>
    <definedName name="frequency">'Sheet1'!$H$10</definedName>
    <definedName name="notional_amount">'Sheet1'!$H$4</definedName>
    <definedName name="term">'Sheet1'!$H$8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<sst xmlns="http://schemas.openxmlformats.org/spreadsheetml/2006/main" count="18" uniqueCount="18">
  <si>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Years</t>
  </si>
  <si>
    <t>Date</t>
  </si>
  <si>
    <t>Counter</t>
  </si>
  <si>
    <t>Remaining Term of Swap</t>
  </si>
  <si>
    <t>Current Date</t>
  </si>
  <si>
    <t>Months to First Exchange Date</t>
  </si>
  <si>
    <t>Years from   Current Date</t>
  </si>
  <si>
    <t>Value of Floating Rate Bond</t>
  </si>
  <si>
    <t>Switch for In Effect</t>
  </si>
  <si>
    <t xml:space="preserve">Value of Swap </t>
  </si>
  <si>
    <t>Months Between Payments</t>
  </si>
  <si>
    <t>Yen</t>
  </si>
  <si>
    <t>Currency Received:</t>
  </si>
  <si>
    <t>Currency Paid:</t>
  </si>
  <si>
    <t>Sterling</t>
  </si>
  <si>
    <t>Transfers</t>
  </si>
  <si>
    <t>Forward Exchange Rate</t>
  </si>
  <si>
    <t>Value of Bond Difference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</si>
</sst>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[$-409]dddd\,\ mmmm\ dd\,\ yyyy"/>
    <numFmt numFmtId="167" formatCode="mm/dd/yy;@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0.0000%"/>
    <numFmt numFmtId="173" formatCode="_(* #,##0.00000_);_(* \(#,##0.0000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1">
    <font>
      <sz val="10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43" fontId="2" fillId="33" borderId="0" xfId="42" applyFont="1" applyFill="1" applyBorder="1" applyAlignment="1">
      <alignment/>
    </xf>
    <xf numFmtId="167" fontId="1" fillId="33" borderId="0" xfId="0" applyNumberFormat="1" applyFont="1" applyFill="1" applyBorder="1" applyAlignment="1">
      <alignment/>
    </xf>
    <xf numFmtId="43" fontId="1" fillId="33" borderId="0" xfId="42" applyFont="1" applyFill="1" applyBorder="1" applyAlignment="1">
      <alignment/>
    </xf>
    <xf numFmtId="0" fontId="1" fillId="33" borderId="0" xfId="0" applyFont="1" applyFill="1" applyBorder="1" applyAlignment="1">
      <alignment/>
    </xf>
    <xf numFmtId="10" fontId="1" fillId="33" borderId="0" xfId="57" applyNumberFormat="1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43" fontId="1" fillId="33" borderId="0" xfId="42" applyFont="1" applyFill="1" applyAlignment="1">
      <alignment/>
    </xf>
    <xf numFmtId="43" fontId="2" fillId="33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4" fontId="3" fillId="34" borderId="13" xfId="0" applyNumberFormat="1" applyFont="1" applyFill="1" applyBorder="1" applyAlignment="1">
      <alignment/>
    </xf>
    <xf numFmtId="43" fontId="3" fillId="34" borderId="13" xfId="42" applyFont="1" applyFill="1" applyBorder="1" applyAlignment="1">
      <alignment/>
    </xf>
    <xf numFmtId="0" fontId="0" fillId="35" borderId="0" xfId="0" applyFont="1" applyFill="1" applyBorder="1" applyAlignment="1">
      <alignment horizontal="center" wrapText="1"/>
    </xf>
    <xf numFmtId="43" fontId="0" fillId="35" borderId="0" xfId="42" applyFont="1" applyFill="1" applyBorder="1" applyAlignment="1">
      <alignment/>
    </xf>
    <xf numFmtId="0" fontId="0" fillId="35" borderId="0" xfId="0" applyFont="1" applyFill="1" applyBorder="1" applyAlignment="1">
      <alignment/>
    </xf>
    <xf numFmtId="167" fontId="0" fillId="35" borderId="0" xfId="0" applyNumberFormat="1" applyFont="1" applyFill="1" applyBorder="1" applyAlignment="1">
      <alignment/>
    </xf>
    <xf numFmtId="10" fontId="1" fillId="33" borderId="0" xfId="57" applyNumberFormat="1" applyFont="1" applyFill="1" applyAlignment="1">
      <alignment/>
    </xf>
    <xf numFmtId="171" fontId="3" fillId="34" borderId="13" xfId="42" applyNumberFormat="1" applyFont="1" applyFill="1" applyBorder="1" applyAlignment="1">
      <alignment/>
    </xf>
    <xf numFmtId="0" fontId="5" fillId="36" borderId="14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43" fontId="1" fillId="33" borderId="0" xfId="0" applyNumberFormat="1" applyFont="1" applyFill="1" applyAlignment="1">
      <alignment/>
    </xf>
    <xf numFmtId="171" fontId="1" fillId="33" borderId="0" xfId="0" applyNumberFormat="1" applyFont="1" applyFill="1" applyAlignment="1">
      <alignment/>
    </xf>
    <xf numFmtId="173" fontId="1" fillId="33" borderId="0" xfId="42" applyNumberFormat="1" applyFont="1" applyFill="1" applyBorder="1" applyAlignment="1">
      <alignment/>
    </xf>
    <xf numFmtId="173" fontId="0" fillId="35" borderId="0" xfId="42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43" fontId="3" fillId="34" borderId="17" xfId="42" applyFont="1" applyFill="1" applyBorder="1" applyAlignment="1">
      <alignment/>
    </xf>
    <xf numFmtId="43" fontId="3" fillId="34" borderId="18" xfId="42" applyFont="1" applyFill="1" applyBorder="1" applyAlignment="1">
      <alignment/>
    </xf>
    <xf numFmtId="0" fontId="3" fillId="3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39"/>
      </font>
      <fill>
        <patternFill>
          <bgColor indexed="39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39"/>
      </font>
      <fill>
        <patternFill>
          <bgColor indexed="39"/>
        </patternFill>
      </fill>
    </dxf>
    <dxf>
      <font>
        <color indexed="8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5</xdr:row>
      <xdr:rowOff>57150</xdr:rowOff>
    </xdr:from>
    <xdr:to>
      <xdr:col>16</xdr:col>
      <xdr:colOff>381000</xdr:colOff>
      <xdr:row>10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9039225" y="857250"/>
          <a:ext cx="15716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Difference in spot rates implies forward exchange rates based on the formula: F = S x exp(rd - rf)x(T-t)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296"/>
  <sheetViews>
    <sheetView showGridLines="0" tabSelected="1" zoomScale="80" zoomScaleNormal="80" zoomScalePageLayoutView="0" workbookViewId="0" topLeftCell="B1">
      <selection activeCell="S5" sqref="S5"/>
    </sheetView>
  </sheetViews>
  <sheetFormatPr defaultColWidth="9.140625" defaultRowHeight="12.75"/>
  <cols>
    <col min="1" max="1" width="9.140625" style="1" hidden="1" customWidth="1"/>
    <col min="2" max="2" width="2.7109375" style="1" customWidth="1"/>
    <col min="3" max="3" width="9.140625" style="1" customWidth="1"/>
    <col min="4" max="4" width="7.421875" style="1" customWidth="1"/>
    <col min="5" max="5" width="11.7109375" style="1" customWidth="1"/>
    <col min="6" max="6" width="11.00390625" style="1" customWidth="1"/>
    <col min="7" max="7" width="10.28125" style="1" bestFit="1" customWidth="1"/>
    <col min="8" max="8" width="11.28125" style="1" customWidth="1"/>
    <col min="9" max="11" width="11.8515625" style="1" customWidth="1"/>
    <col min="12" max="13" width="9.140625" style="1" customWidth="1"/>
    <col min="14" max="14" width="10.28125" style="1" bestFit="1" customWidth="1"/>
    <col min="15" max="15" width="12.8515625" style="1" bestFit="1" customWidth="1"/>
    <col min="16" max="16" width="12.8515625" style="1" customWidth="1"/>
    <col min="17" max="17" width="11.00390625" style="1" customWidth="1"/>
    <col min="18" max="18" width="10.28125" style="1" customWidth="1"/>
    <col min="19" max="16384" width="9.140625" style="1" customWidth="1"/>
  </cols>
  <sheetData>
    <row r="2" ht="12">
      <c r="A2" s="1">
        <f>IF(C2="Floating to Fixed",1,-1)</f>
        <v>-1</v>
      </c>
    </row>
    <row r="3" ht="12.75" thickBot="1"/>
    <row r="4" spans="5:8" ht="12.75">
      <c r="E4" s="10" t="str">
        <f>"Principal Amount in "&amp;M9</f>
        <v>Principal Amount in Sterling</v>
      </c>
      <c r="F4" s="11"/>
      <c r="G4" s="11"/>
      <c r="H4" s="31">
        <v>12000</v>
      </c>
    </row>
    <row r="5" spans="5:8" ht="12.75">
      <c r="E5" s="12" t="str">
        <f>"Exchange Rate "&amp;M8&amp;" to "&amp;M9</f>
        <v>Exchange Rate Yen to Sterling</v>
      </c>
      <c r="F5" s="13"/>
      <c r="G5" s="13"/>
      <c r="H5" s="15">
        <v>110</v>
      </c>
    </row>
    <row r="6" spans="5:8" ht="12.75">
      <c r="E6" s="12" t="str">
        <f>"Principal Amount in "&amp;M8</f>
        <v>Principal Amount in Yen</v>
      </c>
      <c r="F6" s="13"/>
      <c r="G6" s="13"/>
      <c r="H6" s="21">
        <v>1200000</v>
      </c>
    </row>
    <row r="7" spans="5:11" ht="13.5" thickBot="1">
      <c r="E7" s="12"/>
      <c r="F7" s="13"/>
      <c r="G7" s="13"/>
      <c r="H7" s="32"/>
      <c r="K7" s="1" t="str">
        <f>"Converts Loan in "&amp;M8&amp;" to currency in "&amp;M9</f>
        <v>Converts Loan in Yen to currency in Sterling</v>
      </c>
    </row>
    <row r="8" spans="5:13" ht="13.5" thickBot="1">
      <c r="E8" s="12" t="s">
        <v>3</v>
      </c>
      <c r="F8" s="13"/>
      <c r="G8" s="13"/>
      <c r="H8" s="32">
        <v>8</v>
      </c>
      <c r="I8" s="1" t="s">
        <v>0</v>
      </c>
      <c r="K8" s="1" t="s">
        <v>12</v>
      </c>
      <c r="M8" s="22" t="s">
        <v>11</v>
      </c>
    </row>
    <row r="9" spans="5:13" ht="13.5" thickBot="1">
      <c r="E9" s="12" t="s">
        <v>4</v>
      </c>
      <c r="F9" s="13"/>
      <c r="G9" s="13"/>
      <c r="H9" s="14">
        <v>2</v>
      </c>
      <c r="K9" s="1" t="s">
        <v>13</v>
      </c>
      <c r="M9" s="22" t="s">
        <v>14</v>
      </c>
    </row>
    <row r="10" spans="5:8" ht="12.75">
      <c r="E10" s="12" t="s">
        <v>10</v>
      </c>
      <c r="F10" s="13"/>
      <c r="G10" s="13"/>
      <c r="H10" s="21">
        <v>6</v>
      </c>
    </row>
    <row r="11" spans="5:8" ht="12.75">
      <c r="E11" s="12" t="s">
        <v>5</v>
      </c>
      <c r="F11" s="13"/>
      <c r="G11" s="13"/>
      <c r="H11" s="15">
        <v>12</v>
      </c>
    </row>
    <row r="12" spans="5:8" ht="12.75">
      <c r="E12" s="12" t="str">
        <f>"Value of Bond in "&amp;M9</f>
        <v>Value of Bond in Sterling</v>
      </c>
      <c r="F12" s="13"/>
      <c r="G12" s="13"/>
      <c r="H12" s="15">
        <f>N16</f>
        <v>19849.393532851645</v>
      </c>
    </row>
    <row r="13" spans="5:8" ht="12.75">
      <c r="E13" s="12" t="str">
        <f>"Value of "&amp;M8&amp;" in "&amp;M9</f>
        <v>Value of Yen in Sterling</v>
      </c>
      <c r="F13" s="13"/>
      <c r="G13" s="13"/>
      <c r="H13" s="15">
        <f>O16/H5</f>
        <v>17751.750648056342</v>
      </c>
    </row>
    <row r="14" spans="5:8" ht="12.75">
      <c r="E14" s="12" t="s">
        <v>17</v>
      </c>
      <c r="F14" s="13"/>
      <c r="G14" s="13"/>
      <c r="H14" s="15">
        <f>H13-H12</f>
        <v>-2097.642884795303</v>
      </c>
    </row>
    <row r="15" spans="5:11" ht="13.5" thickBot="1">
      <c r="E15" s="28" t="s">
        <v>9</v>
      </c>
      <c r="F15" s="29"/>
      <c r="G15" s="29"/>
      <c r="H15" s="30">
        <f>R16</f>
        <v>2097.642884795302</v>
      </c>
      <c r="I15" s="9"/>
      <c r="J15" s="9"/>
      <c r="K15" s="9"/>
    </row>
    <row r="16" spans="8:18" ht="12.75">
      <c r="H16" s="2"/>
      <c r="N16" s="24">
        <f>SUM(N19:N100)</f>
        <v>19849.393532851645</v>
      </c>
      <c r="O16" s="24">
        <f>SUM(O19:O100)</f>
        <v>1952692.5712861978</v>
      </c>
      <c r="P16" s="25"/>
      <c r="R16" s="24">
        <f>SUM(R19:R100)</f>
        <v>2097.642884795302</v>
      </c>
    </row>
    <row r="17" spans="1:18" ht="49.5">
      <c r="A17" s="1" t="s">
        <v>2</v>
      </c>
      <c r="C17" s="16" t="s">
        <v>6</v>
      </c>
      <c r="D17" s="16" t="s">
        <v>8</v>
      </c>
      <c r="E17" s="16" t="s">
        <v>1</v>
      </c>
      <c r="F17" s="16" t="str">
        <f>"Interest Rate for Payments in "&amp;M9</f>
        <v>Interest Rate for Payments in Sterling</v>
      </c>
      <c r="G17" s="16" t="str">
        <f>"Notional Amount in "&amp;M9</f>
        <v>Notional Amount in Sterling</v>
      </c>
      <c r="H17" s="16" t="str">
        <f>"Interest Received in "&amp;M9</f>
        <v>Interest Received in Sterling</v>
      </c>
      <c r="I17" s="16" t="str">
        <f>"Interest Rate for Payments in "&amp;M8</f>
        <v>Interest Rate for Payments in Yen</v>
      </c>
      <c r="J17" s="16" t="str">
        <f>"Notional Amount in "&amp;M8</f>
        <v>Notional Amount in Yen</v>
      </c>
      <c r="K17" s="16" t="str">
        <f>"Interest Paid in "&amp;M8</f>
        <v>Interest Paid in Yen</v>
      </c>
      <c r="L17" s="16" t="str">
        <f>"Spot Interest Rate in "&amp;M9</f>
        <v>Spot Interest Rate in Sterling</v>
      </c>
      <c r="M17" s="16" t="str">
        <f>"Spot Interest Rate in "&amp;M8</f>
        <v>Spot Interest Rate in Yen</v>
      </c>
      <c r="N17" s="16" t="str">
        <f>"Value of Bond in "&amp;M9</f>
        <v>Value of Bond in Sterling</v>
      </c>
      <c r="O17" s="16" t="str">
        <f>"Value of Bond in "&amp;M8</f>
        <v>Value of Bond in Yen</v>
      </c>
      <c r="P17" s="16" t="s">
        <v>16</v>
      </c>
      <c r="Q17" s="16" t="s">
        <v>15</v>
      </c>
      <c r="R17" s="16" t="s">
        <v>7</v>
      </c>
    </row>
    <row r="18" spans="1:18" ht="12">
      <c r="A18" s="1">
        <v>1</v>
      </c>
      <c r="C18" s="17">
        <v>0</v>
      </c>
      <c r="D18" s="18">
        <f>IF(C18&lt;&gt;" ",1,0)</f>
        <v>1</v>
      </c>
      <c r="E18" s="19">
        <f>H9</f>
        <v>2</v>
      </c>
      <c r="F18" s="6">
        <v>0.08</v>
      </c>
      <c r="G18" s="17"/>
      <c r="H18" s="18"/>
      <c r="I18" s="18"/>
      <c r="J18" s="18"/>
      <c r="K18" s="18"/>
      <c r="L18" s="18"/>
      <c r="M18" s="18"/>
      <c r="N18" s="18"/>
      <c r="O18" s="18"/>
      <c r="P18" s="27">
        <f>1/exchange_rate</f>
        <v>0.00909090909090909</v>
      </c>
      <c r="Q18" s="18"/>
      <c r="R18" s="18"/>
    </row>
    <row r="19" spans="1:18" ht="12">
      <c r="A19" s="1">
        <f>A18+1</f>
        <v>2</v>
      </c>
      <c r="C19" s="4">
        <f>DAYS360($E$18,E19)/360</f>
        <v>0.9972222222222222</v>
      </c>
      <c r="D19" s="5">
        <f aca="true" t="shared" si="0" ref="D19:D82">IF(C19&lt;=term,1,0)</f>
        <v>1</v>
      </c>
      <c r="E19" s="3">
        <f>E18+(H11/12)*365.2</f>
        <v>367.2</v>
      </c>
      <c r="F19" s="6">
        <f>F18</f>
        <v>0.08</v>
      </c>
      <c r="G19" s="4">
        <f aca="true" t="shared" si="1" ref="G19:G50">notional_amount*D19</f>
        <v>12000</v>
      </c>
      <c r="H19" s="4">
        <f aca="true" t="shared" si="2" ref="H19:H82">G19*F19*(frequency/12)</f>
        <v>480</v>
      </c>
      <c r="I19" s="6">
        <v>0.05</v>
      </c>
      <c r="J19" s="23">
        <f aca="true" t="shared" si="3" ref="J19:J50">foreign_amount*D19</f>
        <v>1200000</v>
      </c>
      <c r="K19" s="23">
        <f aca="true" t="shared" si="4" ref="K19:K50">J19*I19*(frequency/12)</f>
        <v>30000</v>
      </c>
      <c r="L19" s="6">
        <v>0.09</v>
      </c>
      <c r="M19" s="6">
        <v>0.04</v>
      </c>
      <c r="N19" s="4">
        <f>IF(AND($D19=1,$D20=0),((H19+G19)*EXP(C19*L19*-1)),H19*EXP(C19*L19*-1))</f>
        <v>438.7966543825324</v>
      </c>
      <c r="O19" s="23">
        <f>IF(AND($D19=1,$D20=0),((J19+K19)*EXP(C19*M19*-1)),K19*EXP(C19*M19*-1))</f>
        <v>28826.885983964097</v>
      </c>
      <c r="P19" s="26">
        <f aca="true" t="shared" si="5" ref="P19:P50">1/exchange_rate*EXP((L19-M19)*C19)</f>
        <v>0.009555682696733021</v>
      </c>
      <c r="Q19" s="23">
        <f>IF(AND(D19=1,D20=0),(H19-K19*P19+J19*P19-G19),H19-K19*P19)</f>
        <v>193.32951909800937</v>
      </c>
      <c r="R19" s="7">
        <f>Q19*EXP(L19*-1*C19)</f>
        <v>176.73405452831335</v>
      </c>
    </row>
    <row r="20" spans="1:18" ht="12">
      <c r="A20" s="1">
        <f aca="true" t="shared" si="6" ref="A20:A83">A19+1</f>
        <v>3</v>
      </c>
      <c r="C20" s="4">
        <f aca="true" t="shared" si="7" ref="C20:C83">DAYS360($E$18,E20)/360</f>
        <v>1.1694444444444445</v>
      </c>
      <c r="D20" s="5">
        <f t="shared" si="0"/>
        <v>1</v>
      </c>
      <c r="E20" s="3">
        <f aca="true" t="shared" si="8" ref="E20:E51">E19+365.2/frequency</f>
        <v>428.06666666666666</v>
      </c>
      <c r="F20" s="6">
        <f aca="true" t="shared" si="9" ref="F20:F83">F19</f>
        <v>0.08</v>
      </c>
      <c r="G20" s="4">
        <f t="shared" si="1"/>
        <v>12000</v>
      </c>
      <c r="H20" s="4">
        <f t="shared" si="2"/>
        <v>480</v>
      </c>
      <c r="I20" s="6">
        <f>I19</f>
        <v>0.05</v>
      </c>
      <c r="J20" s="23">
        <f t="shared" si="3"/>
        <v>1200000</v>
      </c>
      <c r="K20" s="23">
        <f t="shared" si="4"/>
        <v>30000</v>
      </c>
      <c r="L20" s="6">
        <v>0.09</v>
      </c>
      <c r="M20" s="6">
        <v>0.04</v>
      </c>
      <c r="N20" s="4">
        <f>IF(AND(D20=1,D21=0),((H20+G20)*EXP(C20*L20*-1)),H20*EXP(C20*L20*-1))</f>
        <v>432.04774540243966</v>
      </c>
      <c r="O20" s="23">
        <f>IF(AND($D20=1,$D21=0),((J20+K20)*EXP(C20*M20*-1)),K20*EXP(C20*M20*-1))</f>
        <v>28628.983217145495</v>
      </c>
      <c r="P20" s="26">
        <f t="shared" si="5"/>
        <v>0.0096383230441276</v>
      </c>
      <c r="Q20" s="23">
        <f>IF(AND(D20=1,D21=0),(H20-K20*P20+J20*P20-G20),H20-K20*P20)</f>
        <v>190.850308676172</v>
      </c>
      <c r="R20" s="7">
        <f>Q20*EXP(L20*-1*C20)</f>
        <v>171.78426161020786</v>
      </c>
    </row>
    <row r="21" spans="1:18" ht="12">
      <c r="A21" s="1">
        <f t="shared" si="6"/>
        <v>4</v>
      </c>
      <c r="C21" s="4">
        <f t="shared" si="7"/>
        <v>1.3333333333333333</v>
      </c>
      <c r="D21" s="5">
        <f t="shared" si="0"/>
        <v>1</v>
      </c>
      <c r="E21" s="3">
        <f t="shared" si="8"/>
        <v>488.93333333333334</v>
      </c>
      <c r="F21" s="6">
        <f t="shared" si="9"/>
        <v>0.08</v>
      </c>
      <c r="G21" s="4">
        <f t="shared" si="1"/>
        <v>12000</v>
      </c>
      <c r="H21" s="4">
        <f t="shared" si="2"/>
        <v>480</v>
      </c>
      <c r="I21" s="6">
        <f aca="true" t="shared" si="10" ref="I21:I84">I20</f>
        <v>0.05</v>
      </c>
      <c r="J21" s="23">
        <f t="shared" si="3"/>
        <v>1200000</v>
      </c>
      <c r="K21" s="23">
        <f t="shared" si="4"/>
        <v>30000</v>
      </c>
      <c r="L21" s="6">
        <v>0.09</v>
      </c>
      <c r="M21" s="6">
        <v>0.04</v>
      </c>
      <c r="N21" s="4">
        <f>IF(AND(D21=1,D22=0),((H21+G21)*EXP(C21*L21*-1)),H21*EXP(C21*L21*-1))</f>
        <v>425.72180962423556</v>
      </c>
      <c r="O21" s="23">
        <f>IF(AND($D21=1,$D22=0),((J21+K21)*EXP(C21*M21*-1)),K21*EXP(C21*M21*-1))</f>
        <v>28441.918154801868</v>
      </c>
      <c r="P21" s="26">
        <f t="shared" si="5"/>
        <v>0.009717628234065875</v>
      </c>
      <c r="Q21" s="23">
        <f>IF(AND(D21=1,D22=0),(H21-K21*P21-(J21*P21-G21)),H21-K21*P21)</f>
        <v>188.47115297802372</v>
      </c>
      <c r="R21" s="7">
        <f>Q21*EXP(L21*-1*C21)</f>
        <v>167.158917307855</v>
      </c>
    </row>
    <row r="22" spans="1:18" ht="12">
      <c r="A22" s="1">
        <f t="shared" si="6"/>
        <v>5</v>
      </c>
      <c r="C22" s="4">
        <f t="shared" si="7"/>
        <v>1.5</v>
      </c>
      <c r="D22" s="5">
        <f t="shared" si="0"/>
        <v>1</v>
      </c>
      <c r="E22" s="3">
        <f t="shared" si="8"/>
        <v>549.8</v>
      </c>
      <c r="F22" s="6">
        <f t="shared" si="9"/>
        <v>0.08</v>
      </c>
      <c r="G22" s="4">
        <f t="shared" si="1"/>
        <v>12000</v>
      </c>
      <c r="H22" s="4">
        <f t="shared" si="2"/>
        <v>480</v>
      </c>
      <c r="I22" s="6">
        <f t="shared" si="10"/>
        <v>0.05</v>
      </c>
      <c r="J22" s="23">
        <f t="shared" si="3"/>
        <v>1200000</v>
      </c>
      <c r="K22" s="23">
        <f t="shared" si="4"/>
        <v>30000</v>
      </c>
      <c r="L22" s="6">
        <v>0.09</v>
      </c>
      <c r="M22" s="6">
        <v>0.04</v>
      </c>
      <c r="N22" s="4">
        <f aca="true" t="shared" si="11" ref="N22:N85">IF(AND(D22=1,D23=0),((H22+G22)*EXP(C22*L22*-1)),H22*EXP(C22*L22*-1))</f>
        <v>419.3836376102565</v>
      </c>
      <c r="O22" s="23">
        <f aca="true" t="shared" si="12" ref="O22:O85">IF(AND($D22=1,$D23=0),((J22+K22)*EXP(C22*M22*-1)),K22*EXP(C22*M22*-1))</f>
        <v>28252.93600752746</v>
      </c>
      <c r="P22" s="26">
        <f t="shared" si="5"/>
        <v>0.009798946826223922</v>
      </c>
      <c r="Q22" s="23">
        <f aca="true" t="shared" si="13" ref="Q22:Q85">IF(AND(D22=1,D23=0),(H22-K22*P22-(J22*P22-G22)),H22-K22*P22)</f>
        <v>186.03159521328234</v>
      </c>
      <c r="R22" s="7">
        <f aca="true" t="shared" si="14" ref="R22:R85">Q22*EXP(L22*-1*C22)</f>
        <v>162.53876481455237</v>
      </c>
    </row>
    <row r="23" spans="1:18" ht="12">
      <c r="A23" s="1">
        <f t="shared" si="6"/>
        <v>6</v>
      </c>
      <c r="C23" s="4">
        <f t="shared" si="7"/>
        <v>1.663888888888889</v>
      </c>
      <c r="D23" s="5">
        <f t="shared" si="0"/>
        <v>1</v>
      </c>
      <c r="E23" s="3">
        <f t="shared" si="8"/>
        <v>610.6666666666666</v>
      </c>
      <c r="F23" s="6">
        <f t="shared" si="9"/>
        <v>0.08</v>
      </c>
      <c r="G23" s="4">
        <f t="shared" si="1"/>
        <v>12000</v>
      </c>
      <c r="H23" s="4">
        <f t="shared" si="2"/>
        <v>480</v>
      </c>
      <c r="I23" s="6">
        <f t="shared" si="10"/>
        <v>0.05</v>
      </c>
      <c r="J23" s="23">
        <f t="shared" si="3"/>
        <v>1200000</v>
      </c>
      <c r="K23" s="23">
        <f t="shared" si="4"/>
        <v>30000</v>
      </c>
      <c r="L23" s="6">
        <v>0.09</v>
      </c>
      <c r="M23" s="6">
        <v>0.04</v>
      </c>
      <c r="N23" s="4">
        <f t="shared" si="11"/>
        <v>413.24312655289435</v>
      </c>
      <c r="O23" s="23">
        <f t="shared" si="12"/>
        <v>28068.328080813757</v>
      </c>
      <c r="P23" s="26">
        <f t="shared" si="5"/>
        <v>0.009879573646438485</v>
      </c>
      <c r="Q23" s="23">
        <f t="shared" si="13"/>
        <v>183.61279060684546</v>
      </c>
      <c r="R23" s="7">
        <f t="shared" si="14"/>
        <v>158.0765076364057</v>
      </c>
    </row>
    <row r="24" spans="1:18" ht="12">
      <c r="A24" s="1">
        <f t="shared" si="6"/>
        <v>7</v>
      </c>
      <c r="C24" s="4">
        <f t="shared" si="7"/>
        <v>1.8305555555555555</v>
      </c>
      <c r="D24" s="5">
        <f t="shared" si="0"/>
        <v>1</v>
      </c>
      <c r="E24" s="3">
        <f t="shared" si="8"/>
        <v>671.5333333333333</v>
      </c>
      <c r="F24" s="6">
        <f t="shared" si="9"/>
        <v>0.08</v>
      </c>
      <c r="G24" s="4">
        <f t="shared" si="1"/>
        <v>12000</v>
      </c>
      <c r="H24" s="4">
        <f t="shared" si="2"/>
        <v>480</v>
      </c>
      <c r="I24" s="6">
        <f t="shared" si="10"/>
        <v>0.05</v>
      </c>
      <c r="J24" s="23">
        <f t="shared" si="3"/>
        <v>1200000</v>
      </c>
      <c r="K24" s="23">
        <f t="shared" si="4"/>
        <v>30000</v>
      </c>
      <c r="L24" s="6">
        <v>0.09</v>
      </c>
      <c r="M24" s="6">
        <v>0.04</v>
      </c>
      <c r="N24" s="4">
        <f t="shared" si="11"/>
        <v>407.09073792615567</v>
      </c>
      <c r="O24" s="23">
        <f t="shared" si="12"/>
        <v>27881.828250449147</v>
      </c>
      <c r="P24" s="26">
        <f t="shared" si="5"/>
        <v>0.009962247422456563</v>
      </c>
      <c r="Q24" s="23">
        <f t="shared" si="13"/>
        <v>181.13257732630308</v>
      </c>
      <c r="R24" s="7">
        <f t="shared" si="14"/>
        <v>153.6195720129816</v>
      </c>
    </row>
    <row r="25" spans="1:18" ht="12">
      <c r="A25" s="1">
        <f t="shared" si="6"/>
        <v>8</v>
      </c>
      <c r="C25" s="4">
        <f t="shared" si="7"/>
        <v>1.9972222222222222</v>
      </c>
      <c r="D25" s="5">
        <f t="shared" si="0"/>
        <v>1</v>
      </c>
      <c r="E25" s="3">
        <f t="shared" si="8"/>
        <v>732.4</v>
      </c>
      <c r="F25" s="6">
        <f t="shared" si="9"/>
        <v>0.08</v>
      </c>
      <c r="G25" s="4">
        <f t="shared" si="1"/>
        <v>12000</v>
      </c>
      <c r="H25" s="4">
        <f t="shared" si="2"/>
        <v>480</v>
      </c>
      <c r="I25" s="6">
        <f t="shared" si="10"/>
        <v>0.05</v>
      </c>
      <c r="J25" s="23">
        <f t="shared" si="3"/>
        <v>1200000</v>
      </c>
      <c r="K25" s="23">
        <f t="shared" si="4"/>
        <v>30000</v>
      </c>
      <c r="L25" s="6">
        <v>0.09</v>
      </c>
      <c r="M25" s="6">
        <v>0.04</v>
      </c>
      <c r="N25" s="4">
        <f t="shared" si="11"/>
        <v>401.02994643287724</v>
      </c>
      <c r="O25" s="23">
        <f t="shared" si="12"/>
        <v>27696.567617040833</v>
      </c>
      <c r="P25" s="26">
        <f t="shared" si="5"/>
        <v>0.010045613025215928</v>
      </c>
      <c r="Q25" s="23">
        <f t="shared" si="13"/>
        <v>178.63160924352212</v>
      </c>
      <c r="R25" s="7">
        <f t="shared" si="14"/>
        <v>149.24296809614236</v>
      </c>
    </row>
    <row r="26" spans="1:18" ht="12">
      <c r="A26" s="1">
        <f t="shared" si="6"/>
        <v>9</v>
      </c>
      <c r="C26" s="4">
        <f t="shared" si="7"/>
        <v>2.1694444444444443</v>
      </c>
      <c r="D26" s="5">
        <f t="shared" si="0"/>
        <v>1</v>
      </c>
      <c r="E26" s="3">
        <f t="shared" si="8"/>
        <v>793.2666666666667</v>
      </c>
      <c r="F26" s="6">
        <f t="shared" si="9"/>
        <v>0.08</v>
      </c>
      <c r="G26" s="4">
        <f t="shared" si="1"/>
        <v>12000</v>
      </c>
      <c r="H26" s="4">
        <f t="shared" si="2"/>
        <v>480</v>
      </c>
      <c r="I26" s="6">
        <f t="shared" si="10"/>
        <v>0.05</v>
      </c>
      <c r="J26" s="23">
        <f t="shared" si="3"/>
        <v>1200000</v>
      </c>
      <c r="K26" s="23">
        <f t="shared" si="4"/>
        <v>30000</v>
      </c>
      <c r="L26" s="6">
        <v>0.09</v>
      </c>
      <c r="M26" s="6">
        <v>0.04</v>
      </c>
      <c r="N26" s="4">
        <f t="shared" si="11"/>
        <v>394.8619080494135</v>
      </c>
      <c r="O26" s="23">
        <f t="shared" si="12"/>
        <v>27506.424728702492</v>
      </c>
      <c r="P26" s="26">
        <f t="shared" si="5"/>
        <v>0.01013249043382632</v>
      </c>
      <c r="Q26" s="23">
        <f t="shared" si="13"/>
        <v>176.0252869852104</v>
      </c>
      <c r="R26" s="7">
        <f t="shared" si="14"/>
        <v>144.80350142484536</v>
      </c>
    </row>
    <row r="27" spans="1:18" ht="12">
      <c r="A27" s="1">
        <f t="shared" si="6"/>
        <v>10</v>
      </c>
      <c r="C27" s="4">
        <f t="shared" si="7"/>
        <v>2.3361111111111112</v>
      </c>
      <c r="D27" s="5">
        <f t="shared" si="0"/>
        <v>1</v>
      </c>
      <c r="E27" s="3">
        <f t="shared" si="8"/>
        <v>854.1333333333333</v>
      </c>
      <c r="F27" s="6">
        <f t="shared" si="9"/>
        <v>0.08</v>
      </c>
      <c r="G27" s="4">
        <f t="shared" si="1"/>
        <v>12000</v>
      </c>
      <c r="H27" s="4">
        <f t="shared" si="2"/>
        <v>480</v>
      </c>
      <c r="I27" s="6">
        <f t="shared" si="10"/>
        <v>0.05</v>
      </c>
      <c r="J27" s="23">
        <f t="shared" si="3"/>
        <v>1200000</v>
      </c>
      <c r="K27" s="23">
        <f t="shared" si="4"/>
        <v>30000</v>
      </c>
      <c r="L27" s="6">
        <v>0.09</v>
      </c>
      <c r="M27" s="6">
        <v>0.04</v>
      </c>
      <c r="N27" s="4">
        <f t="shared" si="11"/>
        <v>388.98318011392394</v>
      </c>
      <c r="O27" s="23">
        <f t="shared" si="12"/>
        <v>27323.658461646264</v>
      </c>
      <c r="P27" s="26">
        <f t="shared" si="5"/>
        <v>0.010217280656017078</v>
      </c>
      <c r="Q27" s="23">
        <f t="shared" si="13"/>
        <v>173.48158031948765</v>
      </c>
      <c r="R27" s="7">
        <f t="shared" si="14"/>
        <v>140.5862850080488</v>
      </c>
    </row>
    <row r="28" spans="1:18" ht="12">
      <c r="A28" s="1">
        <f t="shared" si="6"/>
        <v>11</v>
      </c>
      <c r="C28" s="4">
        <f t="shared" si="7"/>
        <v>2.5027777777777778</v>
      </c>
      <c r="D28" s="5">
        <f t="shared" si="0"/>
        <v>1</v>
      </c>
      <c r="E28" s="3">
        <f t="shared" si="8"/>
        <v>915</v>
      </c>
      <c r="F28" s="6">
        <f t="shared" si="9"/>
        <v>0.08</v>
      </c>
      <c r="G28" s="4">
        <f t="shared" si="1"/>
        <v>12000</v>
      </c>
      <c r="H28" s="4">
        <f t="shared" si="2"/>
        <v>480</v>
      </c>
      <c r="I28" s="6">
        <f t="shared" si="10"/>
        <v>0.05</v>
      </c>
      <c r="J28" s="23">
        <f t="shared" si="3"/>
        <v>1200000</v>
      </c>
      <c r="K28" s="23">
        <f t="shared" si="4"/>
        <v>30000</v>
      </c>
      <c r="L28" s="6">
        <v>0.09</v>
      </c>
      <c r="M28" s="6">
        <v>0.04</v>
      </c>
      <c r="N28" s="4">
        <f t="shared" si="11"/>
        <v>383.19197503499504</v>
      </c>
      <c r="O28" s="23">
        <f t="shared" si="12"/>
        <v>27142.10658390828</v>
      </c>
      <c r="P28" s="26">
        <f t="shared" si="5"/>
        <v>0.010302780415692834</v>
      </c>
      <c r="Q28" s="23">
        <f t="shared" si="13"/>
        <v>170.916587529215</v>
      </c>
      <c r="R28" s="7">
        <f t="shared" si="14"/>
        <v>136.4455515449198</v>
      </c>
    </row>
    <row r="29" spans="1:18" ht="12">
      <c r="A29" s="1">
        <f t="shared" si="6"/>
        <v>12</v>
      </c>
      <c r="C29" s="4">
        <f t="shared" si="7"/>
        <v>2.6638888888888888</v>
      </c>
      <c r="D29" s="5">
        <f t="shared" si="0"/>
        <v>1</v>
      </c>
      <c r="E29" s="3">
        <f t="shared" si="8"/>
        <v>975.8666666666667</v>
      </c>
      <c r="F29" s="6">
        <f t="shared" si="9"/>
        <v>0.08</v>
      </c>
      <c r="G29" s="4">
        <f t="shared" si="1"/>
        <v>12000</v>
      </c>
      <c r="H29" s="4">
        <f t="shared" si="2"/>
        <v>480</v>
      </c>
      <c r="I29" s="6">
        <f t="shared" si="10"/>
        <v>0.05</v>
      </c>
      <c r="J29" s="23">
        <f t="shared" si="3"/>
        <v>1200000</v>
      </c>
      <c r="K29" s="23">
        <f t="shared" si="4"/>
        <v>30000</v>
      </c>
      <c r="L29" s="6">
        <v>0.09</v>
      </c>
      <c r="M29" s="6">
        <v>0.04</v>
      </c>
      <c r="N29" s="4">
        <f t="shared" si="11"/>
        <v>377.6757804556749</v>
      </c>
      <c r="O29" s="23">
        <f t="shared" si="12"/>
        <v>26967.753194708454</v>
      </c>
      <c r="P29" s="26">
        <f t="shared" si="5"/>
        <v>0.010386110219019059</v>
      </c>
      <c r="Q29" s="23">
        <f t="shared" si="13"/>
        <v>168.41669342942822</v>
      </c>
      <c r="R29" s="7">
        <f t="shared" si="14"/>
        <v>132.51438777650716</v>
      </c>
    </row>
    <row r="30" spans="1:18" ht="12">
      <c r="A30" s="1">
        <f t="shared" si="6"/>
        <v>13</v>
      </c>
      <c r="C30" s="4">
        <f t="shared" si="7"/>
        <v>2.8305555555555557</v>
      </c>
      <c r="D30" s="5">
        <f t="shared" si="0"/>
        <v>1</v>
      </c>
      <c r="E30" s="3">
        <f t="shared" si="8"/>
        <v>1036.7333333333333</v>
      </c>
      <c r="F30" s="6">
        <f t="shared" si="9"/>
        <v>0.08</v>
      </c>
      <c r="G30" s="4">
        <f t="shared" si="1"/>
        <v>12000</v>
      </c>
      <c r="H30" s="4">
        <f t="shared" si="2"/>
        <v>480</v>
      </c>
      <c r="I30" s="6">
        <f t="shared" si="10"/>
        <v>0.05</v>
      </c>
      <c r="J30" s="23">
        <f t="shared" si="3"/>
        <v>1200000</v>
      </c>
      <c r="K30" s="23">
        <f t="shared" si="4"/>
        <v>30000</v>
      </c>
      <c r="L30" s="6">
        <v>0.09</v>
      </c>
      <c r="M30" s="6">
        <v>0.04</v>
      </c>
      <c r="N30" s="4">
        <f t="shared" si="11"/>
        <v>372.05292062579036</v>
      </c>
      <c r="O30" s="23">
        <f t="shared" si="12"/>
        <v>26788.566127290436</v>
      </c>
      <c r="P30" s="26">
        <f t="shared" si="5"/>
        <v>0.010473022770175132</v>
      </c>
      <c r="Q30" s="23">
        <f t="shared" si="13"/>
        <v>165.80931689474602</v>
      </c>
      <c r="R30" s="7">
        <f t="shared" si="14"/>
        <v>128.52050128678638</v>
      </c>
    </row>
    <row r="31" spans="1:18" ht="12">
      <c r="A31" s="1">
        <f t="shared" si="6"/>
        <v>14</v>
      </c>
      <c r="C31" s="4">
        <f t="shared" si="7"/>
        <v>2.9972222222222222</v>
      </c>
      <c r="D31" s="5">
        <f t="shared" si="0"/>
        <v>1</v>
      </c>
      <c r="E31" s="3">
        <f t="shared" si="8"/>
        <v>1097.6</v>
      </c>
      <c r="F31" s="6">
        <f t="shared" si="9"/>
        <v>0.08</v>
      </c>
      <c r="G31" s="4">
        <f t="shared" si="1"/>
        <v>12000</v>
      </c>
      <c r="H31" s="4">
        <f t="shared" si="2"/>
        <v>480</v>
      </c>
      <c r="I31" s="6">
        <f t="shared" si="10"/>
        <v>0.05</v>
      </c>
      <c r="J31" s="23">
        <f t="shared" si="3"/>
        <v>1200000</v>
      </c>
      <c r="K31" s="23">
        <f t="shared" si="4"/>
        <v>30000</v>
      </c>
      <c r="L31" s="6">
        <v>0.09</v>
      </c>
      <c r="M31" s="6">
        <v>0.04</v>
      </c>
      <c r="N31" s="4">
        <f t="shared" si="11"/>
        <v>366.5137742726567</v>
      </c>
      <c r="O31" s="23">
        <f t="shared" si="12"/>
        <v>26610.569667221058</v>
      </c>
      <c r="P31" s="26">
        <f t="shared" si="5"/>
        <v>0.010560662618788016</v>
      </c>
      <c r="Q31" s="23">
        <f t="shared" si="13"/>
        <v>163.1801214363595</v>
      </c>
      <c r="R31" s="7">
        <f t="shared" si="14"/>
        <v>124.59950457064703</v>
      </c>
    </row>
    <row r="32" spans="1:18" ht="12">
      <c r="A32" s="1">
        <f t="shared" si="6"/>
        <v>15</v>
      </c>
      <c r="C32" s="4">
        <f t="shared" si="7"/>
        <v>3.1694444444444443</v>
      </c>
      <c r="D32" s="5">
        <f t="shared" si="0"/>
        <v>1</v>
      </c>
      <c r="E32" s="3">
        <f t="shared" si="8"/>
        <v>1158.4666666666665</v>
      </c>
      <c r="F32" s="6">
        <f t="shared" si="9"/>
        <v>0.08</v>
      </c>
      <c r="G32" s="4">
        <f t="shared" si="1"/>
        <v>12000</v>
      </c>
      <c r="H32" s="4">
        <f t="shared" si="2"/>
        <v>480</v>
      </c>
      <c r="I32" s="6">
        <f t="shared" si="10"/>
        <v>0.05</v>
      </c>
      <c r="J32" s="23">
        <f t="shared" si="3"/>
        <v>1200000</v>
      </c>
      <c r="K32" s="23">
        <f t="shared" si="4"/>
        <v>30000</v>
      </c>
      <c r="L32" s="6">
        <v>0.09</v>
      </c>
      <c r="M32" s="6">
        <v>0.04</v>
      </c>
      <c r="N32" s="4">
        <f t="shared" si="11"/>
        <v>360.87661164205923</v>
      </c>
      <c r="O32" s="23">
        <f t="shared" si="12"/>
        <v>26427.882388175665</v>
      </c>
      <c r="P32" s="26">
        <f t="shared" si="5"/>
        <v>0.01065199432738817</v>
      </c>
      <c r="Q32" s="23">
        <f t="shared" si="13"/>
        <v>160.4401701783549</v>
      </c>
      <c r="R32" s="7">
        <f t="shared" si="14"/>
        <v>120.62313538591681</v>
      </c>
    </row>
    <row r="33" spans="1:18" ht="12">
      <c r="A33" s="1">
        <f t="shared" si="6"/>
        <v>16</v>
      </c>
      <c r="C33" s="4">
        <f t="shared" si="7"/>
        <v>3.3361111111111112</v>
      </c>
      <c r="D33" s="5">
        <f t="shared" si="0"/>
        <v>1</v>
      </c>
      <c r="E33" s="3">
        <f t="shared" si="8"/>
        <v>1219.333333333333</v>
      </c>
      <c r="F33" s="6">
        <f t="shared" si="9"/>
        <v>0.08</v>
      </c>
      <c r="G33" s="4">
        <f t="shared" si="1"/>
        <v>12000</v>
      </c>
      <c r="H33" s="4">
        <f t="shared" si="2"/>
        <v>480</v>
      </c>
      <c r="I33" s="6">
        <f t="shared" si="10"/>
        <v>0.05</v>
      </c>
      <c r="J33" s="23">
        <f t="shared" si="3"/>
        <v>1200000</v>
      </c>
      <c r="K33" s="23">
        <f t="shared" si="4"/>
        <v>30000</v>
      </c>
      <c r="L33" s="6">
        <v>0.09</v>
      </c>
      <c r="M33" s="6">
        <v>0.04</v>
      </c>
      <c r="N33" s="4">
        <f t="shared" si="11"/>
        <v>355.5038588520901</v>
      </c>
      <c r="O33" s="23">
        <f t="shared" si="12"/>
        <v>26252.282488954745</v>
      </c>
      <c r="P33" s="26">
        <f t="shared" si="5"/>
        <v>0.010741131837232616</v>
      </c>
      <c r="Q33" s="23">
        <f t="shared" si="13"/>
        <v>157.76604488302155</v>
      </c>
      <c r="R33" s="7">
        <f t="shared" si="14"/>
        <v>116.84674531613793</v>
      </c>
    </row>
    <row r="34" spans="1:18" ht="12">
      <c r="A34" s="1">
        <f t="shared" si="6"/>
        <v>17</v>
      </c>
      <c r="C34" s="4">
        <f t="shared" si="7"/>
        <v>3.5027777777777778</v>
      </c>
      <c r="D34" s="5">
        <f t="shared" si="0"/>
        <v>1</v>
      </c>
      <c r="E34" s="3">
        <f t="shared" si="8"/>
        <v>1280.1999999999996</v>
      </c>
      <c r="F34" s="6">
        <f t="shared" si="9"/>
        <v>0.08</v>
      </c>
      <c r="G34" s="4">
        <f t="shared" si="1"/>
        <v>12000</v>
      </c>
      <c r="H34" s="4">
        <f t="shared" si="2"/>
        <v>480</v>
      </c>
      <c r="I34" s="6">
        <f t="shared" si="10"/>
        <v>0.05</v>
      </c>
      <c r="J34" s="23">
        <f t="shared" si="3"/>
        <v>1200000</v>
      </c>
      <c r="K34" s="23">
        <f t="shared" si="4"/>
        <v>30000</v>
      </c>
      <c r="L34" s="6">
        <v>0.09</v>
      </c>
      <c r="M34" s="6">
        <v>0.04</v>
      </c>
      <c r="N34" s="4">
        <f t="shared" si="11"/>
        <v>350.2110959301559</v>
      </c>
      <c r="O34" s="23">
        <f t="shared" si="12"/>
        <v>26077.849362165816</v>
      </c>
      <c r="P34" s="26">
        <f t="shared" si="5"/>
        <v>0.010831015263326834</v>
      </c>
      <c r="Q34" s="23">
        <f t="shared" si="13"/>
        <v>155.069542100195</v>
      </c>
      <c r="R34" s="7">
        <f t="shared" si="14"/>
        <v>113.13973809228489</v>
      </c>
    </row>
    <row r="35" spans="1:18" ht="12">
      <c r="A35" s="1">
        <f t="shared" si="6"/>
        <v>18</v>
      </c>
      <c r="C35" s="4">
        <f t="shared" si="7"/>
        <v>3.6666666666666665</v>
      </c>
      <c r="D35" s="5">
        <f t="shared" si="0"/>
        <v>1</v>
      </c>
      <c r="E35" s="3">
        <f t="shared" si="8"/>
        <v>1341.0666666666662</v>
      </c>
      <c r="F35" s="6">
        <f t="shared" si="9"/>
        <v>0.08</v>
      </c>
      <c r="G35" s="4">
        <f t="shared" si="1"/>
        <v>12000</v>
      </c>
      <c r="H35" s="4">
        <f t="shared" si="2"/>
        <v>480</v>
      </c>
      <c r="I35" s="6">
        <f t="shared" si="10"/>
        <v>0.05</v>
      </c>
      <c r="J35" s="23">
        <f t="shared" si="3"/>
        <v>1200000</v>
      </c>
      <c r="K35" s="23">
        <f t="shared" si="4"/>
        <v>30000</v>
      </c>
      <c r="L35" s="6">
        <v>0.09</v>
      </c>
      <c r="M35" s="6">
        <v>0.04</v>
      </c>
      <c r="N35" s="4">
        <f t="shared" si="11"/>
        <v>345.08339204732454</v>
      </c>
      <c r="O35" s="23">
        <f t="shared" si="12"/>
        <v>25907.453701246923</v>
      </c>
      <c r="P35" s="26">
        <f t="shared" si="5"/>
        <v>0.010920134056995597</v>
      </c>
      <c r="Q35" s="23">
        <f t="shared" si="13"/>
        <v>152.39597829013206</v>
      </c>
      <c r="R35" s="7">
        <f t="shared" si="14"/>
        <v>109.5610856723525</v>
      </c>
    </row>
    <row r="36" spans="1:18" ht="12">
      <c r="A36" s="1">
        <f t="shared" si="6"/>
        <v>19</v>
      </c>
      <c r="C36" s="4">
        <f t="shared" si="7"/>
        <v>3.8305555555555557</v>
      </c>
      <c r="D36" s="5">
        <f t="shared" si="0"/>
        <v>1</v>
      </c>
      <c r="E36" s="3">
        <f t="shared" si="8"/>
        <v>1401.9333333333327</v>
      </c>
      <c r="F36" s="6">
        <f t="shared" si="9"/>
        <v>0.08</v>
      </c>
      <c r="G36" s="4">
        <f t="shared" si="1"/>
        <v>12000</v>
      </c>
      <c r="H36" s="4">
        <f t="shared" si="2"/>
        <v>480</v>
      </c>
      <c r="I36" s="6">
        <f t="shared" si="10"/>
        <v>0.05</v>
      </c>
      <c r="J36" s="23">
        <f t="shared" si="3"/>
        <v>1200000</v>
      </c>
      <c r="K36" s="23">
        <f t="shared" si="4"/>
        <v>30000</v>
      </c>
      <c r="L36" s="6">
        <v>0.09</v>
      </c>
      <c r="M36" s="6">
        <v>0.04</v>
      </c>
      <c r="N36" s="4">
        <f t="shared" si="11"/>
        <v>340.0307667311507</v>
      </c>
      <c r="O36" s="23">
        <f t="shared" si="12"/>
        <v>25738.1714251343</v>
      </c>
      <c r="P36" s="26">
        <f t="shared" si="5"/>
        <v>0.011009986129973075</v>
      </c>
      <c r="Q36" s="23">
        <f t="shared" si="13"/>
        <v>149.70041610080773</v>
      </c>
      <c r="R36" s="7">
        <f t="shared" si="14"/>
        <v>106.04739013902073</v>
      </c>
    </row>
    <row r="37" spans="1:18" ht="12">
      <c r="A37" s="1">
        <f t="shared" si="6"/>
        <v>20</v>
      </c>
      <c r="C37" s="4">
        <f t="shared" si="7"/>
        <v>3.9972222222222222</v>
      </c>
      <c r="D37" s="5">
        <f t="shared" si="0"/>
        <v>1</v>
      </c>
      <c r="E37" s="3">
        <f t="shared" si="8"/>
        <v>1462.7999999999993</v>
      </c>
      <c r="F37" s="6">
        <f t="shared" si="9"/>
        <v>0.08</v>
      </c>
      <c r="G37" s="4">
        <f t="shared" si="1"/>
        <v>12000</v>
      </c>
      <c r="H37" s="4">
        <f t="shared" si="2"/>
        <v>480</v>
      </c>
      <c r="I37" s="6">
        <f t="shared" si="10"/>
        <v>0.05</v>
      </c>
      <c r="J37" s="23">
        <f t="shared" si="3"/>
        <v>1200000</v>
      </c>
      <c r="K37" s="23">
        <f t="shared" si="4"/>
        <v>30000</v>
      </c>
      <c r="L37" s="6">
        <v>0.09</v>
      </c>
      <c r="M37" s="6">
        <v>0.04</v>
      </c>
      <c r="N37" s="4">
        <f t="shared" si="11"/>
        <v>334.96836813924045</v>
      </c>
      <c r="O37" s="23">
        <f t="shared" si="12"/>
        <v>25567.154306093144</v>
      </c>
      <c r="P37" s="26">
        <f t="shared" si="5"/>
        <v>0.01110211936971057</v>
      </c>
      <c r="Q37" s="23">
        <f t="shared" si="13"/>
        <v>146.93641890868292</v>
      </c>
      <c r="R37" s="7">
        <f t="shared" si="14"/>
        <v>102.53969262930282</v>
      </c>
    </row>
    <row r="38" spans="1:18" ht="12">
      <c r="A38" s="1">
        <f t="shared" si="6"/>
        <v>21</v>
      </c>
      <c r="C38" s="4">
        <f t="shared" si="7"/>
        <v>4.166666666666667</v>
      </c>
      <c r="D38" s="5">
        <f t="shared" si="0"/>
        <v>1</v>
      </c>
      <c r="E38" s="3">
        <f t="shared" si="8"/>
        <v>1523.6666666666658</v>
      </c>
      <c r="F38" s="6">
        <f t="shared" si="9"/>
        <v>0.08</v>
      </c>
      <c r="G38" s="4">
        <f t="shared" si="1"/>
        <v>12000</v>
      </c>
      <c r="H38" s="4">
        <f t="shared" si="2"/>
        <v>480</v>
      </c>
      <c r="I38" s="6">
        <f t="shared" si="10"/>
        <v>0.05</v>
      </c>
      <c r="J38" s="23">
        <f t="shared" si="3"/>
        <v>1200000</v>
      </c>
      <c r="K38" s="23">
        <f t="shared" si="4"/>
        <v>30000</v>
      </c>
      <c r="L38" s="6">
        <v>0.09</v>
      </c>
      <c r="M38" s="6">
        <v>0.04</v>
      </c>
      <c r="N38" s="4">
        <f t="shared" si="11"/>
        <v>329.89885381966667</v>
      </c>
      <c r="O38" s="23">
        <f t="shared" si="12"/>
        <v>25394.45174671842</v>
      </c>
      <c r="P38" s="26">
        <f t="shared" si="5"/>
        <v>0.01119657856679136</v>
      </c>
      <c r="Q38" s="23">
        <f t="shared" si="13"/>
        <v>144.1026429962592</v>
      </c>
      <c r="R38" s="7">
        <f t="shared" si="14"/>
        <v>99.04020157677192</v>
      </c>
    </row>
    <row r="39" spans="1:18" ht="12">
      <c r="A39" s="1">
        <f t="shared" si="6"/>
        <v>22</v>
      </c>
      <c r="C39" s="4">
        <f t="shared" si="7"/>
        <v>4.333333333333333</v>
      </c>
      <c r="D39" s="5">
        <f t="shared" si="0"/>
        <v>1</v>
      </c>
      <c r="E39" s="3">
        <f t="shared" si="8"/>
        <v>1584.5333333333324</v>
      </c>
      <c r="F39" s="6">
        <f t="shared" si="9"/>
        <v>0.08</v>
      </c>
      <c r="G39" s="4">
        <f t="shared" si="1"/>
        <v>12000</v>
      </c>
      <c r="H39" s="4">
        <f t="shared" si="2"/>
        <v>480</v>
      </c>
      <c r="I39" s="6">
        <f t="shared" si="10"/>
        <v>0.05</v>
      </c>
      <c r="J39" s="23">
        <f t="shared" si="3"/>
        <v>1200000</v>
      </c>
      <c r="K39" s="23">
        <f t="shared" si="4"/>
        <v>30000</v>
      </c>
      <c r="L39" s="6">
        <v>0.09</v>
      </c>
      <c r="M39" s="6">
        <v>0.04</v>
      </c>
      <c r="N39" s="4">
        <f t="shared" si="11"/>
        <v>324.9872997591191</v>
      </c>
      <c r="O39" s="23">
        <f t="shared" si="12"/>
        <v>25225.718470930522</v>
      </c>
      <c r="P39" s="26">
        <f t="shared" si="5"/>
        <v>0.011290273240440908</v>
      </c>
      <c r="Q39" s="23">
        <f t="shared" si="13"/>
        <v>141.29180278677273</v>
      </c>
      <c r="R39" s="7">
        <f t="shared" si="14"/>
        <v>95.66258638702344</v>
      </c>
    </row>
    <row r="40" spans="1:18" ht="12">
      <c r="A40" s="1">
        <f t="shared" si="6"/>
        <v>23</v>
      </c>
      <c r="C40" s="4">
        <f t="shared" si="7"/>
        <v>4.5</v>
      </c>
      <c r="D40" s="5">
        <f t="shared" si="0"/>
        <v>1</v>
      </c>
      <c r="E40" s="3">
        <f t="shared" si="8"/>
        <v>1645.399999999999</v>
      </c>
      <c r="F40" s="6">
        <f t="shared" si="9"/>
        <v>0.08</v>
      </c>
      <c r="G40" s="4">
        <f t="shared" si="1"/>
        <v>12000</v>
      </c>
      <c r="H40" s="4">
        <f t="shared" si="2"/>
        <v>480</v>
      </c>
      <c r="I40" s="6">
        <f t="shared" si="10"/>
        <v>0.05</v>
      </c>
      <c r="J40" s="23">
        <f t="shared" si="3"/>
        <v>1200000</v>
      </c>
      <c r="K40" s="23">
        <f t="shared" si="4"/>
        <v>30000</v>
      </c>
      <c r="L40" s="6">
        <v>0.09</v>
      </c>
      <c r="M40" s="6">
        <v>0.04</v>
      </c>
      <c r="N40" s="4">
        <f t="shared" si="11"/>
        <v>320.1488692120677</v>
      </c>
      <c r="O40" s="23">
        <f t="shared" si="12"/>
        <v>25058.10634233816</v>
      </c>
      <c r="P40" s="26">
        <f t="shared" si="5"/>
        <v>0.011384751965380585</v>
      </c>
      <c r="Q40" s="23">
        <f t="shared" si="13"/>
        <v>138.45744103858243</v>
      </c>
      <c r="R40" s="7">
        <f t="shared" si="14"/>
        <v>92.34790246353896</v>
      </c>
    </row>
    <row r="41" spans="1:18" ht="12">
      <c r="A41" s="1">
        <f t="shared" si="6"/>
        <v>24</v>
      </c>
      <c r="C41" s="4">
        <f t="shared" si="7"/>
        <v>4.663888888888889</v>
      </c>
      <c r="D41" s="5">
        <f t="shared" si="0"/>
        <v>1</v>
      </c>
      <c r="E41" s="3">
        <f t="shared" si="8"/>
        <v>1706.2666666666655</v>
      </c>
      <c r="F41" s="6">
        <f t="shared" si="9"/>
        <v>0.08</v>
      </c>
      <c r="G41" s="4">
        <f t="shared" si="1"/>
        <v>12000</v>
      </c>
      <c r="H41" s="4">
        <f t="shared" si="2"/>
        <v>480</v>
      </c>
      <c r="I41" s="6">
        <f t="shared" si="10"/>
        <v>0.05</v>
      </c>
      <c r="J41" s="23">
        <f t="shared" si="3"/>
        <v>1200000</v>
      </c>
      <c r="K41" s="23">
        <f t="shared" si="4"/>
        <v>30000</v>
      </c>
      <c r="L41" s="6">
        <v>0.09</v>
      </c>
      <c r="M41" s="6">
        <v>0.04</v>
      </c>
      <c r="N41" s="4">
        <f t="shared" si="11"/>
        <v>315.46132898612876</v>
      </c>
      <c r="O41" s="23">
        <f t="shared" si="12"/>
        <v>24894.37379935579</v>
      </c>
      <c r="P41" s="26">
        <f t="shared" si="5"/>
        <v>0.01147842696598816</v>
      </c>
      <c r="Q41" s="23">
        <f t="shared" si="13"/>
        <v>135.64719102035525</v>
      </c>
      <c r="R41" s="7">
        <f t="shared" si="14"/>
        <v>89.14883990107612</v>
      </c>
    </row>
    <row r="42" spans="1:18" ht="12">
      <c r="A42" s="1">
        <f t="shared" si="6"/>
        <v>25</v>
      </c>
      <c r="C42" s="4">
        <f t="shared" si="7"/>
        <v>4.830555555555556</v>
      </c>
      <c r="D42" s="5">
        <f t="shared" si="0"/>
        <v>1</v>
      </c>
      <c r="E42" s="3">
        <f t="shared" si="8"/>
        <v>1767.133333333332</v>
      </c>
      <c r="F42" s="6">
        <f t="shared" si="9"/>
        <v>0.08</v>
      </c>
      <c r="G42" s="4">
        <f t="shared" si="1"/>
        <v>12000</v>
      </c>
      <c r="H42" s="4">
        <f t="shared" si="2"/>
        <v>480</v>
      </c>
      <c r="I42" s="6">
        <f t="shared" si="10"/>
        <v>0.05</v>
      </c>
      <c r="J42" s="23">
        <f t="shared" si="3"/>
        <v>1200000</v>
      </c>
      <c r="K42" s="23">
        <f t="shared" si="4"/>
        <v>30000</v>
      </c>
      <c r="L42" s="6">
        <v>0.09</v>
      </c>
      <c r="M42" s="6">
        <v>0.04</v>
      </c>
      <c r="N42" s="4">
        <f t="shared" si="11"/>
        <v>310.7647216672851</v>
      </c>
      <c r="O42" s="23">
        <f t="shared" si="12"/>
        <v>24728.963288361134</v>
      </c>
      <c r="P42" s="26">
        <f t="shared" si="5"/>
        <v>0.011574480189941613</v>
      </c>
      <c r="Q42" s="23">
        <f t="shared" si="13"/>
        <v>132.7655943017516</v>
      </c>
      <c r="R42" s="7">
        <f t="shared" si="14"/>
        <v>85.95596450036568</v>
      </c>
    </row>
    <row r="43" spans="1:18" ht="12">
      <c r="A43" s="1">
        <f t="shared" si="6"/>
        <v>26</v>
      </c>
      <c r="C43" s="4">
        <f t="shared" si="7"/>
        <v>4.997222222222222</v>
      </c>
      <c r="D43" s="5">
        <f t="shared" si="0"/>
        <v>1</v>
      </c>
      <c r="E43" s="3">
        <f t="shared" si="8"/>
        <v>1827.9999999999986</v>
      </c>
      <c r="F43" s="6">
        <f t="shared" si="9"/>
        <v>0.08</v>
      </c>
      <c r="G43" s="4">
        <f t="shared" si="1"/>
        <v>12000</v>
      </c>
      <c r="H43" s="4">
        <f t="shared" si="2"/>
        <v>480</v>
      </c>
      <c r="I43" s="6">
        <f t="shared" si="10"/>
        <v>0.05</v>
      </c>
      <c r="J43" s="23">
        <f t="shared" si="3"/>
        <v>1200000</v>
      </c>
      <c r="K43" s="23">
        <f t="shared" si="4"/>
        <v>30000</v>
      </c>
      <c r="L43" s="6">
        <v>0.09</v>
      </c>
      <c r="M43" s="6">
        <v>0.04</v>
      </c>
      <c r="N43" s="4">
        <f t="shared" si="11"/>
        <v>306.1380377218652</v>
      </c>
      <c r="O43" s="23">
        <f t="shared" si="12"/>
        <v>24564.651846472138</v>
      </c>
      <c r="P43" s="26">
        <f t="shared" si="5"/>
        <v>0.011671337201893124</v>
      </c>
      <c r="Q43" s="23">
        <f t="shared" si="13"/>
        <v>129.85988394320628</v>
      </c>
      <c r="R43" s="7">
        <f t="shared" si="14"/>
        <v>82.82302093575484</v>
      </c>
    </row>
    <row r="44" spans="1:18" ht="12">
      <c r="A44" s="1">
        <f t="shared" si="6"/>
        <v>27</v>
      </c>
      <c r="C44" s="4">
        <f t="shared" si="7"/>
        <v>5.166666666666667</v>
      </c>
      <c r="D44" s="5">
        <f t="shared" si="0"/>
        <v>1</v>
      </c>
      <c r="E44" s="3">
        <f t="shared" si="8"/>
        <v>1888.8666666666652</v>
      </c>
      <c r="F44" s="6">
        <f t="shared" si="9"/>
        <v>0.08</v>
      </c>
      <c r="G44" s="4">
        <f t="shared" si="1"/>
        <v>12000</v>
      </c>
      <c r="H44" s="4">
        <f t="shared" si="2"/>
        <v>480</v>
      </c>
      <c r="I44" s="6">
        <f t="shared" si="10"/>
        <v>0.05</v>
      </c>
      <c r="J44" s="23">
        <f t="shared" si="3"/>
        <v>1200000</v>
      </c>
      <c r="K44" s="23">
        <f t="shared" si="4"/>
        <v>30000</v>
      </c>
      <c r="L44" s="6">
        <v>0.09</v>
      </c>
      <c r="M44" s="6">
        <v>0.04</v>
      </c>
      <c r="N44" s="4">
        <f t="shared" si="11"/>
        <v>301.5048504910276</v>
      </c>
      <c r="O44" s="23">
        <f t="shared" si="12"/>
        <v>24398.721051310327</v>
      </c>
      <c r="P44" s="26">
        <f t="shared" si="5"/>
        <v>0.011770639425571045</v>
      </c>
      <c r="Q44" s="23">
        <f t="shared" si="13"/>
        <v>126.88081723286865</v>
      </c>
      <c r="R44" s="7">
        <f t="shared" si="14"/>
        <v>79.69829547911553</v>
      </c>
    </row>
    <row r="45" spans="1:18" ht="12">
      <c r="A45" s="1">
        <f t="shared" si="6"/>
        <v>28</v>
      </c>
      <c r="C45" s="4">
        <f t="shared" si="7"/>
        <v>5.333333333333333</v>
      </c>
      <c r="D45" s="5">
        <f t="shared" si="0"/>
        <v>1</v>
      </c>
      <c r="E45" s="3">
        <f t="shared" si="8"/>
        <v>1949.7333333333318</v>
      </c>
      <c r="F45" s="6">
        <f t="shared" si="9"/>
        <v>0.08</v>
      </c>
      <c r="G45" s="4">
        <f t="shared" si="1"/>
        <v>12000</v>
      </c>
      <c r="H45" s="4">
        <f t="shared" si="2"/>
        <v>480</v>
      </c>
      <c r="I45" s="6">
        <f t="shared" si="10"/>
        <v>0.05</v>
      </c>
      <c r="J45" s="23">
        <f t="shared" si="3"/>
        <v>1200000</v>
      </c>
      <c r="K45" s="23">
        <f t="shared" si="4"/>
        <v>30000</v>
      </c>
      <c r="L45" s="6">
        <v>0.09</v>
      </c>
      <c r="M45" s="6">
        <v>0.04</v>
      </c>
      <c r="N45" s="4">
        <f t="shared" si="11"/>
        <v>297.0160280669476</v>
      </c>
      <c r="O45" s="23">
        <f t="shared" si="12"/>
        <v>24236.603901899736</v>
      </c>
      <c r="P45" s="26">
        <f t="shared" si="5"/>
        <v>0.0118691379278632</v>
      </c>
      <c r="Q45" s="23">
        <f t="shared" si="13"/>
        <v>123.92586216410399</v>
      </c>
      <c r="R45" s="7">
        <f t="shared" si="14"/>
        <v>76.68326532240457</v>
      </c>
    </row>
    <row r="46" spans="1:18" ht="12">
      <c r="A46" s="1">
        <f t="shared" si="6"/>
        <v>29</v>
      </c>
      <c r="C46" s="4">
        <f t="shared" si="7"/>
        <v>5.5</v>
      </c>
      <c r="D46" s="5">
        <f t="shared" si="0"/>
        <v>1</v>
      </c>
      <c r="E46" s="3">
        <f t="shared" si="8"/>
        <v>2010.5999999999983</v>
      </c>
      <c r="F46" s="6">
        <f t="shared" si="9"/>
        <v>0.08</v>
      </c>
      <c r="G46" s="4">
        <f t="shared" si="1"/>
        <v>12000</v>
      </c>
      <c r="H46" s="4">
        <f t="shared" si="2"/>
        <v>480</v>
      </c>
      <c r="I46" s="6">
        <f t="shared" si="10"/>
        <v>0.05</v>
      </c>
      <c r="J46" s="23">
        <f t="shared" si="3"/>
        <v>1200000</v>
      </c>
      <c r="K46" s="23">
        <f t="shared" si="4"/>
        <v>30000</v>
      </c>
      <c r="L46" s="6">
        <v>0.09</v>
      </c>
      <c r="M46" s="6">
        <v>0.04</v>
      </c>
      <c r="N46" s="4">
        <f t="shared" si="11"/>
        <v>292.59403550222845</v>
      </c>
      <c r="O46" s="23">
        <f t="shared" si="12"/>
        <v>24075.563938874355</v>
      </c>
      <c r="P46" s="26">
        <f t="shared" si="5"/>
        <v>0.01196846068061474</v>
      </c>
      <c r="Q46" s="23">
        <f t="shared" si="13"/>
        <v>120.94617958155777</v>
      </c>
      <c r="R46" s="7">
        <f t="shared" si="14"/>
        <v>73.72527242155252</v>
      </c>
    </row>
    <row r="47" spans="1:18" ht="12">
      <c r="A47" s="1">
        <f t="shared" si="6"/>
        <v>30</v>
      </c>
      <c r="C47" s="4">
        <f t="shared" si="7"/>
        <v>5.663888888888889</v>
      </c>
      <c r="D47" s="5">
        <f t="shared" si="0"/>
        <v>1</v>
      </c>
      <c r="E47" s="3">
        <f t="shared" si="8"/>
        <v>2071.466666666665</v>
      </c>
      <c r="F47" s="6">
        <f t="shared" si="9"/>
        <v>0.08</v>
      </c>
      <c r="G47" s="4">
        <f t="shared" si="1"/>
        <v>12000</v>
      </c>
      <c r="H47" s="4">
        <f t="shared" si="2"/>
        <v>480</v>
      </c>
      <c r="I47" s="6">
        <f t="shared" si="10"/>
        <v>0.05</v>
      </c>
      <c r="J47" s="23">
        <f t="shared" si="3"/>
        <v>1200000</v>
      </c>
      <c r="K47" s="23">
        <f t="shared" si="4"/>
        <v>30000</v>
      </c>
      <c r="L47" s="6">
        <v>0.09</v>
      </c>
      <c r="M47" s="6">
        <v>0.04</v>
      </c>
      <c r="N47" s="4">
        <f t="shared" si="11"/>
        <v>288.30994630752946</v>
      </c>
      <c r="O47" s="23">
        <f t="shared" si="12"/>
        <v>23918.25144073134</v>
      </c>
      <c r="P47" s="26">
        <f t="shared" si="5"/>
        <v>0.01206693850120649</v>
      </c>
      <c r="Q47" s="23">
        <f t="shared" si="13"/>
        <v>117.9918449638053</v>
      </c>
      <c r="R47" s="7">
        <f t="shared" si="14"/>
        <v>70.87129684633553</v>
      </c>
    </row>
    <row r="48" spans="1:18" ht="12">
      <c r="A48" s="1">
        <f t="shared" si="6"/>
        <v>31</v>
      </c>
      <c r="C48" s="4">
        <f t="shared" si="7"/>
        <v>5.830555555555556</v>
      </c>
      <c r="D48" s="5">
        <f t="shared" si="0"/>
        <v>1</v>
      </c>
      <c r="E48" s="3">
        <f t="shared" si="8"/>
        <v>2132.3333333333317</v>
      </c>
      <c r="F48" s="6">
        <f t="shared" si="9"/>
        <v>0.08</v>
      </c>
      <c r="G48" s="4">
        <f t="shared" si="1"/>
        <v>12000</v>
      </c>
      <c r="H48" s="4">
        <f t="shared" si="2"/>
        <v>480</v>
      </c>
      <c r="I48" s="6">
        <f t="shared" si="10"/>
        <v>0.05</v>
      </c>
      <c r="J48" s="23">
        <f t="shared" si="3"/>
        <v>1200000</v>
      </c>
      <c r="K48" s="23">
        <f t="shared" si="4"/>
        <v>30000</v>
      </c>
      <c r="L48" s="6">
        <v>0.09</v>
      </c>
      <c r="M48" s="6">
        <v>0.04</v>
      </c>
      <c r="N48" s="4">
        <f t="shared" si="11"/>
        <v>284.0175704138652</v>
      </c>
      <c r="O48" s="23">
        <f t="shared" si="12"/>
        <v>23759.326768642884</v>
      </c>
      <c r="P48" s="26">
        <f t="shared" si="5"/>
        <v>0.01216791647926249</v>
      </c>
      <c r="Q48" s="23">
        <f t="shared" si="13"/>
        <v>114.96250562212532</v>
      </c>
      <c r="R48" s="7">
        <f t="shared" si="14"/>
        <v>68.0236906989299</v>
      </c>
    </row>
    <row r="49" spans="1:18" ht="12">
      <c r="A49" s="1">
        <f t="shared" si="6"/>
        <v>32</v>
      </c>
      <c r="C49" s="4">
        <f t="shared" si="7"/>
        <v>5.997222222222222</v>
      </c>
      <c r="D49" s="5">
        <f t="shared" si="0"/>
        <v>1</v>
      </c>
      <c r="E49" s="3">
        <f t="shared" si="8"/>
        <v>2193.1999999999985</v>
      </c>
      <c r="F49" s="6">
        <f t="shared" si="9"/>
        <v>0.08</v>
      </c>
      <c r="G49" s="4">
        <f t="shared" si="1"/>
        <v>12000</v>
      </c>
      <c r="H49" s="4">
        <f t="shared" si="2"/>
        <v>480</v>
      </c>
      <c r="I49" s="6">
        <f t="shared" si="10"/>
        <v>0.05</v>
      </c>
      <c r="J49" s="23">
        <f t="shared" si="3"/>
        <v>1200000</v>
      </c>
      <c r="K49" s="23">
        <f t="shared" si="4"/>
        <v>30000</v>
      </c>
      <c r="L49" s="6">
        <v>0.09</v>
      </c>
      <c r="M49" s="6">
        <v>0.04</v>
      </c>
      <c r="N49" s="4">
        <f t="shared" si="11"/>
        <v>279.7890996717522</v>
      </c>
      <c r="O49" s="23">
        <f t="shared" si="12"/>
        <v>23601.458070544046</v>
      </c>
      <c r="P49" s="26">
        <f t="shared" si="5"/>
        <v>0.012269739456408461</v>
      </c>
      <c r="Q49" s="23">
        <f t="shared" si="13"/>
        <v>111.90781630774615</v>
      </c>
      <c r="R49" s="7">
        <f t="shared" si="14"/>
        <v>65.23038993953358</v>
      </c>
    </row>
    <row r="50" spans="1:18" ht="12">
      <c r="A50" s="1">
        <f t="shared" si="6"/>
        <v>33</v>
      </c>
      <c r="C50" s="4">
        <f t="shared" si="7"/>
        <v>6.169444444444444</v>
      </c>
      <c r="D50" s="5">
        <f t="shared" si="0"/>
        <v>1</v>
      </c>
      <c r="E50" s="3">
        <f t="shared" si="8"/>
        <v>2254.0666666666652</v>
      </c>
      <c r="F50" s="6">
        <f t="shared" si="9"/>
        <v>0.08</v>
      </c>
      <c r="G50" s="4">
        <f t="shared" si="1"/>
        <v>12000</v>
      </c>
      <c r="H50" s="4">
        <f t="shared" si="2"/>
        <v>480</v>
      </c>
      <c r="I50" s="6">
        <f t="shared" si="10"/>
        <v>0.05</v>
      </c>
      <c r="J50" s="23">
        <f t="shared" si="3"/>
        <v>1200000</v>
      </c>
      <c r="K50" s="23">
        <f t="shared" si="4"/>
        <v>30000</v>
      </c>
      <c r="L50" s="6">
        <v>0.09</v>
      </c>
      <c r="M50" s="6">
        <v>0.04</v>
      </c>
      <c r="N50" s="4">
        <f t="shared" si="11"/>
        <v>275.48580531331214</v>
      </c>
      <c r="O50" s="23">
        <f t="shared" si="12"/>
        <v>23439.428989230437</v>
      </c>
      <c r="P50" s="26">
        <f t="shared" si="5"/>
        <v>0.012375851762907002</v>
      </c>
      <c r="Q50" s="23">
        <f t="shared" si="13"/>
        <v>108.72444711278996</v>
      </c>
      <c r="R50" s="7">
        <f t="shared" si="14"/>
        <v>62.40008722939908</v>
      </c>
    </row>
    <row r="51" spans="1:18" ht="12">
      <c r="A51" s="1">
        <f t="shared" si="6"/>
        <v>34</v>
      </c>
      <c r="C51" s="4">
        <f t="shared" si="7"/>
        <v>6.333333333333333</v>
      </c>
      <c r="D51" s="5">
        <f t="shared" si="0"/>
        <v>1</v>
      </c>
      <c r="E51" s="3">
        <f t="shared" si="8"/>
        <v>2314.933333333332</v>
      </c>
      <c r="F51" s="6">
        <f t="shared" si="9"/>
        <v>0.08</v>
      </c>
      <c r="G51" s="4">
        <f aca="true" t="shared" si="15" ref="G51:G78">notional_amount*D51</f>
        <v>12000</v>
      </c>
      <c r="H51" s="4">
        <f t="shared" si="2"/>
        <v>480</v>
      </c>
      <c r="I51" s="6">
        <f t="shared" si="10"/>
        <v>0.05</v>
      </c>
      <c r="J51" s="23">
        <f aca="true" t="shared" si="16" ref="J51:J82">foreign_amount*D51</f>
        <v>1200000</v>
      </c>
      <c r="K51" s="23">
        <f aca="true" t="shared" si="17" ref="K51:K82">J51*I51*(frequency/12)</f>
        <v>30000</v>
      </c>
      <c r="L51" s="6">
        <v>0.09</v>
      </c>
      <c r="M51" s="6">
        <v>0.04</v>
      </c>
      <c r="N51" s="4">
        <f t="shared" si="11"/>
        <v>271.4522105757778</v>
      </c>
      <c r="O51" s="23">
        <f t="shared" si="12"/>
        <v>23286.273069863255</v>
      </c>
      <c r="P51" s="26">
        <f aca="true" t="shared" si="18" ref="P51:P82">1/exchange_rate*EXP((L51-M51)*C51)</f>
        <v>0.012477681642462997</v>
      </c>
      <c r="Q51" s="23">
        <f t="shared" si="13"/>
        <v>105.66955072611012</v>
      </c>
      <c r="R51" s="7">
        <f t="shared" si="14"/>
        <v>59.75881903156641</v>
      </c>
    </row>
    <row r="52" spans="1:18" ht="12">
      <c r="A52" s="1">
        <f t="shared" si="6"/>
        <v>35</v>
      </c>
      <c r="C52" s="4">
        <f t="shared" si="7"/>
        <v>6.5</v>
      </c>
      <c r="D52" s="5">
        <f t="shared" si="0"/>
        <v>1</v>
      </c>
      <c r="E52" s="3">
        <f aca="true" t="shared" si="19" ref="E52:E83">E51+365.2/frequency</f>
        <v>2375.799999999999</v>
      </c>
      <c r="F52" s="6">
        <f t="shared" si="9"/>
        <v>0.08</v>
      </c>
      <c r="G52" s="4">
        <f t="shared" si="15"/>
        <v>12000</v>
      </c>
      <c r="H52" s="4">
        <f t="shared" si="2"/>
        <v>480</v>
      </c>
      <c r="I52" s="6">
        <f t="shared" si="10"/>
        <v>0.05</v>
      </c>
      <c r="J52" s="23">
        <f t="shared" si="16"/>
        <v>1200000</v>
      </c>
      <c r="K52" s="23">
        <f t="shared" si="17"/>
        <v>30000</v>
      </c>
      <c r="L52" s="6">
        <v>0.09</v>
      </c>
      <c r="M52" s="6">
        <v>0.04</v>
      </c>
      <c r="N52" s="4">
        <f t="shared" si="11"/>
        <v>267.4108136698435</v>
      </c>
      <c r="O52" s="23">
        <f t="shared" si="12"/>
        <v>23131.547574106986</v>
      </c>
      <c r="P52" s="26">
        <f t="shared" si="18"/>
        <v>0.012582096781643194</v>
      </c>
      <c r="Q52" s="23">
        <f t="shared" si="13"/>
        <v>102.53709655070418</v>
      </c>
      <c r="R52" s="7">
        <f t="shared" si="14"/>
        <v>57.124017541598135</v>
      </c>
    </row>
    <row r="53" spans="1:18" ht="12">
      <c r="A53" s="1">
        <f t="shared" si="6"/>
        <v>36</v>
      </c>
      <c r="C53" s="4">
        <f t="shared" si="7"/>
        <v>6.663888888888889</v>
      </c>
      <c r="D53" s="5">
        <f t="shared" si="0"/>
        <v>1</v>
      </c>
      <c r="E53" s="3">
        <f t="shared" si="19"/>
        <v>2436.6666666666656</v>
      </c>
      <c r="F53" s="6">
        <f t="shared" si="9"/>
        <v>0.08</v>
      </c>
      <c r="G53" s="4">
        <f t="shared" si="15"/>
        <v>12000</v>
      </c>
      <c r="H53" s="4">
        <f t="shared" si="2"/>
        <v>480</v>
      </c>
      <c r="I53" s="6">
        <f t="shared" si="10"/>
        <v>0.05</v>
      </c>
      <c r="J53" s="23">
        <f t="shared" si="16"/>
        <v>1200000</v>
      </c>
      <c r="K53" s="23">
        <f t="shared" si="17"/>
        <v>30000</v>
      </c>
      <c r="L53" s="6">
        <v>0.09</v>
      </c>
      <c r="M53" s="6">
        <v>0.04</v>
      </c>
      <c r="N53" s="4">
        <f t="shared" si="11"/>
        <v>263.4954509543246</v>
      </c>
      <c r="O53" s="23">
        <f t="shared" si="12"/>
        <v>22980.40338724451</v>
      </c>
      <c r="P53" s="26">
        <f t="shared" si="18"/>
        <v>0.012685623668065403</v>
      </c>
      <c r="Q53" s="23">
        <f t="shared" si="13"/>
        <v>99.4312899580379</v>
      </c>
      <c r="R53" s="7">
        <f t="shared" si="14"/>
        <v>54.58269288846542</v>
      </c>
    </row>
    <row r="54" spans="1:18" ht="12">
      <c r="A54" s="1">
        <f t="shared" si="6"/>
        <v>37</v>
      </c>
      <c r="C54" s="4">
        <f t="shared" si="7"/>
        <v>6.830555555555556</v>
      </c>
      <c r="D54" s="5">
        <f t="shared" si="0"/>
        <v>1</v>
      </c>
      <c r="E54" s="3">
        <f t="shared" si="19"/>
        <v>2497.5333333333324</v>
      </c>
      <c r="F54" s="6">
        <f t="shared" si="9"/>
        <v>0.08</v>
      </c>
      <c r="G54" s="4">
        <f t="shared" si="15"/>
        <v>12000</v>
      </c>
      <c r="H54" s="4">
        <f t="shared" si="2"/>
        <v>480</v>
      </c>
      <c r="I54" s="6">
        <f t="shared" si="10"/>
        <v>0.05</v>
      </c>
      <c r="J54" s="23">
        <f t="shared" si="16"/>
        <v>1200000</v>
      </c>
      <c r="K54" s="23">
        <f t="shared" si="17"/>
        <v>30000</v>
      </c>
      <c r="L54" s="6">
        <v>0.09</v>
      </c>
      <c r="M54" s="6">
        <v>0.04</v>
      </c>
      <c r="N54" s="4">
        <f t="shared" si="11"/>
        <v>259.57251476619837</v>
      </c>
      <c r="O54" s="23">
        <f t="shared" si="12"/>
        <v>22827.71024068118</v>
      </c>
      <c r="P54" s="26">
        <f t="shared" si="18"/>
        <v>0.012791778897766167</v>
      </c>
      <c r="Q54" s="23">
        <f t="shared" si="13"/>
        <v>96.24663306701501</v>
      </c>
      <c r="R54" s="7">
        <f t="shared" si="14"/>
        <v>52.04787621455131</v>
      </c>
    </row>
    <row r="55" spans="1:18" ht="12">
      <c r="A55" s="1">
        <f t="shared" si="6"/>
        <v>38</v>
      </c>
      <c r="C55" s="4">
        <f t="shared" si="7"/>
        <v>6.997222222222222</v>
      </c>
      <c r="D55" s="5">
        <f t="shared" si="0"/>
        <v>1</v>
      </c>
      <c r="E55" s="3">
        <f t="shared" si="19"/>
        <v>2558.399999999999</v>
      </c>
      <c r="F55" s="6">
        <f t="shared" si="9"/>
        <v>0.08</v>
      </c>
      <c r="G55" s="4">
        <f t="shared" si="15"/>
        <v>12000</v>
      </c>
      <c r="H55" s="4">
        <f t="shared" si="2"/>
        <v>480</v>
      </c>
      <c r="I55" s="6">
        <f t="shared" si="10"/>
        <v>0.05</v>
      </c>
      <c r="J55" s="23">
        <f t="shared" si="16"/>
        <v>1200000</v>
      </c>
      <c r="K55" s="23">
        <f t="shared" si="17"/>
        <v>30000</v>
      </c>
      <c r="L55" s="6">
        <v>0.09</v>
      </c>
      <c r="M55" s="6">
        <v>0.04</v>
      </c>
      <c r="N55" s="4">
        <f t="shared" si="11"/>
        <v>255.7079834889743</v>
      </c>
      <c r="O55" s="23">
        <f t="shared" si="12"/>
        <v>22676.031662775087</v>
      </c>
      <c r="P55" s="26">
        <f t="shared" si="18"/>
        <v>0.012898822450586685</v>
      </c>
      <c r="Q55" s="23">
        <f t="shared" si="13"/>
        <v>93.03532648239946</v>
      </c>
      <c r="R55" s="7">
        <f t="shared" si="14"/>
        <v>49.56224110010986</v>
      </c>
    </row>
    <row r="56" spans="1:18" ht="12">
      <c r="A56" s="1">
        <f t="shared" si="6"/>
        <v>39</v>
      </c>
      <c r="C56" s="4">
        <f t="shared" si="7"/>
        <v>7.169444444444444</v>
      </c>
      <c r="D56" s="5">
        <f t="shared" si="0"/>
        <v>1</v>
      </c>
      <c r="E56" s="3">
        <f t="shared" si="19"/>
        <v>2619.266666666666</v>
      </c>
      <c r="F56" s="6">
        <f t="shared" si="9"/>
        <v>0.08</v>
      </c>
      <c r="G56" s="4">
        <f t="shared" si="15"/>
        <v>12000</v>
      </c>
      <c r="H56" s="4">
        <f t="shared" si="2"/>
        <v>480</v>
      </c>
      <c r="I56" s="6">
        <f t="shared" si="10"/>
        <v>0.05</v>
      </c>
      <c r="J56" s="23">
        <f t="shared" si="16"/>
        <v>1200000</v>
      </c>
      <c r="K56" s="23">
        <f t="shared" si="17"/>
        <v>30000</v>
      </c>
      <c r="L56" s="6">
        <v>0.09</v>
      </c>
      <c r="M56" s="6">
        <v>0.04</v>
      </c>
      <c r="N56" s="4">
        <f t="shared" si="11"/>
        <v>251.7750685753941</v>
      </c>
      <c r="O56" s="23">
        <f t="shared" si="12"/>
        <v>22520.355832613415</v>
      </c>
      <c r="P56" s="26">
        <f t="shared" si="18"/>
        <v>0.013010375251378395</v>
      </c>
      <c r="Q56" s="23">
        <f t="shared" si="13"/>
        <v>89.68874245864816</v>
      </c>
      <c r="R56" s="7">
        <f t="shared" si="14"/>
        <v>47.044561006181254</v>
      </c>
    </row>
    <row r="57" spans="1:18" ht="12">
      <c r="A57" s="1">
        <f t="shared" si="6"/>
        <v>40</v>
      </c>
      <c r="C57" s="4">
        <f t="shared" si="7"/>
        <v>7.336111111111111</v>
      </c>
      <c r="D57" s="5">
        <f t="shared" si="0"/>
        <v>1</v>
      </c>
      <c r="E57" s="3">
        <f t="shared" si="19"/>
        <v>2680.1333333333328</v>
      </c>
      <c r="F57" s="6">
        <f t="shared" si="9"/>
        <v>0.08</v>
      </c>
      <c r="G57" s="4">
        <f t="shared" si="15"/>
        <v>12000</v>
      </c>
      <c r="H57" s="4">
        <f t="shared" si="2"/>
        <v>480</v>
      </c>
      <c r="I57" s="6">
        <f t="shared" si="10"/>
        <v>0.05</v>
      </c>
      <c r="J57" s="23">
        <f t="shared" si="16"/>
        <v>1200000</v>
      </c>
      <c r="K57" s="23">
        <f t="shared" si="17"/>
        <v>30000</v>
      </c>
      <c r="L57" s="6">
        <v>0.09</v>
      </c>
      <c r="M57" s="6">
        <v>0.04</v>
      </c>
      <c r="N57" s="4">
        <f t="shared" si="11"/>
        <v>248.02662614800062</v>
      </c>
      <c r="O57" s="23">
        <f t="shared" si="12"/>
        <v>22370.71946914922</v>
      </c>
      <c r="P57" s="26">
        <f t="shared" si="18"/>
        <v>0.01311924805175793</v>
      </c>
      <c r="Q57" s="23">
        <f t="shared" si="13"/>
        <v>86.42255844726213</v>
      </c>
      <c r="R57" s="7">
        <f t="shared" si="14"/>
        <v>44.65644915573504</v>
      </c>
    </row>
    <row r="58" spans="1:18" ht="12">
      <c r="A58" s="1">
        <f t="shared" si="6"/>
        <v>41</v>
      </c>
      <c r="C58" s="4">
        <f t="shared" si="7"/>
        <v>7.502777777777778</v>
      </c>
      <c r="D58" s="5">
        <f t="shared" si="0"/>
        <v>1</v>
      </c>
      <c r="E58" s="3">
        <f t="shared" si="19"/>
        <v>2740.9999999999995</v>
      </c>
      <c r="F58" s="6">
        <f t="shared" si="9"/>
        <v>0.08</v>
      </c>
      <c r="G58" s="4">
        <f t="shared" si="15"/>
        <v>12000</v>
      </c>
      <c r="H58" s="4">
        <f t="shared" si="2"/>
        <v>480</v>
      </c>
      <c r="I58" s="6">
        <f t="shared" si="10"/>
        <v>0.05</v>
      </c>
      <c r="J58" s="23">
        <f t="shared" si="16"/>
        <v>1200000</v>
      </c>
      <c r="K58" s="23">
        <f t="shared" si="17"/>
        <v>30000</v>
      </c>
      <c r="L58" s="6">
        <v>0.09</v>
      </c>
      <c r="M58" s="6">
        <v>0.04</v>
      </c>
      <c r="N58" s="4">
        <f t="shared" si="11"/>
        <v>244.33399075786062</v>
      </c>
      <c r="O58" s="23">
        <f t="shared" si="12"/>
        <v>22222.077363566073</v>
      </c>
      <c r="P58" s="26">
        <f t="shared" si="18"/>
        <v>0.013229031916302293</v>
      </c>
      <c r="Q58" s="23">
        <f t="shared" si="13"/>
        <v>83.12904251093119</v>
      </c>
      <c r="R58" s="7">
        <f t="shared" si="14"/>
        <v>42.31510563453263</v>
      </c>
    </row>
    <row r="59" spans="1:18" ht="12">
      <c r="A59" s="1">
        <f t="shared" si="6"/>
        <v>42</v>
      </c>
      <c r="C59" s="4">
        <f t="shared" si="7"/>
        <v>7.663888888888889</v>
      </c>
      <c r="D59" s="5">
        <f t="shared" si="0"/>
        <v>1</v>
      </c>
      <c r="E59" s="3">
        <f t="shared" si="19"/>
        <v>2801.8666666666663</v>
      </c>
      <c r="F59" s="6">
        <f t="shared" si="9"/>
        <v>0.08</v>
      </c>
      <c r="G59" s="4">
        <f t="shared" si="15"/>
        <v>12000</v>
      </c>
      <c r="H59" s="4">
        <f t="shared" si="2"/>
        <v>480</v>
      </c>
      <c r="I59" s="6">
        <f t="shared" si="10"/>
        <v>0.05</v>
      </c>
      <c r="J59" s="23">
        <f t="shared" si="16"/>
        <v>1200000</v>
      </c>
      <c r="K59" s="23">
        <f t="shared" si="17"/>
        <v>30000</v>
      </c>
      <c r="L59" s="6">
        <v>0.09</v>
      </c>
      <c r="M59" s="6">
        <v>0.04</v>
      </c>
      <c r="N59" s="4">
        <f t="shared" si="11"/>
        <v>240.81670980426264</v>
      </c>
      <c r="O59" s="23">
        <f t="shared" si="12"/>
        <v>22079.3288819248</v>
      </c>
      <c r="P59" s="26">
        <f t="shared" si="18"/>
        <v>0.013336029501740758</v>
      </c>
      <c r="Q59" s="23">
        <f t="shared" si="13"/>
        <v>79.91911494777725</v>
      </c>
      <c r="R59" s="7">
        <f t="shared" si="14"/>
        <v>40.09553815040079</v>
      </c>
    </row>
    <row r="60" spans="1:18" ht="12">
      <c r="A60" s="1">
        <f t="shared" si="6"/>
        <v>43</v>
      </c>
      <c r="C60" s="4">
        <f t="shared" si="7"/>
        <v>7.830555555555556</v>
      </c>
      <c r="D60" s="5">
        <f t="shared" si="0"/>
        <v>1</v>
      </c>
      <c r="E60" s="3">
        <f t="shared" si="19"/>
        <v>2862.733333333333</v>
      </c>
      <c r="F60" s="6">
        <f t="shared" si="9"/>
        <v>0.08</v>
      </c>
      <c r="G60" s="4">
        <f t="shared" si="15"/>
        <v>12000</v>
      </c>
      <c r="H60" s="4">
        <f t="shared" si="2"/>
        <v>480</v>
      </c>
      <c r="I60" s="6">
        <f t="shared" si="10"/>
        <v>0.05</v>
      </c>
      <c r="J60" s="23">
        <f t="shared" si="16"/>
        <v>1200000</v>
      </c>
      <c r="K60" s="23">
        <f t="shared" si="17"/>
        <v>30000</v>
      </c>
      <c r="L60" s="6">
        <v>0.09</v>
      </c>
      <c r="M60" s="6">
        <v>0.04</v>
      </c>
      <c r="N60" s="4">
        <f t="shared" si="11"/>
        <v>237.23141608410504</v>
      </c>
      <c r="O60" s="23">
        <f t="shared" si="12"/>
        <v>21932.622919275815</v>
      </c>
      <c r="P60" s="26">
        <f t="shared" si="18"/>
        <v>0.013447627426454327</v>
      </c>
      <c r="Q60" s="23">
        <f t="shared" si="13"/>
        <v>76.57117720637018</v>
      </c>
      <c r="R60" s="7">
        <f t="shared" si="14"/>
        <v>37.843934999779464</v>
      </c>
    </row>
    <row r="61" spans="1:18" ht="12">
      <c r="A61" s="1">
        <f t="shared" si="6"/>
        <v>44</v>
      </c>
      <c r="C61" s="4">
        <f t="shared" si="7"/>
        <v>7.997222222222222</v>
      </c>
      <c r="D61" s="5">
        <f t="shared" si="0"/>
        <v>1</v>
      </c>
      <c r="E61" s="3">
        <f t="shared" si="19"/>
        <v>2923.6</v>
      </c>
      <c r="F61" s="6">
        <f t="shared" si="9"/>
        <v>0.08</v>
      </c>
      <c r="G61" s="4">
        <f t="shared" si="15"/>
        <v>12000</v>
      </c>
      <c r="H61" s="4">
        <f t="shared" si="2"/>
        <v>480</v>
      </c>
      <c r="I61" s="6">
        <f t="shared" si="10"/>
        <v>0.05</v>
      </c>
      <c r="J61" s="23">
        <f t="shared" si="16"/>
        <v>1200000</v>
      </c>
      <c r="K61" s="23">
        <f t="shared" si="17"/>
        <v>30000</v>
      </c>
      <c r="L61" s="6">
        <v>0.09</v>
      </c>
      <c r="M61" s="6">
        <v>0.04</v>
      </c>
      <c r="N61" s="4">
        <f t="shared" si="11"/>
        <v>6076.187011268243</v>
      </c>
      <c r="O61" s="23">
        <f t="shared" si="12"/>
        <v>893262.561482598</v>
      </c>
      <c r="P61" s="26">
        <f t="shared" si="18"/>
        <v>0.013560159219587937</v>
      </c>
      <c r="Q61" s="23">
        <f t="shared" si="13"/>
        <v>-4198.995840093163</v>
      </c>
      <c r="R61" s="7">
        <f t="shared" si="14"/>
        <v>-2044.3817294826488</v>
      </c>
    </row>
    <row r="62" spans="1:18" ht="12">
      <c r="A62" s="1">
        <f t="shared" si="6"/>
        <v>45</v>
      </c>
      <c r="C62" s="4">
        <f t="shared" si="7"/>
        <v>8.166666666666666</v>
      </c>
      <c r="D62" s="5">
        <f t="shared" si="0"/>
        <v>0</v>
      </c>
      <c r="E62" s="3">
        <f t="shared" si="19"/>
        <v>2984.4666666666667</v>
      </c>
      <c r="F62" s="6">
        <f t="shared" si="9"/>
        <v>0.08</v>
      </c>
      <c r="G62" s="4">
        <f t="shared" si="15"/>
        <v>0</v>
      </c>
      <c r="H62" s="4">
        <f t="shared" si="2"/>
        <v>0</v>
      </c>
      <c r="I62" s="6">
        <f t="shared" si="10"/>
        <v>0.05</v>
      </c>
      <c r="J62" s="23">
        <f t="shared" si="16"/>
        <v>0</v>
      </c>
      <c r="K62" s="23">
        <f t="shared" si="17"/>
        <v>0</v>
      </c>
      <c r="L62" s="6">
        <v>0.09</v>
      </c>
      <c r="M62" s="6">
        <v>0.04</v>
      </c>
      <c r="N62" s="4">
        <f t="shared" si="11"/>
        <v>0</v>
      </c>
      <c r="O62" s="23">
        <f t="shared" si="12"/>
        <v>0</v>
      </c>
      <c r="P62" s="26">
        <f t="shared" si="18"/>
        <v>0.01367553194343601</v>
      </c>
      <c r="Q62" s="23">
        <f t="shared" si="13"/>
        <v>0</v>
      </c>
      <c r="R62" s="7">
        <f t="shared" si="14"/>
        <v>0</v>
      </c>
    </row>
    <row r="63" spans="1:18" ht="12">
      <c r="A63" s="1">
        <f t="shared" si="6"/>
        <v>46</v>
      </c>
      <c r="C63" s="4">
        <f t="shared" si="7"/>
        <v>8.333333333333334</v>
      </c>
      <c r="D63" s="5">
        <f t="shared" si="0"/>
        <v>0</v>
      </c>
      <c r="E63" s="3">
        <f t="shared" si="19"/>
        <v>3045.3333333333335</v>
      </c>
      <c r="F63" s="6">
        <f t="shared" si="9"/>
        <v>0.08</v>
      </c>
      <c r="G63" s="4">
        <f t="shared" si="15"/>
        <v>0</v>
      </c>
      <c r="H63" s="4">
        <f t="shared" si="2"/>
        <v>0</v>
      </c>
      <c r="I63" s="6">
        <f t="shared" si="10"/>
        <v>0.05</v>
      </c>
      <c r="J63" s="23">
        <f t="shared" si="16"/>
        <v>0</v>
      </c>
      <c r="K63" s="23">
        <f t="shared" si="17"/>
        <v>0</v>
      </c>
      <c r="L63" s="6">
        <v>0.09</v>
      </c>
      <c r="M63" s="6">
        <v>0.04</v>
      </c>
      <c r="N63" s="4">
        <f t="shared" si="11"/>
        <v>0</v>
      </c>
      <c r="O63" s="23">
        <f t="shared" si="12"/>
        <v>0</v>
      </c>
      <c r="P63" s="26">
        <f t="shared" si="18"/>
        <v>0.013789970876256484</v>
      </c>
      <c r="Q63" s="23">
        <f t="shared" si="13"/>
        <v>0</v>
      </c>
      <c r="R63" s="7">
        <f t="shared" si="14"/>
        <v>0</v>
      </c>
    </row>
    <row r="64" spans="1:18" ht="12">
      <c r="A64" s="1">
        <f t="shared" si="6"/>
        <v>47</v>
      </c>
      <c r="C64" s="4">
        <f t="shared" si="7"/>
        <v>8.5</v>
      </c>
      <c r="D64" s="5">
        <f t="shared" si="0"/>
        <v>0</v>
      </c>
      <c r="E64" s="3">
        <f t="shared" si="19"/>
        <v>3106.2000000000003</v>
      </c>
      <c r="F64" s="6">
        <f t="shared" si="9"/>
        <v>0.08</v>
      </c>
      <c r="G64" s="4">
        <f t="shared" si="15"/>
        <v>0</v>
      </c>
      <c r="H64" s="4">
        <f t="shared" si="2"/>
        <v>0</v>
      </c>
      <c r="I64" s="6">
        <f t="shared" si="10"/>
        <v>0.05</v>
      </c>
      <c r="J64" s="23">
        <f t="shared" si="16"/>
        <v>0</v>
      </c>
      <c r="K64" s="23">
        <f t="shared" si="17"/>
        <v>0</v>
      </c>
      <c r="L64" s="6">
        <v>0.09</v>
      </c>
      <c r="M64" s="6">
        <v>0.04</v>
      </c>
      <c r="N64" s="4">
        <f t="shared" si="11"/>
        <v>0</v>
      </c>
      <c r="O64" s="23">
        <f t="shared" si="12"/>
        <v>0</v>
      </c>
      <c r="P64" s="26">
        <f t="shared" si="18"/>
        <v>0.01390536745148526</v>
      </c>
      <c r="Q64" s="23">
        <f t="shared" si="13"/>
        <v>0</v>
      </c>
      <c r="R64" s="7">
        <f t="shared" si="14"/>
        <v>0</v>
      </c>
    </row>
    <row r="65" spans="1:18" ht="12">
      <c r="A65" s="1">
        <f t="shared" si="6"/>
        <v>48</v>
      </c>
      <c r="C65" s="4">
        <f t="shared" si="7"/>
        <v>8.66388888888889</v>
      </c>
      <c r="D65" s="5">
        <f t="shared" si="0"/>
        <v>0</v>
      </c>
      <c r="E65" s="3">
        <f t="shared" si="19"/>
        <v>3167.066666666667</v>
      </c>
      <c r="F65" s="6">
        <f t="shared" si="9"/>
        <v>0.08</v>
      </c>
      <c r="G65" s="4">
        <f t="shared" si="15"/>
        <v>0</v>
      </c>
      <c r="H65" s="4">
        <f t="shared" si="2"/>
        <v>0</v>
      </c>
      <c r="I65" s="6">
        <f t="shared" si="10"/>
        <v>0.05</v>
      </c>
      <c r="J65" s="23">
        <f t="shared" si="16"/>
        <v>0</v>
      </c>
      <c r="K65" s="23">
        <f t="shared" si="17"/>
        <v>0</v>
      </c>
      <c r="L65" s="6">
        <v>0.09</v>
      </c>
      <c r="M65" s="6">
        <v>0.04</v>
      </c>
      <c r="N65" s="4">
        <f t="shared" si="11"/>
        <v>0</v>
      </c>
      <c r="O65" s="23">
        <f t="shared" si="12"/>
        <v>0</v>
      </c>
      <c r="P65" s="26">
        <f t="shared" si="18"/>
        <v>0.014019782355598007</v>
      </c>
      <c r="Q65" s="23">
        <f t="shared" si="13"/>
        <v>0</v>
      </c>
      <c r="R65" s="7">
        <f t="shared" si="14"/>
        <v>0</v>
      </c>
    </row>
    <row r="66" spans="1:18" ht="12">
      <c r="A66" s="1">
        <f t="shared" si="6"/>
        <v>49</v>
      </c>
      <c r="C66" s="4">
        <f t="shared" si="7"/>
        <v>8.830555555555556</v>
      </c>
      <c r="D66" s="5">
        <f t="shared" si="0"/>
        <v>0</v>
      </c>
      <c r="E66" s="3">
        <f t="shared" si="19"/>
        <v>3227.933333333334</v>
      </c>
      <c r="F66" s="6">
        <f t="shared" si="9"/>
        <v>0.08</v>
      </c>
      <c r="G66" s="4">
        <f t="shared" si="15"/>
        <v>0</v>
      </c>
      <c r="H66" s="4">
        <f t="shared" si="2"/>
        <v>0</v>
      </c>
      <c r="I66" s="6">
        <f t="shared" si="10"/>
        <v>0.05</v>
      </c>
      <c r="J66" s="23">
        <f t="shared" si="16"/>
        <v>0</v>
      </c>
      <c r="K66" s="23">
        <f t="shared" si="17"/>
        <v>0</v>
      </c>
      <c r="L66" s="6">
        <v>0.09</v>
      </c>
      <c r="M66" s="6">
        <v>0.04</v>
      </c>
      <c r="N66" s="4">
        <f t="shared" si="11"/>
        <v>0</v>
      </c>
      <c r="O66" s="23">
        <f t="shared" si="12"/>
        <v>0</v>
      </c>
      <c r="P66" s="26">
        <f t="shared" si="18"/>
        <v>0.014137102028264932</v>
      </c>
      <c r="Q66" s="23">
        <f t="shared" si="13"/>
        <v>0</v>
      </c>
      <c r="R66" s="7">
        <f t="shared" si="14"/>
        <v>0</v>
      </c>
    </row>
    <row r="67" spans="1:18" ht="12">
      <c r="A67" s="1">
        <f t="shared" si="6"/>
        <v>50</v>
      </c>
      <c r="C67" s="4">
        <f t="shared" si="7"/>
        <v>8.997222222222222</v>
      </c>
      <c r="D67" s="5">
        <f t="shared" si="0"/>
        <v>0</v>
      </c>
      <c r="E67" s="3">
        <f t="shared" si="19"/>
        <v>3288.8000000000006</v>
      </c>
      <c r="F67" s="6">
        <f t="shared" si="9"/>
        <v>0.08</v>
      </c>
      <c r="G67" s="4">
        <f t="shared" si="15"/>
        <v>0</v>
      </c>
      <c r="H67" s="4">
        <f t="shared" si="2"/>
        <v>0</v>
      </c>
      <c r="I67" s="6">
        <f t="shared" si="10"/>
        <v>0.05</v>
      </c>
      <c r="J67" s="23">
        <f t="shared" si="16"/>
        <v>0</v>
      </c>
      <c r="K67" s="23">
        <f t="shared" si="17"/>
        <v>0</v>
      </c>
      <c r="L67" s="6">
        <v>0.09</v>
      </c>
      <c r="M67" s="6">
        <v>0.04</v>
      </c>
      <c r="N67" s="4">
        <f t="shared" si="11"/>
        <v>0</v>
      </c>
      <c r="O67" s="23">
        <f t="shared" si="12"/>
        <v>0</v>
      </c>
      <c r="P67" s="26">
        <f t="shared" si="18"/>
        <v>0.01425540344980966</v>
      </c>
      <c r="Q67" s="23">
        <f t="shared" si="13"/>
        <v>0</v>
      </c>
      <c r="R67" s="7">
        <f t="shared" si="14"/>
        <v>0</v>
      </c>
    </row>
    <row r="68" spans="1:18" ht="12">
      <c r="A68" s="1">
        <f t="shared" si="6"/>
        <v>51</v>
      </c>
      <c r="C68" s="4">
        <f t="shared" si="7"/>
        <v>9.166666666666666</v>
      </c>
      <c r="D68" s="5">
        <f t="shared" si="0"/>
        <v>0</v>
      </c>
      <c r="E68" s="3">
        <f t="shared" si="19"/>
        <v>3349.6666666666674</v>
      </c>
      <c r="F68" s="6">
        <f t="shared" si="9"/>
        <v>0.08</v>
      </c>
      <c r="G68" s="4">
        <f t="shared" si="15"/>
        <v>0</v>
      </c>
      <c r="H68" s="4">
        <f t="shared" si="2"/>
        <v>0</v>
      </c>
      <c r="I68" s="6">
        <f t="shared" si="10"/>
        <v>0.05</v>
      </c>
      <c r="J68" s="23">
        <f t="shared" si="16"/>
        <v>0</v>
      </c>
      <c r="K68" s="23">
        <f t="shared" si="17"/>
        <v>0</v>
      </c>
      <c r="L68" s="6">
        <v>0.09</v>
      </c>
      <c r="M68" s="6">
        <v>0.04</v>
      </c>
      <c r="N68" s="4">
        <f t="shared" si="11"/>
        <v>0</v>
      </c>
      <c r="O68" s="23">
        <f t="shared" si="12"/>
        <v>0</v>
      </c>
      <c r="P68" s="26">
        <f t="shared" si="18"/>
        <v>0.01437669145970131</v>
      </c>
      <c r="Q68" s="23">
        <f t="shared" si="13"/>
        <v>0</v>
      </c>
      <c r="R68" s="7">
        <f t="shared" si="14"/>
        <v>0</v>
      </c>
    </row>
    <row r="69" spans="1:18" ht="12">
      <c r="A69" s="1">
        <f t="shared" si="6"/>
        <v>52</v>
      </c>
      <c r="C69" s="4">
        <f t="shared" si="7"/>
        <v>9.333333333333334</v>
      </c>
      <c r="D69" s="5">
        <f t="shared" si="0"/>
        <v>0</v>
      </c>
      <c r="E69" s="3">
        <f t="shared" si="19"/>
        <v>3410.533333333334</v>
      </c>
      <c r="F69" s="6">
        <f t="shared" si="9"/>
        <v>0.08</v>
      </c>
      <c r="G69" s="4">
        <f t="shared" si="15"/>
        <v>0</v>
      </c>
      <c r="H69" s="4">
        <f t="shared" si="2"/>
        <v>0</v>
      </c>
      <c r="I69" s="6">
        <f t="shared" si="10"/>
        <v>0.05</v>
      </c>
      <c r="J69" s="23">
        <f t="shared" si="16"/>
        <v>0</v>
      </c>
      <c r="K69" s="23">
        <f t="shared" si="17"/>
        <v>0</v>
      </c>
      <c r="L69" s="6">
        <v>0.09</v>
      </c>
      <c r="M69" s="6">
        <v>0.04</v>
      </c>
      <c r="N69" s="4">
        <f t="shared" si="11"/>
        <v>0</v>
      </c>
      <c r="O69" s="23">
        <f t="shared" si="12"/>
        <v>0</v>
      </c>
      <c r="P69" s="26">
        <f t="shared" si="18"/>
        <v>0.014496997802075596</v>
      </c>
      <c r="Q69" s="23">
        <f t="shared" si="13"/>
        <v>0</v>
      </c>
      <c r="R69" s="7">
        <f t="shared" si="14"/>
        <v>0</v>
      </c>
    </row>
    <row r="70" spans="1:18" ht="12">
      <c r="A70" s="1">
        <f t="shared" si="6"/>
        <v>53</v>
      </c>
      <c r="C70" s="4">
        <f t="shared" si="7"/>
        <v>9.5</v>
      </c>
      <c r="D70" s="5">
        <f t="shared" si="0"/>
        <v>0</v>
      </c>
      <c r="E70" s="3">
        <f t="shared" si="19"/>
        <v>3471.400000000001</v>
      </c>
      <c r="F70" s="6">
        <f t="shared" si="9"/>
        <v>0.08</v>
      </c>
      <c r="G70" s="4">
        <f t="shared" si="15"/>
        <v>0</v>
      </c>
      <c r="H70" s="4">
        <f t="shared" si="2"/>
        <v>0</v>
      </c>
      <c r="I70" s="6">
        <f t="shared" si="10"/>
        <v>0.05</v>
      </c>
      <c r="J70" s="23">
        <f t="shared" si="16"/>
        <v>0</v>
      </c>
      <c r="K70" s="23">
        <f t="shared" si="17"/>
        <v>0</v>
      </c>
      <c r="L70" s="6">
        <v>0.09</v>
      </c>
      <c r="M70" s="6">
        <v>0.04</v>
      </c>
      <c r="N70" s="4">
        <f t="shared" si="11"/>
        <v>0</v>
      </c>
      <c r="O70" s="23">
        <f t="shared" si="12"/>
        <v>0</v>
      </c>
      <c r="P70" s="26">
        <f t="shared" si="18"/>
        <v>0.014618310886234389</v>
      </c>
      <c r="Q70" s="23">
        <f t="shared" si="13"/>
        <v>0</v>
      </c>
      <c r="R70" s="7">
        <f t="shared" si="14"/>
        <v>0</v>
      </c>
    </row>
    <row r="71" spans="1:18" ht="12">
      <c r="A71" s="1">
        <f t="shared" si="6"/>
        <v>54</v>
      </c>
      <c r="C71" s="4">
        <f t="shared" si="7"/>
        <v>9.66388888888889</v>
      </c>
      <c r="D71" s="5">
        <f t="shared" si="0"/>
        <v>0</v>
      </c>
      <c r="E71" s="3">
        <f t="shared" si="19"/>
        <v>3532.266666666668</v>
      </c>
      <c r="F71" s="6">
        <f t="shared" si="9"/>
        <v>0.08</v>
      </c>
      <c r="G71" s="4">
        <f t="shared" si="15"/>
        <v>0</v>
      </c>
      <c r="H71" s="4">
        <f t="shared" si="2"/>
        <v>0</v>
      </c>
      <c r="I71" s="6">
        <f t="shared" si="10"/>
        <v>0.05</v>
      </c>
      <c r="J71" s="23">
        <f t="shared" si="16"/>
        <v>0</v>
      </c>
      <c r="K71" s="23">
        <f t="shared" si="17"/>
        <v>0</v>
      </c>
      <c r="L71" s="6">
        <v>0.09</v>
      </c>
      <c r="M71" s="6">
        <v>0.04</v>
      </c>
      <c r="N71" s="4">
        <f t="shared" si="11"/>
        <v>0</v>
      </c>
      <c r="O71" s="23">
        <f t="shared" si="12"/>
        <v>0</v>
      </c>
      <c r="P71" s="26">
        <f t="shared" si="18"/>
        <v>0.014738591967922755</v>
      </c>
      <c r="Q71" s="23">
        <f t="shared" si="13"/>
        <v>0</v>
      </c>
      <c r="R71" s="7">
        <f t="shared" si="14"/>
        <v>0</v>
      </c>
    </row>
    <row r="72" spans="1:18" ht="12">
      <c r="A72" s="1">
        <f t="shared" si="6"/>
        <v>55</v>
      </c>
      <c r="C72" s="4">
        <f t="shared" si="7"/>
        <v>9.830555555555556</v>
      </c>
      <c r="D72" s="5">
        <f t="shared" si="0"/>
        <v>0</v>
      </c>
      <c r="E72" s="3">
        <f t="shared" si="19"/>
        <v>3593.1333333333346</v>
      </c>
      <c r="F72" s="6">
        <f t="shared" si="9"/>
        <v>0.08</v>
      </c>
      <c r="G72" s="4">
        <f t="shared" si="15"/>
        <v>0</v>
      </c>
      <c r="H72" s="4">
        <f t="shared" si="2"/>
        <v>0</v>
      </c>
      <c r="I72" s="6">
        <f t="shared" si="10"/>
        <v>0.05</v>
      </c>
      <c r="J72" s="23">
        <f t="shared" si="16"/>
        <v>0</v>
      </c>
      <c r="K72" s="23">
        <f t="shared" si="17"/>
        <v>0</v>
      </c>
      <c r="L72" s="6">
        <v>0.09</v>
      </c>
      <c r="M72" s="6">
        <v>0.04</v>
      </c>
      <c r="N72" s="4">
        <f t="shared" si="11"/>
        <v>0</v>
      </c>
      <c r="O72" s="23">
        <f t="shared" si="12"/>
        <v>0</v>
      </c>
      <c r="P72" s="26">
        <f t="shared" si="18"/>
        <v>0.014861926748833788</v>
      </c>
      <c r="Q72" s="23">
        <f t="shared" si="13"/>
        <v>0</v>
      </c>
      <c r="R72" s="7">
        <f t="shared" si="14"/>
        <v>0</v>
      </c>
    </row>
    <row r="73" spans="1:18" ht="12">
      <c r="A73" s="1">
        <f t="shared" si="6"/>
        <v>56</v>
      </c>
      <c r="C73" s="4">
        <f t="shared" si="7"/>
        <v>9.997222222222222</v>
      </c>
      <c r="D73" s="5">
        <f t="shared" si="0"/>
        <v>0</v>
      </c>
      <c r="E73" s="3">
        <f t="shared" si="19"/>
        <v>3654.0000000000014</v>
      </c>
      <c r="F73" s="6">
        <f t="shared" si="9"/>
        <v>0.08</v>
      </c>
      <c r="G73" s="4">
        <f t="shared" si="15"/>
        <v>0</v>
      </c>
      <c r="H73" s="4">
        <f t="shared" si="2"/>
        <v>0</v>
      </c>
      <c r="I73" s="6">
        <f t="shared" si="10"/>
        <v>0.05</v>
      </c>
      <c r="J73" s="23">
        <f t="shared" si="16"/>
        <v>0</v>
      </c>
      <c r="K73" s="23">
        <f t="shared" si="17"/>
        <v>0</v>
      </c>
      <c r="L73" s="6">
        <v>0.09</v>
      </c>
      <c r="M73" s="6">
        <v>0.04</v>
      </c>
      <c r="N73" s="4">
        <f t="shared" si="11"/>
        <v>0</v>
      </c>
      <c r="O73" s="23">
        <f t="shared" si="12"/>
        <v>0</v>
      </c>
      <c r="P73" s="26">
        <f t="shared" si="18"/>
        <v>0.014986293613963956</v>
      </c>
      <c r="Q73" s="23">
        <f t="shared" si="13"/>
        <v>0</v>
      </c>
      <c r="R73" s="7">
        <f t="shared" si="14"/>
        <v>0</v>
      </c>
    </row>
    <row r="74" spans="1:18" ht="12">
      <c r="A74" s="1">
        <f t="shared" si="6"/>
        <v>57</v>
      </c>
      <c r="C74" s="4">
        <f t="shared" si="7"/>
        <v>10.166666666666666</v>
      </c>
      <c r="D74" s="5">
        <f t="shared" si="0"/>
        <v>0</v>
      </c>
      <c r="E74" s="3">
        <f t="shared" si="19"/>
        <v>3714.866666666668</v>
      </c>
      <c r="F74" s="6">
        <f t="shared" si="9"/>
        <v>0.08</v>
      </c>
      <c r="G74" s="4">
        <f t="shared" si="15"/>
        <v>0</v>
      </c>
      <c r="H74" s="4">
        <f t="shared" si="2"/>
        <v>0</v>
      </c>
      <c r="I74" s="6">
        <f t="shared" si="10"/>
        <v>0.05</v>
      </c>
      <c r="J74" s="23">
        <f t="shared" si="16"/>
        <v>0</v>
      </c>
      <c r="K74" s="23">
        <f t="shared" si="17"/>
        <v>0</v>
      </c>
      <c r="L74" s="6">
        <v>0.09</v>
      </c>
      <c r="M74" s="6">
        <v>0.04</v>
      </c>
      <c r="N74" s="4">
        <f t="shared" si="11"/>
        <v>0</v>
      </c>
      <c r="O74" s="23">
        <f t="shared" si="12"/>
        <v>0</v>
      </c>
      <c r="P74" s="26">
        <f t="shared" si="18"/>
        <v>0.015113800193100019</v>
      </c>
      <c r="Q74" s="23">
        <f t="shared" si="13"/>
        <v>0</v>
      </c>
      <c r="R74" s="7">
        <f t="shared" si="14"/>
        <v>0</v>
      </c>
    </row>
    <row r="75" spans="1:18" ht="12">
      <c r="A75" s="1">
        <f t="shared" si="6"/>
        <v>58</v>
      </c>
      <c r="C75" s="4">
        <f t="shared" si="7"/>
        <v>10.333333333333334</v>
      </c>
      <c r="D75" s="5">
        <f t="shared" si="0"/>
        <v>0</v>
      </c>
      <c r="E75" s="3">
        <f t="shared" si="19"/>
        <v>3775.733333333335</v>
      </c>
      <c r="F75" s="6">
        <f t="shared" si="9"/>
        <v>0.08</v>
      </c>
      <c r="G75" s="4">
        <f t="shared" si="15"/>
        <v>0</v>
      </c>
      <c r="H75" s="4">
        <f t="shared" si="2"/>
        <v>0</v>
      </c>
      <c r="I75" s="6">
        <f t="shared" si="10"/>
        <v>0.05</v>
      </c>
      <c r="J75" s="23">
        <f t="shared" si="16"/>
        <v>0</v>
      </c>
      <c r="K75" s="23">
        <f t="shared" si="17"/>
        <v>0</v>
      </c>
      <c r="L75" s="6">
        <v>0.09</v>
      </c>
      <c r="M75" s="6">
        <v>0.04</v>
      </c>
      <c r="N75" s="4">
        <f t="shared" si="11"/>
        <v>0</v>
      </c>
      <c r="O75" s="23">
        <f t="shared" si="12"/>
        <v>0</v>
      </c>
      <c r="P75" s="26">
        <f t="shared" si="18"/>
        <v>0.015240274773548822</v>
      </c>
      <c r="Q75" s="23">
        <f t="shared" si="13"/>
        <v>0</v>
      </c>
      <c r="R75" s="7">
        <f t="shared" si="14"/>
        <v>0</v>
      </c>
    </row>
    <row r="76" spans="1:18" ht="12">
      <c r="A76" s="1">
        <f t="shared" si="6"/>
        <v>59</v>
      </c>
      <c r="C76" s="4">
        <f t="shared" si="7"/>
        <v>10.5</v>
      </c>
      <c r="D76" s="5">
        <f t="shared" si="0"/>
        <v>0</v>
      </c>
      <c r="E76" s="3">
        <f t="shared" si="19"/>
        <v>3836.6000000000017</v>
      </c>
      <c r="F76" s="6">
        <f t="shared" si="9"/>
        <v>0.08</v>
      </c>
      <c r="G76" s="4">
        <f t="shared" si="15"/>
        <v>0</v>
      </c>
      <c r="H76" s="4">
        <f t="shared" si="2"/>
        <v>0</v>
      </c>
      <c r="I76" s="6">
        <f t="shared" si="10"/>
        <v>0.05</v>
      </c>
      <c r="J76" s="23">
        <f t="shared" si="16"/>
        <v>0</v>
      </c>
      <c r="K76" s="23">
        <f t="shared" si="17"/>
        <v>0</v>
      </c>
      <c r="L76" s="6">
        <v>0.09</v>
      </c>
      <c r="M76" s="6">
        <v>0.04</v>
      </c>
      <c r="N76" s="4">
        <f t="shared" si="11"/>
        <v>0</v>
      </c>
      <c r="O76" s="23">
        <f t="shared" si="12"/>
        <v>0</v>
      </c>
      <c r="P76" s="26">
        <f t="shared" si="18"/>
        <v>0.015367807712537191</v>
      </c>
      <c r="Q76" s="23">
        <f t="shared" si="13"/>
        <v>0</v>
      </c>
      <c r="R76" s="7">
        <f t="shared" si="14"/>
        <v>0</v>
      </c>
    </row>
    <row r="77" spans="1:18" ht="12">
      <c r="A77" s="1">
        <f t="shared" si="6"/>
        <v>60</v>
      </c>
      <c r="C77" s="4">
        <f t="shared" si="7"/>
        <v>10.66388888888889</v>
      </c>
      <c r="D77" s="5">
        <f t="shared" si="0"/>
        <v>0</v>
      </c>
      <c r="E77" s="3">
        <f t="shared" si="19"/>
        <v>3897.4666666666685</v>
      </c>
      <c r="F77" s="6">
        <f t="shared" si="9"/>
        <v>0.08</v>
      </c>
      <c r="G77" s="4">
        <f t="shared" si="15"/>
        <v>0</v>
      </c>
      <c r="H77" s="4">
        <f t="shared" si="2"/>
        <v>0</v>
      </c>
      <c r="I77" s="6">
        <f t="shared" si="10"/>
        <v>0.05</v>
      </c>
      <c r="J77" s="23">
        <f t="shared" si="16"/>
        <v>0</v>
      </c>
      <c r="K77" s="23">
        <f t="shared" si="17"/>
        <v>0</v>
      </c>
      <c r="L77" s="6">
        <v>0.05</v>
      </c>
      <c r="M77" s="6">
        <v>0.04</v>
      </c>
      <c r="N77" s="4">
        <f t="shared" si="11"/>
        <v>0</v>
      </c>
      <c r="O77" s="23">
        <f t="shared" si="12"/>
        <v>0</v>
      </c>
      <c r="P77" s="26">
        <f t="shared" si="18"/>
        <v>0.010113931219176033</v>
      </c>
      <c r="Q77" s="23">
        <f t="shared" si="13"/>
        <v>0</v>
      </c>
      <c r="R77" s="7">
        <f t="shared" si="14"/>
        <v>0</v>
      </c>
    </row>
    <row r="78" spans="1:18" ht="12">
      <c r="A78" s="1">
        <f t="shared" si="6"/>
        <v>61</v>
      </c>
      <c r="C78" s="4">
        <f t="shared" si="7"/>
        <v>10.830555555555556</v>
      </c>
      <c r="D78" s="5">
        <f t="shared" si="0"/>
        <v>0</v>
      </c>
      <c r="E78" s="3">
        <f t="shared" si="19"/>
        <v>3958.3333333333353</v>
      </c>
      <c r="F78" s="6">
        <f t="shared" si="9"/>
        <v>0.08</v>
      </c>
      <c r="G78" s="4">
        <f t="shared" si="15"/>
        <v>0</v>
      </c>
      <c r="H78" s="4">
        <f t="shared" si="2"/>
        <v>0</v>
      </c>
      <c r="I78" s="6">
        <f t="shared" si="10"/>
        <v>0.05</v>
      </c>
      <c r="J78" s="23">
        <f t="shared" si="16"/>
        <v>0</v>
      </c>
      <c r="K78" s="23">
        <f t="shared" si="17"/>
        <v>0</v>
      </c>
      <c r="L78" s="6">
        <v>0.05</v>
      </c>
      <c r="M78" s="6">
        <v>0.04</v>
      </c>
      <c r="N78" s="4">
        <f t="shared" si="11"/>
        <v>0</v>
      </c>
      <c r="O78" s="23">
        <f t="shared" si="12"/>
        <v>0</v>
      </c>
      <c r="P78" s="26">
        <f t="shared" si="18"/>
        <v>0.010130801826141898</v>
      </c>
      <c r="Q78" s="23">
        <f t="shared" si="13"/>
        <v>0</v>
      </c>
      <c r="R78" s="7">
        <f t="shared" si="14"/>
        <v>0</v>
      </c>
    </row>
    <row r="79" spans="1:18" ht="12">
      <c r="A79" s="1">
        <f t="shared" si="6"/>
        <v>62</v>
      </c>
      <c r="C79" s="4">
        <f t="shared" si="7"/>
        <v>10.997222222222222</v>
      </c>
      <c r="D79" s="5">
        <f t="shared" si="0"/>
        <v>0</v>
      </c>
      <c r="E79" s="3">
        <f t="shared" si="19"/>
        <v>4019.200000000002</v>
      </c>
      <c r="F79" s="6">
        <f t="shared" si="9"/>
        <v>0.08</v>
      </c>
      <c r="G79" s="4">
        <f aca="true" t="shared" si="20" ref="G79:G86">IF(D79=1,notional_amount*F78/2,0)*floating_to_fixed*-1</f>
        <v>0</v>
      </c>
      <c r="H79" s="4">
        <f t="shared" si="2"/>
        <v>0</v>
      </c>
      <c r="I79" s="6">
        <f t="shared" si="10"/>
        <v>0.05</v>
      </c>
      <c r="J79" s="23">
        <f t="shared" si="16"/>
        <v>0</v>
      </c>
      <c r="K79" s="23">
        <f t="shared" si="17"/>
        <v>0</v>
      </c>
      <c r="L79" s="6">
        <v>0.05</v>
      </c>
      <c r="M79" s="6">
        <v>0.04</v>
      </c>
      <c r="N79" s="4">
        <f t="shared" si="11"/>
        <v>0</v>
      </c>
      <c r="O79" s="23">
        <f t="shared" si="12"/>
        <v>0</v>
      </c>
      <c r="P79" s="26">
        <f t="shared" si="18"/>
        <v>0.010147700574230461</v>
      </c>
      <c r="Q79" s="23">
        <f t="shared" si="13"/>
        <v>0</v>
      </c>
      <c r="R79" s="7">
        <f t="shared" si="14"/>
        <v>0</v>
      </c>
    </row>
    <row r="80" spans="1:18" ht="12">
      <c r="A80" s="1">
        <f t="shared" si="6"/>
        <v>63</v>
      </c>
      <c r="C80" s="4">
        <f t="shared" si="7"/>
        <v>11.169444444444444</v>
      </c>
      <c r="D80" s="5">
        <f t="shared" si="0"/>
        <v>0</v>
      </c>
      <c r="E80" s="3">
        <f t="shared" si="19"/>
        <v>4080.066666666669</v>
      </c>
      <c r="F80" s="6">
        <f t="shared" si="9"/>
        <v>0.08</v>
      </c>
      <c r="G80" s="4">
        <f t="shared" si="20"/>
        <v>0</v>
      </c>
      <c r="H80" s="4">
        <f t="shared" si="2"/>
        <v>0</v>
      </c>
      <c r="I80" s="6">
        <f t="shared" si="10"/>
        <v>0.05</v>
      </c>
      <c r="J80" s="23">
        <f t="shared" si="16"/>
        <v>0</v>
      </c>
      <c r="K80" s="23">
        <f t="shared" si="17"/>
        <v>0</v>
      </c>
      <c r="L80" s="6">
        <v>0.05</v>
      </c>
      <c r="M80" s="6">
        <v>0.04</v>
      </c>
      <c r="N80" s="4">
        <f t="shared" si="11"/>
        <v>0</v>
      </c>
      <c r="O80" s="23">
        <f t="shared" si="12"/>
        <v>0</v>
      </c>
      <c r="P80" s="26">
        <f t="shared" si="18"/>
        <v>0.010165192227597498</v>
      </c>
      <c r="Q80" s="23">
        <f t="shared" si="13"/>
        <v>0</v>
      </c>
      <c r="R80" s="7">
        <f t="shared" si="14"/>
        <v>0</v>
      </c>
    </row>
    <row r="81" spans="1:18" ht="12">
      <c r="A81" s="1">
        <f t="shared" si="6"/>
        <v>64</v>
      </c>
      <c r="C81" s="4">
        <f t="shared" si="7"/>
        <v>11.333333333333334</v>
      </c>
      <c r="D81" s="5">
        <f t="shared" si="0"/>
        <v>0</v>
      </c>
      <c r="E81" s="3">
        <f t="shared" si="19"/>
        <v>4140.933333333335</v>
      </c>
      <c r="F81" s="6">
        <f t="shared" si="9"/>
        <v>0.08</v>
      </c>
      <c r="G81" s="4">
        <f t="shared" si="20"/>
        <v>0</v>
      </c>
      <c r="H81" s="4">
        <f t="shared" si="2"/>
        <v>0</v>
      </c>
      <c r="I81" s="6">
        <f t="shared" si="10"/>
        <v>0.05</v>
      </c>
      <c r="J81" s="23">
        <f t="shared" si="16"/>
        <v>0</v>
      </c>
      <c r="K81" s="23">
        <f t="shared" si="17"/>
        <v>0</v>
      </c>
      <c r="L81" s="6">
        <v>0.05</v>
      </c>
      <c r="M81" s="6">
        <v>0.04</v>
      </c>
      <c r="N81" s="4">
        <f t="shared" si="11"/>
        <v>0</v>
      </c>
      <c r="O81" s="23">
        <f t="shared" si="12"/>
        <v>0</v>
      </c>
      <c r="P81" s="26">
        <f t="shared" si="18"/>
        <v>0.010181865507287164</v>
      </c>
      <c r="Q81" s="23">
        <f t="shared" si="13"/>
        <v>0</v>
      </c>
      <c r="R81" s="7">
        <f t="shared" si="14"/>
        <v>0</v>
      </c>
    </row>
    <row r="82" spans="1:18" ht="12">
      <c r="A82" s="1">
        <f t="shared" si="6"/>
        <v>65</v>
      </c>
      <c r="C82" s="4">
        <f t="shared" si="7"/>
        <v>11.5</v>
      </c>
      <c r="D82" s="5">
        <f t="shared" si="0"/>
        <v>0</v>
      </c>
      <c r="E82" s="3">
        <f t="shared" si="19"/>
        <v>4201.800000000002</v>
      </c>
      <c r="F82" s="6">
        <f t="shared" si="9"/>
        <v>0.08</v>
      </c>
      <c r="G82" s="4">
        <f t="shared" si="20"/>
        <v>0</v>
      </c>
      <c r="H82" s="4">
        <f t="shared" si="2"/>
        <v>0</v>
      </c>
      <c r="I82" s="6">
        <f t="shared" si="10"/>
        <v>0.05</v>
      </c>
      <c r="J82" s="23">
        <f t="shared" si="16"/>
        <v>0</v>
      </c>
      <c r="K82" s="23">
        <f t="shared" si="17"/>
        <v>0</v>
      </c>
      <c r="L82" s="6">
        <v>0.05</v>
      </c>
      <c r="M82" s="6">
        <v>0.04</v>
      </c>
      <c r="N82" s="4">
        <f t="shared" si="11"/>
        <v>0</v>
      </c>
      <c r="O82" s="23">
        <f t="shared" si="12"/>
        <v>0</v>
      </c>
      <c r="P82" s="26">
        <f t="shared" si="18"/>
        <v>0.010198849432472167</v>
      </c>
      <c r="Q82" s="23">
        <f t="shared" si="13"/>
        <v>0</v>
      </c>
      <c r="R82" s="7">
        <f t="shared" si="14"/>
        <v>0</v>
      </c>
    </row>
    <row r="83" spans="1:18" ht="12">
      <c r="A83" s="1">
        <f t="shared" si="6"/>
        <v>66</v>
      </c>
      <c r="C83" s="4">
        <f t="shared" si="7"/>
        <v>11.66388888888889</v>
      </c>
      <c r="D83" s="5">
        <f>IF(C83&lt;=term,1,0)</f>
        <v>0</v>
      </c>
      <c r="E83" s="3">
        <f t="shared" si="19"/>
        <v>4262.666666666669</v>
      </c>
      <c r="F83" s="6">
        <f t="shared" si="9"/>
        <v>0.08</v>
      </c>
      <c r="G83" s="4">
        <f t="shared" si="20"/>
        <v>0</v>
      </c>
      <c r="H83" s="4">
        <f aca="true" t="shared" si="21" ref="H83:H146">G83*F83*(frequency/12)</f>
        <v>0</v>
      </c>
      <c r="I83" s="6">
        <f t="shared" si="10"/>
        <v>0.05</v>
      </c>
      <c r="J83" s="23">
        <f aca="true" t="shared" si="22" ref="J83:J114">foreign_amount*D83</f>
        <v>0</v>
      </c>
      <c r="K83" s="23">
        <f aca="true" t="shared" si="23" ref="K83:K114">J83*I83*(frequency/12)</f>
        <v>0</v>
      </c>
      <c r="L83" s="6">
        <v>0.05</v>
      </c>
      <c r="M83" s="6">
        <v>0.04</v>
      </c>
      <c r="N83" s="4">
        <f t="shared" si="11"/>
        <v>0</v>
      </c>
      <c r="O83" s="23">
        <f t="shared" si="12"/>
        <v>0</v>
      </c>
      <c r="P83" s="26">
        <f aca="true" t="shared" si="24" ref="P83:P114">1/exchange_rate*EXP((L83-M83)*C83)</f>
        <v>0.010215577917806536</v>
      </c>
      <c r="Q83" s="23">
        <f t="shared" si="13"/>
        <v>0</v>
      </c>
      <c r="R83" s="7">
        <f t="shared" si="14"/>
        <v>0</v>
      </c>
    </row>
    <row r="84" spans="1:18" ht="12">
      <c r="A84" s="1">
        <f>A83+1</f>
        <v>67</v>
      </c>
      <c r="C84" s="4">
        <f>DAYS360($E$18,E84)/360</f>
        <v>11.830555555555556</v>
      </c>
      <c r="D84" s="5">
        <f>IF(C84&lt;=term,1,0)</f>
        <v>0</v>
      </c>
      <c r="E84" s="3">
        <f aca="true" t="shared" si="25" ref="E84:E115">E83+365.2/frequency</f>
        <v>4323.533333333336</v>
      </c>
      <c r="F84" s="6">
        <f aca="true" t="shared" si="26" ref="F84:F147">F83</f>
        <v>0.08</v>
      </c>
      <c r="G84" s="4">
        <f t="shared" si="20"/>
        <v>0</v>
      </c>
      <c r="H84" s="4">
        <f t="shared" si="21"/>
        <v>0</v>
      </c>
      <c r="I84" s="6">
        <f t="shared" si="10"/>
        <v>0.05</v>
      </c>
      <c r="J84" s="23">
        <f t="shared" si="22"/>
        <v>0</v>
      </c>
      <c r="K84" s="23">
        <f t="shared" si="23"/>
        <v>0</v>
      </c>
      <c r="L84" s="6">
        <v>0.05</v>
      </c>
      <c r="M84" s="6">
        <v>0.04</v>
      </c>
      <c r="N84" s="4">
        <f t="shared" si="11"/>
        <v>0</v>
      </c>
      <c r="O84" s="23">
        <f t="shared" si="12"/>
        <v>0</v>
      </c>
      <c r="P84" s="26">
        <f t="shared" si="24"/>
        <v>0.010232618077191218</v>
      </c>
      <c r="Q84" s="23">
        <f t="shared" si="13"/>
        <v>0</v>
      </c>
      <c r="R84" s="7">
        <f t="shared" si="14"/>
        <v>0</v>
      </c>
    </row>
    <row r="85" spans="1:18" ht="12">
      <c r="A85" s="1">
        <f>A84+1</f>
        <v>68</v>
      </c>
      <c r="C85" s="4">
        <f>DAYS360($E$18,E85)/360</f>
        <v>11.997222222222222</v>
      </c>
      <c r="D85" s="5">
        <f>IF(C85&lt;=term,1,0)</f>
        <v>0</v>
      </c>
      <c r="E85" s="3">
        <f t="shared" si="25"/>
        <v>4384.400000000002</v>
      </c>
      <c r="F85" s="6">
        <f t="shared" si="26"/>
        <v>0.08</v>
      </c>
      <c r="G85" s="4">
        <f t="shared" si="20"/>
        <v>0</v>
      </c>
      <c r="H85" s="4">
        <f t="shared" si="21"/>
        <v>0</v>
      </c>
      <c r="I85" s="6">
        <f aca="true" t="shared" si="27" ref="I85:I148">I84</f>
        <v>0.05</v>
      </c>
      <c r="J85" s="23">
        <f t="shared" si="22"/>
        <v>0</v>
      </c>
      <c r="K85" s="23">
        <f t="shared" si="23"/>
        <v>0</v>
      </c>
      <c r="L85" s="6">
        <v>0.05</v>
      </c>
      <c r="M85" s="6">
        <v>0.04</v>
      </c>
      <c r="N85" s="4">
        <f t="shared" si="11"/>
        <v>0</v>
      </c>
      <c r="O85" s="23">
        <f t="shared" si="12"/>
        <v>0</v>
      </c>
      <c r="P85" s="26">
        <f t="shared" si="24"/>
        <v>0.010249686660521585</v>
      </c>
      <c r="Q85" s="23">
        <f t="shared" si="13"/>
        <v>0</v>
      </c>
      <c r="R85" s="7">
        <f t="shared" si="14"/>
        <v>0</v>
      </c>
    </row>
    <row r="86" spans="1:18" ht="12">
      <c r="A86" s="1">
        <f>A85+1</f>
        <v>69</v>
      </c>
      <c r="C86" s="4">
        <f>DAYS360($E$18,E86)/360</f>
        <v>12.166666666666666</v>
      </c>
      <c r="D86" s="5">
        <f>IF(C86&lt;=term,1,0)</f>
        <v>0</v>
      </c>
      <c r="E86" s="3">
        <f t="shared" si="25"/>
        <v>4445.266666666669</v>
      </c>
      <c r="F86" s="6">
        <f t="shared" si="26"/>
        <v>0.08</v>
      </c>
      <c r="G86" s="4">
        <f t="shared" si="20"/>
        <v>0</v>
      </c>
      <c r="H86" s="4">
        <f t="shared" si="21"/>
        <v>0</v>
      </c>
      <c r="I86" s="6">
        <f t="shared" si="27"/>
        <v>0.05</v>
      </c>
      <c r="J86" s="23">
        <f t="shared" si="22"/>
        <v>0</v>
      </c>
      <c r="K86" s="23">
        <f t="shared" si="23"/>
        <v>0</v>
      </c>
      <c r="L86" s="6">
        <v>0.05</v>
      </c>
      <c r="M86" s="6">
        <v>0.04</v>
      </c>
      <c r="N86" s="4">
        <f aca="true" t="shared" si="28" ref="N86:N149">IF(AND(D86=1,D87=0),((H86+G86)*EXP(C86*L86*-1)),H86*EXP(C86*L86*-1))</f>
        <v>0</v>
      </c>
      <c r="O86" s="23">
        <f aca="true" t="shared" si="29" ref="O86:O149">IF(AND($D86=1,$D87=0),((J86+K86)*EXP(C86*M86*-1)),K86*EXP(C86*M86*-1))</f>
        <v>0</v>
      </c>
      <c r="P86" s="26">
        <f t="shared" si="24"/>
        <v>0.010267068907607898</v>
      </c>
      <c r="Q86" s="23">
        <f aca="true" t="shared" si="30" ref="Q86:Q149">IF(AND(D86=1,D87=0),(H86-K86*P86-(J86*P86-G86)),H86-K86*P86)</f>
        <v>0</v>
      </c>
      <c r="R86" s="7">
        <f aca="true" t="shared" si="31" ref="R86:R149">Q86*EXP(L86*-1*C86)</f>
        <v>0</v>
      </c>
    </row>
    <row r="87" spans="5:18" ht="12">
      <c r="E87" s="3">
        <f t="shared" si="25"/>
        <v>4506.133333333336</v>
      </c>
      <c r="F87" s="6">
        <f t="shared" si="26"/>
        <v>0.08</v>
      </c>
      <c r="G87" s="4"/>
      <c r="H87" s="4">
        <f t="shared" si="21"/>
        <v>0</v>
      </c>
      <c r="I87" s="6">
        <f t="shared" si="27"/>
        <v>0.05</v>
      </c>
      <c r="J87" s="23">
        <f t="shared" si="22"/>
        <v>0</v>
      </c>
      <c r="K87" s="23">
        <f t="shared" si="23"/>
        <v>0</v>
      </c>
      <c r="L87" s="6">
        <v>0.05</v>
      </c>
      <c r="M87" s="6">
        <v>0.04</v>
      </c>
      <c r="N87" s="4">
        <f t="shared" si="28"/>
        <v>0</v>
      </c>
      <c r="O87" s="23">
        <f t="shared" si="29"/>
        <v>0</v>
      </c>
      <c r="P87" s="26">
        <f t="shared" si="24"/>
        <v>0.00909090909090909</v>
      </c>
      <c r="Q87" s="23">
        <f t="shared" si="30"/>
        <v>0</v>
      </c>
      <c r="R87" s="7">
        <f t="shared" si="31"/>
        <v>0</v>
      </c>
    </row>
    <row r="88" spans="5:18" ht="12">
      <c r="E88" s="3">
        <f t="shared" si="25"/>
        <v>4567.000000000003</v>
      </c>
      <c r="F88" s="6">
        <f t="shared" si="26"/>
        <v>0.08</v>
      </c>
      <c r="G88" s="4"/>
      <c r="H88" s="4">
        <f t="shared" si="21"/>
        <v>0</v>
      </c>
      <c r="I88" s="6">
        <f t="shared" si="27"/>
        <v>0.05</v>
      </c>
      <c r="J88" s="23">
        <f t="shared" si="22"/>
        <v>0</v>
      </c>
      <c r="K88" s="23">
        <f t="shared" si="23"/>
        <v>0</v>
      </c>
      <c r="L88" s="6">
        <v>0.05</v>
      </c>
      <c r="M88" s="6">
        <v>0.04</v>
      </c>
      <c r="N88" s="4">
        <f t="shared" si="28"/>
        <v>0</v>
      </c>
      <c r="O88" s="23">
        <f t="shared" si="29"/>
        <v>0</v>
      </c>
      <c r="P88" s="26">
        <f t="shared" si="24"/>
        <v>0.00909090909090909</v>
      </c>
      <c r="Q88" s="23">
        <f t="shared" si="30"/>
        <v>0</v>
      </c>
      <c r="R88" s="7">
        <f t="shared" si="31"/>
        <v>0</v>
      </c>
    </row>
    <row r="89" spans="5:18" ht="12">
      <c r="E89" s="3">
        <f t="shared" si="25"/>
        <v>4627.8666666666695</v>
      </c>
      <c r="F89" s="6">
        <f t="shared" si="26"/>
        <v>0.08</v>
      </c>
      <c r="G89" s="4"/>
      <c r="H89" s="4">
        <f t="shared" si="21"/>
        <v>0</v>
      </c>
      <c r="I89" s="6">
        <f t="shared" si="27"/>
        <v>0.05</v>
      </c>
      <c r="J89" s="23">
        <f t="shared" si="22"/>
        <v>0</v>
      </c>
      <c r="K89" s="23">
        <f t="shared" si="23"/>
        <v>0</v>
      </c>
      <c r="L89" s="6">
        <v>0.05</v>
      </c>
      <c r="M89" s="6">
        <v>0.04</v>
      </c>
      <c r="N89" s="4">
        <f t="shared" si="28"/>
        <v>0</v>
      </c>
      <c r="O89" s="23">
        <f t="shared" si="29"/>
        <v>0</v>
      </c>
      <c r="P89" s="26">
        <f t="shared" si="24"/>
        <v>0.00909090909090909</v>
      </c>
      <c r="Q89" s="23">
        <f t="shared" si="30"/>
        <v>0</v>
      </c>
      <c r="R89" s="7">
        <f t="shared" si="31"/>
        <v>0</v>
      </c>
    </row>
    <row r="90" spans="5:18" ht="12">
      <c r="E90" s="3">
        <f t="shared" si="25"/>
        <v>4688.733333333336</v>
      </c>
      <c r="F90" s="6">
        <f t="shared" si="26"/>
        <v>0.08</v>
      </c>
      <c r="G90" s="4"/>
      <c r="H90" s="4">
        <f t="shared" si="21"/>
        <v>0</v>
      </c>
      <c r="I90" s="6">
        <f t="shared" si="27"/>
        <v>0.05</v>
      </c>
      <c r="J90" s="23">
        <f t="shared" si="22"/>
        <v>0</v>
      </c>
      <c r="K90" s="23">
        <f t="shared" si="23"/>
        <v>0</v>
      </c>
      <c r="L90" s="6">
        <v>0.05</v>
      </c>
      <c r="M90" s="6">
        <v>0.04</v>
      </c>
      <c r="N90" s="4">
        <f t="shared" si="28"/>
        <v>0</v>
      </c>
      <c r="O90" s="23">
        <f t="shared" si="29"/>
        <v>0</v>
      </c>
      <c r="P90" s="26">
        <f t="shared" si="24"/>
        <v>0.00909090909090909</v>
      </c>
      <c r="Q90" s="23">
        <f t="shared" si="30"/>
        <v>0</v>
      </c>
      <c r="R90" s="7">
        <f t="shared" si="31"/>
        <v>0</v>
      </c>
    </row>
    <row r="91" spans="5:18" ht="12">
      <c r="E91" s="3">
        <f t="shared" si="25"/>
        <v>4749.600000000003</v>
      </c>
      <c r="F91" s="6">
        <f t="shared" si="26"/>
        <v>0.08</v>
      </c>
      <c r="G91" s="4"/>
      <c r="H91" s="4">
        <f t="shared" si="21"/>
        <v>0</v>
      </c>
      <c r="I91" s="6">
        <f t="shared" si="27"/>
        <v>0.05</v>
      </c>
      <c r="J91" s="23">
        <f t="shared" si="22"/>
        <v>0</v>
      </c>
      <c r="K91" s="23">
        <f t="shared" si="23"/>
        <v>0</v>
      </c>
      <c r="L91" s="6">
        <v>0.05</v>
      </c>
      <c r="M91" s="6">
        <v>0.04</v>
      </c>
      <c r="N91" s="4">
        <f t="shared" si="28"/>
        <v>0</v>
      </c>
      <c r="O91" s="23">
        <f t="shared" si="29"/>
        <v>0</v>
      </c>
      <c r="P91" s="26">
        <f t="shared" si="24"/>
        <v>0.00909090909090909</v>
      </c>
      <c r="Q91" s="23">
        <f t="shared" si="30"/>
        <v>0</v>
      </c>
      <c r="R91" s="7">
        <f t="shared" si="31"/>
        <v>0</v>
      </c>
    </row>
    <row r="92" spans="5:18" ht="12">
      <c r="E92" s="3">
        <f t="shared" si="25"/>
        <v>4810.46666666667</v>
      </c>
      <c r="F92" s="6">
        <f t="shared" si="26"/>
        <v>0.08</v>
      </c>
      <c r="G92" s="4"/>
      <c r="H92" s="4">
        <f t="shared" si="21"/>
        <v>0</v>
      </c>
      <c r="I92" s="6">
        <f t="shared" si="27"/>
        <v>0.05</v>
      </c>
      <c r="J92" s="23">
        <f t="shared" si="22"/>
        <v>0</v>
      </c>
      <c r="K92" s="23">
        <f t="shared" si="23"/>
        <v>0</v>
      </c>
      <c r="L92" s="6">
        <v>0.05</v>
      </c>
      <c r="M92" s="6">
        <v>0.04</v>
      </c>
      <c r="N92" s="4">
        <f t="shared" si="28"/>
        <v>0</v>
      </c>
      <c r="O92" s="23">
        <f t="shared" si="29"/>
        <v>0</v>
      </c>
      <c r="P92" s="26">
        <f t="shared" si="24"/>
        <v>0.00909090909090909</v>
      </c>
      <c r="Q92" s="23">
        <f t="shared" si="30"/>
        <v>0</v>
      </c>
      <c r="R92" s="7">
        <f t="shared" si="31"/>
        <v>0</v>
      </c>
    </row>
    <row r="93" spans="5:18" ht="12">
      <c r="E93" s="3">
        <f t="shared" si="25"/>
        <v>4871.333333333337</v>
      </c>
      <c r="F93" s="6">
        <f t="shared" si="26"/>
        <v>0.08</v>
      </c>
      <c r="G93" s="4"/>
      <c r="H93" s="4">
        <f t="shared" si="21"/>
        <v>0</v>
      </c>
      <c r="I93" s="6">
        <f t="shared" si="27"/>
        <v>0.05</v>
      </c>
      <c r="J93" s="23">
        <f t="shared" si="22"/>
        <v>0</v>
      </c>
      <c r="K93" s="23">
        <f t="shared" si="23"/>
        <v>0</v>
      </c>
      <c r="L93" s="6">
        <v>0.05</v>
      </c>
      <c r="M93" s="6">
        <v>0.04</v>
      </c>
      <c r="N93" s="4">
        <f t="shared" si="28"/>
        <v>0</v>
      </c>
      <c r="O93" s="23">
        <f t="shared" si="29"/>
        <v>0</v>
      </c>
      <c r="P93" s="26">
        <f t="shared" si="24"/>
        <v>0.00909090909090909</v>
      </c>
      <c r="Q93" s="23">
        <f t="shared" si="30"/>
        <v>0</v>
      </c>
      <c r="R93" s="7">
        <f t="shared" si="31"/>
        <v>0</v>
      </c>
    </row>
    <row r="94" spans="5:18" ht="12">
      <c r="E94" s="3">
        <f t="shared" si="25"/>
        <v>4932.2000000000035</v>
      </c>
      <c r="F94" s="6">
        <f t="shared" si="26"/>
        <v>0.08</v>
      </c>
      <c r="G94" s="4"/>
      <c r="H94" s="4">
        <f t="shared" si="21"/>
        <v>0</v>
      </c>
      <c r="I94" s="6">
        <f t="shared" si="27"/>
        <v>0.05</v>
      </c>
      <c r="J94" s="23">
        <f t="shared" si="22"/>
        <v>0</v>
      </c>
      <c r="K94" s="23">
        <f t="shared" si="23"/>
        <v>0</v>
      </c>
      <c r="L94" s="6">
        <v>0.05</v>
      </c>
      <c r="M94" s="6">
        <v>0.04</v>
      </c>
      <c r="N94" s="4">
        <f t="shared" si="28"/>
        <v>0</v>
      </c>
      <c r="O94" s="23">
        <f t="shared" si="29"/>
        <v>0</v>
      </c>
      <c r="P94" s="26">
        <f t="shared" si="24"/>
        <v>0.00909090909090909</v>
      </c>
      <c r="Q94" s="23">
        <f t="shared" si="30"/>
        <v>0</v>
      </c>
      <c r="R94" s="7">
        <f t="shared" si="31"/>
        <v>0</v>
      </c>
    </row>
    <row r="95" spans="5:18" ht="12">
      <c r="E95" s="3">
        <f t="shared" si="25"/>
        <v>4993.06666666667</v>
      </c>
      <c r="F95" s="6">
        <f t="shared" si="26"/>
        <v>0.08</v>
      </c>
      <c r="G95" s="4"/>
      <c r="H95" s="4">
        <f t="shared" si="21"/>
        <v>0</v>
      </c>
      <c r="I95" s="6">
        <f t="shared" si="27"/>
        <v>0.05</v>
      </c>
      <c r="J95" s="23">
        <f t="shared" si="22"/>
        <v>0</v>
      </c>
      <c r="K95" s="23">
        <f t="shared" si="23"/>
        <v>0</v>
      </c>
      <c r="L95" s="6">
        <v>0.05</v>
      </c>
      <c r="M95" s="6">
        <v>0.04</v>
      </c>
      <c r="N95" s="4">
        <f t="shared" si="28"/>
        <v>0</v>
      </c>
      <c r="O95" s="23">
        <f t="shared" si="29"/>
        <v>0</v>
      </c>
      <c r="P95" s="26">
        <f t="shared" si="24"/>
        <v>0.00909090909090909</v>
      </c>
      <c r="Q95" s="23">
        <f t="shared" si="30"/>
        <v>0</v>
      </c>
      <c r="R95" s="7">
        <f t="shared" si="31"/>
        <v>0</v>
      </c>
    </row>
    <row r="96" spans="5:18" ht="12">
      <c r="E96" s="3">
        <f t="shared" si="25"/>
        <v>5053.933333333337</v>
      </c>
      <c r="F96" s="6">
        <f t="shared" si="26"/>
        <v>0.08</v>
      </c>
      <c r="G96" s="4"/>
      <c r="H96" s="4">
        <f t="shared" si="21"/>
        <v>0</v>
      </c>
      <c r="I96" s="6">
        <f t="shared" si="27"/>
        <v>0.05</v>
      </c>
      <c r="J96" s="23">
        <f t="shared" si="22"/>
        <v>0</v>
      </c>
      <c r="K96" s="23">
        <f t="shared" si="23"/>
        <v>0</v>
      </c>
      <c r="L96" s="6">
        <v>0.05</v>
      </c>
      <c r="M96" s="6">
        <v>0.04</v>
      </c>
      <c r="N96" s="4">
        <f t="shared" si="28"/>
        <v>0</v>
      </c>
      <c r="O96" s="23">
        <f t="shared" si="29"/>
        <v>0</v>
      </c>
      <c r="P96" s="26">
        <f t="shared" si="24"/>
        <v>0.00909090909090909</v>
      </c>
      <c r="Q96" s="23">
        <f t="shared" si="30"/>
        <v>0</v>
      </c>
      <c r="R96" s="7">
        <f t="shared" si="31"/>
        <v>0</v>
      </c>
    </row>
    <row r="97" spans="5:18" ht="12">
      <c r="E97" s="3">
        <f t="shared" si="25"/>
        <v>5114.800000000004</v>
      </c>
      <c r="F97" s="6">
        <f t="shared" si="26"/>
        <v>0.08</v>
      </c>
      <c r="G97" s="4"/>
      <c r="H97" s="4">
        <f t="shared" si="21"/>
        <v>0</v>
      </c>
      <c r="I97" s="6">
        <f t="shared" si="27"/>
        <v>0.05</v>
      </c>
      <c r="J97" s="23">
        <f t="shared" si="22"/>
        <v>0</v>
      </c>
      <c r="K97" s="23">
        <f t="shared" si="23"/>
        <v>0</v>
      </c>
      <c r="L97" s="6">
        <v>0.05</v>
      </c>
      <c r="M97" s="6">
        <v>0.04</v>
      </c>
      <c r="N97" s="4">
        <f t="shared" si="28"/>
        <v>0</v>
      </c>
      <c r="O97" s="23">
        <f t="shared" si="29"/>
        <v>0</v>
      </c>
      <c r="P97" s="26">
        <f t="shared" si="24"/>
        <v>0.00909090909090909</v>
      </c>
      <c r="Q97" s="23">
        <f t="shared" si="30"/>
        <v>0</v>
      </c>
      <c r="R97" s="7">
        <f t="shared" si="31"/>
        <v>0</v>
      </c>
    </row>
    <row r="98" spans="5:18" ht="12">
      <c r="E98" s="3">
        <f t="shared" si="25"/>
        <v>5175.666666666671</v>
      </c>
      <c r="F98" s="6">
        <f t="shared" si="26"/>
        <v>0.08</v>
      </c>
      <c r="G98" s="4"/>
      <c r="H98" s="4">
        <f t="shared" si="21"/>
        <v>0</v>
      </c>
      <c r="I98" s="6">
        <f t="shared" si="27"/>
        <v>0.05</v>
      </c>
      <c r="J98" s="23">
        <f t="shared" si="22"/>
        <v>0</v>
      </c>
      <c r="K98" s="23">
        <f t="shared" si="23"/>
        <v>0</v>
      </c>
      <c r="L98" s="6">
        <v>0.05</v>
      </c>
      <c r="M98" s="6">
        <v>0.04</v>
      </c>
      <c r="N98" s="4">
        <f t="shared" si="28"/>
        <v>0</v>
      </c>
      <c r="O98" s="23">
        <f t="shared" si="29"/>
        <v>0</v>
      </c>
      <c r="P98" s="26">
        <f t="shared" si="24"/>
        <v>0.00909090909090909</v>
      </c>
      <c r="Q98" s="23">
        <f t="shared" si="30"/>
        <v>0</v>
      </c>
      <c r="R98" s="7">
        <f t="shared" si="31"/>
        <v>0</v>
      </c>
    </row>
    <row r="99" spans="5:18" ht="12">
      <c r="E99" s="3">
        <f t="shared" si="25"/>
        <v>5236.533333333337</v>
      </c>
      <c r="F99" s="6">
        <f t="shared" si="26"/>
        <v>0.08</v>
      </c>
      <c r="G99" s="4"/>
      <c r="H99" s="4">
        <f t="shared" si="21"/>
        <v>0</v>
      </c>
      <c r="I99" s="6">
        <f t="shared" si="27"/>
        <v>0.05</v>
      </c>
      <c r="J99" s="23">
        <f t="shared" si="22"/>
        <v>0</v>
      </c>
      <c r="K99" s="23">
        <f t="shared" si="23"/>
        <v>0</v>
      </c>
      <c r="L99" s="6">
        <v>0.05</v>
      </c>
      <c r="M99" s="6">
        <v>0.04</v>
      </c>
      <c r="N99" s="4">
        <f t="shared" si="28"/>
        <v>0</v>
      </c>
      <c r="O99" s="23">
        <f t="shared" si="29"/>
        <v>0</v>
      </c>
      <c r="P99" s="26">
        <f t="shared" si="24"/>
        <v>0.00909090909090909</v>
      </c>
      <c r="Q99" s="23">
        <f t="shared" si="30"/>
        <v>0</v>
      </c>
      <c r="R99" s="7">
        <f t="shared" si="31"/>
        <v>0</v>
      </c>
    </row>
    <row r="100" spans="5:18" ht="12">
      <c r="E100" s="3">
        <f t="shared" si="25"/>
        <v>5297.400000000004</v>
      </c>
      <c r="F100" s="6">
        <f t="shared" si="26"/>
        <v>0.08</v>
      </c>
      <c r="G100" s="4"/>
      <c r="H100" s="4">
        <f t="shared" si="21"/>
        <v>0</v>
      </c>
      <c r="I100" s="6">
        <f t="shared" si="27"/>
        <v>0.05</v>
      </c>
      <c r="J100" s="23">
        <f t="shared" si="22"/>
        <v>0</v>
      </c>
      <c r="K100" s="23">
        <f t="shared" si="23"/>
        <v>0</v>
      </c>
      <c r="L100" s="6">
        <v>0.05</v>
      </c>
      <c r="M100" s="6">
        <v>0.04</v>
      </c>
      <c r="N100" s="4">
        <f t="shared" si="28"/>
        <v>0</v>
      </c>
      <c r="O100" s="23">
        <f t="shared" si="29"/>
        <v>0</v>
      </c>
      <c r="P100" s="26">
        <f t="shared" si="24"/>
        <v>0.00909090909090909</v>
      </c>
      <c r="Q100" s="23">
        <f t="shared" si="30"/>
        <v>0</v>
      </c>
      <c r="R100" s="7">
        <f t="shared" si="31"/>
        <v>0</v>
      </c>
    </row>
    <row r="101" spans="5:18" ht="12">
      <c r="E101" s="3">
        <f t="shared" si="25"/>
        <v>5358.266666666671</v>
      </c>
      <c r="F101" s="6">
        <f t="shared" si="26"/>
        <v>0.08</v>
      </c>
      <c r="G101" s="4"/>
      <c r="H101" s="4">
        <f t="shared" si="21"/>
        <v>0</v>
      </c>
      <c r="I101" s="6">
        <f t="shared" si="27"/>
        <v>0.05</v>
      </c>
      <c r="J101" s="23">
        <f t="shared" si="22"/>
        <v>0</v>
      </c>
      <c r="K101" s="23">
        <f t="shared" si="23"/>
        <v>0</v>
      </c>
      <c r="L101" s="6">
        <v>0.05</v>
      </c>
      <c r="M101" s="6">
        <v>0.04</v>
      </c>
      <c r="N101" s="4">
        <f t="shared" si="28"/>
        <v>0</v>
      </c>
      <c r="O101" s="23">
        <f t="shared" si="29"/>
        <v>0</v>
      </c>
      <c r="P101" s="26">
        <f t="shared" si="24"/>
        <v>0.00909090909090909</v>
      </c>
      <c r="Q101" s="23">
        <f t="shared" si="30"/>
        <v>0</v>
      </c>
      <c r="R101" s="7">
        <f t="shared" si="31"/>
        <v>0</v>
      </c>
    </row>
    <row r="102" spans="5:18" ht="12">
      <c r="E102" s="3">
        <f t="shared" si="25"/>
        <v>5419.133333333338</v>
      </c>
      <c r="F102" s="6">
        <f t="shared" si="26"/>
        <v>0.08</v>
      </c>
      <c r="G102" s="4"/>
      <c r="H102" s="4">
        <f t="shared" si="21"/>
        <v>0</v>
      </c>
      <c r="I102" s="6">
        <f t="shared" si="27"/>
        <v>0.05</v>
      </c>
      <c r="J102" s="23">
        <f t="shared" si="22"/>
        <v>0</v>
      </c>
      <c r="K102" s="23">
        <f t="shared" si="23"/>
        <v>0</v>
      </c>
      <c r="L102" s="6">
        <v>0.05</v>
      </c>
      <c r="M102" s="6">
        <v>0.04</v>
      </c>
      <c r="N102" s="4">
        <f t="shared" si="28"/>
        <v>0</v>
      </c>
      <c r="O102" s="23">
        <f t="shared" si="29"/>
        <v>0</v>
      </c>
      <c r="P102" s="26">
        <f t="shared" si="24"/>
        <v>0.00909090909090909</v>
      </c>
      <c r="Q102" s="23">
        <f t="shared" si="30"/>
        <v>0</v>
      </c>
      <c r="R102" s="7">
        <f t="shared" si="31"/>
        <v>0</v>
      </c>
    </row>
    <row r="103" spans="5:18" ht="12">
      <c r="E103" s="3">
        <f t="shared" si="25"/>
        <v>5480.000000000005</v>
      </c>
      <c r="F103" s="6">
        <f t="shared" si="26"/>
        <v>0.08</v>
      </c>
      <c r="G103" s="4"/>
      <c r="H103" s="4">
        <f t="shared" si="21"/>
        <v>0</v>
      </c>
      <c r="I103" s="6">
        <f t="shared" si="27"/>
        <v>0.05</v>
      </c>
      <c r="J103" s="23">
        <f t="shared" si="22"/>
        <v>0</v>
      </c>
      <c r="K103" s="23">
        <f t="shared" si="23"/>
        <v>0</v>
      </c>
      <c r="L103" s="6">
        <v>0.05</v>
      </c>
      <c r="M103" s="6">
        <v>0.04</v>
      </c>
      <c r="N103" s="4">
        <f t="shared" si="28"/>
        <v>0</v>
      </c>
      <c r="O103" s="23">
        <f t="shared" si="29"/>
        <v>0</v>
      </c>
      <c r="P103" s="26">
        <f t="shared" si="24"/>
        <v>0.00909090909090909</v>
      </c>
      <c r="Q103" s="23">
        <f t="shared" si="30"/>
        <v>0</v>
      </c>
      <c r="R103" s="7">
        <f t="shared" si="31"/>
        <v>0</v>
      </c>
    </row>
    <row r="104" spans="5:18" ht="12">
      <c r="E104" s="3">
        <f t="shared" si="25"/>
        <v>5540.866666666671</v>
      </c>
      <c r="F104" s="6">
        <f t="shared" si="26"/>
        <v>0.08</v>
      </c>
      <c r="G104" s="4"/>
      <c r="H104" s="4">
        <f t="shared" si="21"/>
        <v>0</v>
      </c>
      <c r="I104" s="6">
        <f t="shared" si="27"/>
        <v>0.05</v>
      </c>
      <c r="J104" s="23">
        <f t="shared" si="22"/>
        <v>0</v>
      </c>
      <c r="K104" s="23">
        <f t="shared" si="23"/>
        <v>0</v>
      </c>
      <c r="L104" s="6">
        <v>0.05</v>
      </c>
      <c r="M104" s="6">
        <v>0.04</v>
      </c>
      <c r="N104" s="4">
        <f t="shared" si="28"/>
        <v>0</v>
      </c>
      <c r="O104" s="23">
        <f t="shared" si="29"/>
        <v>0</v>
      </c>
      <c r="P104" s="26">
        <f t="shared" si="24"/>
        <v>0.00909090909090909</v>
      </c>
      <c r="Q104" s="23">
        <f t="shared" si="30"/>
        <v>0</v>
      </c>
      <c r="R104" s="7">
        <f t="shared" si="31"/>
        <v>0</v>
      </c>
    </row>
    <row r="105" spans="5:18" ht="12">
      <c r="E105" s="3">
        <f t="shared" si="25"/>
        <v>5601.733333333338</v>
      </c>
      <c r="F105" s="6">
        <f t="shared" si="26"/>
        <v>0.08</v>
      </c>
      <c r="G105" s="4"/>
      <c r="H105" s="4">
        <f t="shared" si="21"/>
        <v>0</v>
      </c>
      <c r="I105" s="6">
        <f t="shared" si="27"/>
        <v>0.05</v>
      </c>
      <c r="J105" s="23">
        <f t="shared" si="22"/>
        <v>0</v>
      </c>
      <c r="K105" s="23">
        <f t="shared" si="23"/>
        <v>0</v>
      </c>
      <c r="L105" s="6">
        <v>0.05</v>
      </c>
      <c r="M105" s="6">
        <v>0.04</v>
      </c>
      <c r="N105" s="4">
        <f t="shared" si="28"/>
        <v>0</v>
      </c>
      <c r="O105" s="23">
        <f t="shared" si="29"/>
        <v>0</v>
      </c>
      <c r="P105" s="26">
        <f t="shared" si="24"/>
        <v>0.00909090909090909</v>
      </c>
      <c r="Q105" s="23">
        <f t="shared" si="30"/>
        <v>0</v>
      </c>
      <c r="R105" s="7">
        <f t="shared" si="31"/>
        <v>0</v>
      </c>
    </row>
    <row r="106" spans="5:18" ht="12">
      <c r="E106" s="3">
        <f t="shared" si="25"/>
        <v>5662.600000000005</v>
      </c>
      <c r="F106" s="6">
        <f t="shared" si="26"/>
        <v>0.08</v>
      </c>
      <c r="G106" s="4"/>
      <c r="H106" s="4">
        <f t="shared" si="21"/>
        <v>0</v>
      </c>
      <c r="I106" s="6">
        <f t="shared" si="27"/>
        <v>0.05</v>
      </c>
      <c r="J106" s="23">
        <f t="shared" si="22"/>
        <v>0</v>
      </c>
      <c r="K106" s="23">
        <f t="shared" si="23"/>
        <v>0</v>
      </c>
      <c r="L106" s="6">
        <v>0.05</v>
      </c>
      <c r="M106" s="6">
        <v>0.04</v>
      </c>
      <c r="N106" s="4">
        <f t="shared" si="28"/>
        <v>0</v>
      </c>
      <c r="O106" s="23">
        <f t="shared" si="29"/>
        <v>0</v>
      </c>
      <c r="P106" s="26">
        <f t="shared" si="24"/>
        <v>0.00909090909090909</v>
      </c>
      <c r="Q106" s="23">
        <f t="shared" si="30"/>
        <v>0</v>
      </c>
      <c r="R106" s="7">
        <f t="shared" si="31"/>
        <v>0</v>
      </c>
    </row>
    <row r="107" spans="5:18" ht="12">
      <c r="E107" s="3">
        <f t="shared" si="25"/>
        <v>5723.466666666672</v>
      </c>
      <c r="F107" s="6">
        <f t="shared" si="26"/>
        <v>0.08</v>
      </c>
      <c r="G107" s="4"/>
      <c r="H107" s="4">
        <f t="shared" si="21"/>
        <v>0</v>
      </c>
      <c r="I107" s="6">
        <f t="shared" si="27"/>
        <v>0.05</v>
      </c>
      <c r="J107" s="23">
        <f t="shared" si="22"/>
        <v>0</v>
      </c>
      <c r="K107" s="23">
        <f t="shared" si="23"/>
        <v>0</v>
      </c>
      <c r="L107" s="6">
        <v>0.05</v>
      </c>
      <c r="M107" s="6">
        <v>0.04</v>
      </c>
      <c r="N107" s="4">
        <f t="shared" si="28"/>
        <v>0</v>
      </c>
      <c r="O107" s="23">
        <f t="shared" si="29"/>
        <v>0</v>
      </c>
      <c r="P107" s="26">
        <f t="shared" si="24"/>
        <v>0.00909090909090909</v>
      </c>
      <c r="Q107" s="23">
        <f t="shared" si="30"/>
        <v>0</v>
      </c>
      <c r="R107" s="7">
        <f t="shared" si="31"/>
        <v>0</v>
      </c>
    </row>
    <row r="108" spans="5:18" ht="12">
      <c r="E108" s="3">
        <f t="shared" si="25"/>
        <v>5784.3333333333385</v>
      </c>
      <c r="F108" s="6">
        <f t="shared" si="26"/>
        <v>0.08</v>
      </c>
      <c r="G108" s="4"/>
      <c r="H108" s="4">
        <f t="shared" si="21"/>
        <v>0</v>
      </c>
      <c r="I108" s="6">
        <f t="shared" si="27"/>
        <v>0.05</v>
      </c>
      <c r="J108" s="23">
        <f t="shared" si="22"/>
        <v>0</v>
      </c>
      <c r="K108" s="23">
        <f t="shared" si="23"/>
        <v>0</v>
      </c>
      <c r="L108" s="20"/>
      <c r="M108" s="6">
        <v>0.04</v>
      </c>
      <c r="N108" s="4">
        <f t="shared" si="28"/>
        <v>0</v>
      </c>
      <c r="O108" s="23">
        <f t="shared" si="29"/>
        <v>0</v>
      </c>
      <c r="P108" s="26">
        <f t="shared" si="24"/>
        <v>0.00909090909090909</v>
      </c>
      <c r="Q108" s="23">
        <f t="shared" si="30"/>
        <v>0</v>
      </c>
      <c r="R108" s="7">
        <f t="shared" si="31"/>
        <v>0</v>
      </c>
    </row>
    <row r="109" spans="5:18" ht="12">
      <c r="E109" s="3">
        <f t="shared" si="25"/>
        <v>5845.200000000005</v>
      </c>
      <c r="F109" s="6">
        <f t="shared" si="26"/>
        <v>0.08</v>
      </c>
      <c r="G109" s="4"/>
      <c r="H109" s="4">
        <f t="shared" si="21"/>
        <v>0</v>
      </c>
      <c r="I109" s="6">
        <f t="shared" si="27"/>
        <v>0.05</v>
      </c>
      <c r="J109" s="23">
        <f t="shared" si="22"/>
        <v>0</v>
      </c>
      <c r="K109" s="23">
        <f t="shared" si="23"/>
        <v>0</v>
      </c>
      <c r="L109" s="20"/>
      <c r="M109" s="6">
        <v>0.04</v>
      </c>
      <c r="N109" s="4">
        <f t="shared" si="28"/>
        <v>0</v>
      </c>
      <c r="O109" s="23">
        <f t="shared" si="29"/>
        <v>0</v>
      </c>
      <c r="P109" s="26">
        <f t="shared" si="24"/>
        <v>0.00909090909090909</v>
      </c>
      <c r="Q109" s="23">
        <f t="shared" si="30"/>
        <v>0</v>
      </c>
      <c r="R109" s="7">
        <f t="shared" si="31"/>
        <v>0</v>
      </c>
    </row>
    <row r="110" spans="5:18" ht="12">
      <c r="E110" s="3">
        <f t="shared" si="25"/>
        <v>5906.066666666672</v>
      </c>
      <c r="F110" s="6">
        <f t="shared" si="26"/>
        <v>0.08</v>
      </c>
      <c r="G110" s="4"/>
      <c r="H110" s="4">
        <f t="shared" si="21"/>
        <v>0</v>
      </c>
      <c r="I110" s="6">
        <f t="shared" si="27"/>
        <v>0.05</v>
      </c>
      <c r="J110" s="23">
        <f t="shared" si="22"/>
        <v>0</v>
      </c>
      <c r="K110" s="23">
        <f t="shared" si="23"/>
        <v>0</v>
      </c>
      <c r="L110" s="20"/>
      <c r="M110" s="6">
        <v>0.04</v>
      </c>
      <c r="N110" s="4">
        <f t="shared" si="28"/>
        <v>0</v>
      </c>
      <c r="O110" s="23">
        <f t="shared" si="29"/>
        <v>0</v>
      </c>
      <c r="P110" s="26">
        <f t="shared" si="24"/>
        <v>0.00909090909090909</v>
      </c>
      <c r="Q110" s="23">
        <f t="shared" si="30"/>
        <v>0</v>
      </c>
      <c r="R110" s="7">
        <f t="shared" si="31"/>
        <v>0</v>
      </c>
    </row>
    <row r="111" spans="5:18" ht="12">
      <c r="E111" s="3">
        <f t="shared" si="25"/>
        <v>5966.933333333339</v>
      </c>
      <c r="F111" s="6">
        <f t="shared" si="26"/>
        <v>0.08</v>
      </c>
      <c r="G111" s="4"/>
      <c r="H111" s="4">
        <f t="shared" si="21"/>
        <v>0</v>
      </c>
      <c r="I111" s="6">
        <f t="shared" si="27"/>
        <v>0.05</v>
      </c>
      <c r="J111" s="23">
        <f t="shared" si="22"/>
        <v>0</v>
      </c>
      <c r="K111" s="23">
        <f t="shared" si="23"/>
        <v>0</v>
      </c>
      <c r="L111" s="20"/>
      <c r="M111" s="6">
        <v>0.04</v>
      </c>
      <c r="N111" s="4">
        <f t="shared" si="28"/>
        <v>0</v>
      </c>
      <c r="O111" s="23">
        <f t="shared" si="29"/>
        <v>0</v>
      </c>
      <c r="P111" s="26">
        <f t="shared" si="24"/>
        <v>0.00909090909090909</v>
      </c>
      <c r="Q111" s="23">
        <f t="shared" si="30"/>
        <v>0</v>
      </c>
      <c r="R111" s="7">
        <f t="shared" si="31"/>
        <v>0</v>
      </c>
    </row>
    <row r="112" spans="5:18" ht="12">
      <c r="E112" s="3">
        <f t="shared" si="25"/>
        <v>6027.800000000006</v>
      </c>
      <c r="F112" s="6">
        <f t="shared" si="26"/>
        <v>0.08</v>
      </c>
      <c r="G112" s="4"/>
      <c r="H112" s="4">
        <f t="shared" si="21"/>
        <v>0</v>
      </c>
      <c r="I112" s="6">
        <f t="shared" si="27"/>
        <v>0.05</v>
      </c>
      <c r="J112" s="23">
        <f t="shared" si="22"/>
        <v>0</v>
      </c>
      <c r="K112" s="23">
        <f t="shared" si="23"/>
        <v>0</v>
      </c>
      <c r="L112" s="20"/>
      <c r="M112" s="6">
        <v>0.04</v>
      </c>
      <c r="N112" s="4">
        <f t="shared" si="28"/>
        <v>0</v>
      </c>
      <c r="O112" s="23">
        <f t="shared" si="29"/>
        <v>0</v>
      </c>
      <c r="P112" s="26">
        <f t="shared" si="24"/>
        <v>0.00909090909090909</v>
      </c>
      <c r="Q112" s="23">
        <f t="shared" si="30"/>
        <v>0</v>
      </c>
      <c r="R112" s="7">
        <f t="shared" si="31"/>
        <v>0</v>
      </c>
    </row>
    <row r="113" spans="5:18" ht="12">
      <c r="E113" s="3">
        <f t="shared" si="25"/>
        <v>6088.666666666672</v>
      </c>
      <c r="F113" s="4">
        <f t="shared" si="26"/>
        <v>0.08</v>
      </c>
      <c r="G113" s="4"/>
      <c r="H113" s="4">
        <f t="shared" si="21"/>
        <v>0</v>
      </c>
      <c r="I113" s="6">
        <f t="shared" si="27"/>
        <v>0.05</v>
      </c>
      <c r="J113" s="23">
        <f t="shared" si="22"/>
        <v>0</v>
      </c>
      <c r="K113" s="23">
        <f t="shared" si="23"/>
        <v>0</v>
      </c>
      <c r="L113" s="20"/>
      <c r="M113" s="6">
        <v>0.04</v>
      </c>
      <c r="N113" s="4">
        <f t="shared" si="28"/>
        <v>0</v>
      </c>
      <c r="O113" s="23">
        <f t="shared" si="29"/>
        <v>0</v>
      </c>
      <c r="P113" s="26">
        <f t="shared" si="24"/>
        <v>0.00909090909090909</v>
      </c>
      <c r="Q113" s="23">
        <f t="shared" si="30"/>
        <v>0</v>
      </c>
      <c r="R113" s="7">
        <f t="shared" si="31"/>
        <v>0</v>
      </c>
    </row>
    <row r="114" spans="5:18" ht="12">
      <c r="E114" s="3">
        <f t="shared" si="25"/>
        <v>6149.533333333339</v>
      </c>
      <c r="F114" s="4">
        <f t="shared" si="26"/>
        <v>0.08</v>
      </c>
      <c r="G114" s="4"/>
      <c r="H114" s="4">
        <f t="shared" si="21"/>
        <v>0</v>
      </c>
      <c r="I114" s="6">
        <f t="shared" si="27"/>
        <v>0.05</v>
      </c>
      <c r="J114" s="23">
        <f t="shared" si="22"/>
        <v>0</v>
      </c>
      <c r="K114" s="23">
        <f t="shared" si="23"/>
        <v>0</v>
      </c>
      <c r="L114" s="20"/>
      <c r="M114" s="6">
        <v>0.04</v>
      </c>
      <c r="N114" s="4">
        <f t="shared" si="28"/>
        <v>0</v>
      </c>
      <c r="O114" s="23">
        <f t="shared" si="29"/>
        <v>0</v>
      </c>
      <c r="P114" s="26">
        <f t="shared" si="24"/>
        <v>0.00909090909090909</v>
      </c>
      <c r="Q114" s="23">
        <f t="shared" si="30"/>
        <v>0</v>
      </c>
      <c r="R114" s="7">
        <f t="shared" si="31"/>
        <v>0</v>
      </c>
    </row>
    <row r="115" spans="5:18" ht="12">
      <c r="E115" s="3">
        <f t="shared" si="25"/>
        <v>6210.400000000006</v>
      </c>
      <c r="F115" s="4">
        <f t="shared" si="26"/>
        <v>0.08</v>
      </c>
      <c r="G115" s="4"/>
      <c r="H115" s="4">
        <f t="shared" si="21"/>
        <v>0</v>
      </c>
      <c r="I115" s="6">
        <f t="shared" si="27"/>
        <v>0.05</v>
      </c>
      <c r="J115" s="23">
        <f aca="true" t="shared" si="32" ref="J115:J146">foreign_amount*D115</f>
        <v>0</v>
      </c>
      <c r="K115" s="23">
        <f aca="true" t="shared" si="33" ref="K115:K146">J115*I115*(frequency/12)</f>
        <v>0</v>
      </c>
      <c r="L115" s="20"/>
      <c r="M115" s="6">
        <v>0.04</v>
      </c>
      <c r="N115" s="4">
        <f t="shared" si="28"/>
        <v>0</v>
      </c>
      <c r="O115" s="23">
        <f t="shared" si="29"/>
        <v>0</v>
      </c>
      <c r="P115" s="26">
        <f aca="true" t="shared" si="34" ref="P115:P146">1/exchange_rate*EXP((L115-M115)*C115)</f>
        <v>0.00909090909090909</v>
      </c>
      <c r="Q115" s="23">
        <f t="shared" si="30"/>
        <v>0</v>
      </c>
      <c r="R115" s="7">
        <f t="shared" si="31"/>
        <v>0</v>
      </c>
    </row>
    <row r="116" spans="5:18" ht="12">
      <c r="E116" s="3">
        <f aca="true" t="shared" si="35" ref="E116:E139">E115+365.2/frequency</f>
        <v>6271.266666666673</v>
      </c>
      <c r="F116" s="4">
        <f t="shared" si="26"/>
        <v>0.08</v>
      </c>
      <c r="G116" s="4"/>
      <c r="H116" s="4">
        <f t="shared" si="21"/>
        <v>0</v>
      </c>
      <c r="I116" s="6">
        <f t="shared" si="27"/>
        <v>0.05</v>
      </c>
      <c r="J116" s="23">
        <f t="shared" si="32"/>
        <v>0</v>
      </c>
      <c r="K116" s="23">
        <f t="shared" si="33"/>
        <v>0</v>
      </c>
      <c r="L116" s="20"/>
      <c r="M116" s="6">
        <v>0.04</v>
      </c>
      <c r="N116" s="4">
        <f t="shared" si="28"/>
        <v>0</v>
      </c>
      <c r="O116" s="23">
        <f t="shared" si="29"/>
        <v>0</v>
      </c>
      <c r="P116" s="26">
        <f t="shared" si="34"/>
        <v>0.00909090909090909</v>
      </c>
      <c r="Q116" s="23">
        <f t="shared" si="30"/>
        <v>0</v>
      </c>
      <c r="R116" s="7">
        <f t="shared" si="31"/>
        <v>0</v>
      </c>
    </row>
    <row r="117" spans="5:18" ht="12">
      <c r="E117" s="3">
        <f t="shared" si="35"/>
        <v>6332.13333333334</v>
      </c>
      <c r="F117" s="4">
        <f t="shared" si="26"/>
        <v>0.08</v>
      </c>
      <c r="G117" s="4"/>
      <c r="H117" s="4">
        <f t="shared" si="21"/>
        <v>0</v>
      </c>
      <c r="I117" s="6">
        <f t="shared" si="27"/>
        <v>0.05</v>
      </c>
      <c r="J117" s="23">
        <f t="shared" si="32"/>
        <v>0</v>
      </c>
      <c r="K117" s="23">
        <f t="shared" si="33"/>
        <v>0</v>
      </c>
      <c r="L117" s="20"/>
      <c r="M117" s="6">
        <v>0.04</v>
      </c>
      <c r="N117" s="4">
        <f t="shared" si="28"/>
        <v>0</v>
      </c>
      <c r="O117" s="23">
        <f t="shared" si="29"/>
        <v>0</v>
      </c>
      <c r="P117" s="26">
        <f t="shared" si="34"/>
        <v>0.00909090909090909</v>
      </c>
      <c r="Q117" s="23">
        <f t="shared" si="30"/>
        <v>0</v>
      </c>
      <c r="R117" s="7">
        <f t="shared" si="31"/>
        <v>0</v>
      </c>
    </row>
    <row r="118" spans="5:18" ht="12">
      <c r="E118" s="3">
        <f t="shared" si="35"/>
        <v>6393.000000000006</v>
      </c>
      <c r="F118" s="4">
        <f t="shared" si="26"/>
        <v>0.08</v>
      </c>
      <c r="G118" s="4"/>
      <c r="H118" s="4">
        <f t="shared" si="21"/>
        <v>0</v>
      </c>
      <c r="I118" s="6">
        <f t="shared" si="27"/>
        <v>0.05</v>
      </c>
      <c r="J118" s="23">
        <f t="shared" si="32"/>
        <v>0</v>
      </c>
      <c r="K118" s="23">
        <f t="shared" si="33"/>
        <v>0</v>
      </c>
      <c r="L118" s="20"/>
      <c r="M118" s="6">
        <v>0.04</v>
      </c>
      <c r="N118" s="4">
        <f t="shared" si="28"/>
        <v>0</v>
      </c>
      <c r="O118" s="23">
        <f t="shared" si="29"/>
        <v>0</v>
      </c>
      <c r="P118" s="26">
        <f t="shared" si="34"/>
        <v>0.00909090909090909</v>
      </c>
      <c r="Q118" s="23">
        <f t="shared" si="30"/>
        <v>0</v>
      </c>
      <c r="R118" s="7">
        <f t="shared" si="31"/>
        <v>0</v>
      </c>
    </row>
    <row r="119" spans="5:18" ht="12">
      <c r="E119" s="3">
        <f t="shared" si="35"/>
        <v>6453.866666666673</v>
      </c>
      <c r="F119" s="4">
        <f t="shared" si="26"/>
        <v>0.08</v>
      </c>
      <c r="G119" s="4"/>
      <c r="H119" s="4">
        <f t="shared" si="21"/>
        <v>0</v>
      </c>
      <c r="I119" s="6">
        <f t="shared" si="27"/>
        <v>0.05</v>
      </c>
      <c r="J119" s="23">
        <f t="shared" si="32"/>
        <v>0</v>
      </c>
      <c r="K119" s="23">
        <f t="shared" si="33"/>
        <v>0</v>
      </c>
      <c r="L119" s="20"/>
      <c r="M119" s="6">
        <v>0.04</v>
      </c>
      <c r="N119" s="4">
        <f t="shared" si="28"/>
        <v>0</v>
      </c>
      <c r="O119" s="23">
        <f t="shared" si="29"/>
        <v>0</v>
      </c>
      <c r="P119" s="26">
        <f t="shared" si="34"/>
        <v>0.00909090909090909</v>
      </c>
      <c r="Q119" s="23">
        <f t="shared" si="30"/>
        <v>0</v>
      </c>
      <c r="R119" s="7">
        <f t="shared" si="31"/>
        <v>0</v>
      </c>
    </row>
    <row r="120" spans="5:18" ht="12">
      <c r="E120" s="3">
        <f t="shared" si="35"/>
        <v>6514.73333333334</v>
      </c>
      <c r="F120" s="4">
        <f t="shared" si="26"/>
        <v>0.08</v>
      </c>
      <c r="G120" s="4"/>
      <c r="H120" s="4">
        <f t="shared" si="21"/>
        <v>0</v>
      </c>
      <c r="I120" s="6">
        <f t="shared" si="27"/>
        <v>0.05</v>
      </c>
      <c r="J120" s="23">
        <f t="shared" si="32"/>
        <v>0</v>
      </c>
      <c r="K120" s="23">
        <f t="shared" si="33"/>
        <v>0</v>
      </c>
      <c r="L120" s="20"/>
      <c r="M120" s="6">
        <v>0.04</v>
      </c>
      <c r="N120" s="4">
        <f t="shared" si="28"/>
        <v>0</v>
      </c>
      <c r="O120" s="23">
        <f t="shared" si="29"/>
        <v>0</v>
      </c>
      <c r="P120" s="26">
        <f t="shared" si="34"/>
        <v>0.00909090909090909</v>
      </c>
      <c r="Q120" s="23">
        <f t="shared" si="30"/>
        <v>0</v>
      </c>
      <c r="R120" s="7">
        <f t="shared" si="31"/>
        <v>0</v>
      </c>
    </row>
    <row r="121" spans="5:18" ht="12">
      <c r="E121" s="3">
        <f t="shared" si="35"/>
        <v>6575.600000000007</v>
      </c>
      <c r="F121" s="4">
        <f t="shared" si="26"/>
        <v>0.08</v>
      </c>
      <c r="G121" s="4"/>
      <c r="H121" s="4">
        <f t="shared" si="21"/>
        <v>0</v>
      </c>
      <c r="I121" s="6">
        <f t="shared" si="27"/>
        <v>0.05</v>
      </c>
      <c r="J121" s="23">
        <f t="shared" si="32"/>
        <v>0</v>
      </c>
      <c r="K121" s="23">
        <f t="shared" si="33"/>
        <v>0</v>
      </c>
      <c r="L121" s="20"/>
      <c r="M121" s="6">
        <v>0.04</v>
      </c>
      <c r="N121" s="4">
        <f t="shared" si="28"/>
        <v>0</v>
      </c>
      <c r="O121" s="23">
        <f t="shared" si="29"/>
        <v>0</v>
      </c>
      <c r="P121" s="26">
        <f t="shared" si="34"/>
        <v>0.00909090909090909</v>
      </c>
      <c r="Q121" s="23">
        <f t="shared" si="30"/>
        <v>0</v>
      </c>
      <c r="R121" s="7">
        <f t="shared" si="31"/>
        <v>0</v>
      </c>
    </row>
    <row r="122" spans="5:18" ht="12">
      <c r="E122" s="3">
        <f t="shared" si="35"/>
        <v>6636.4666666666735</v>
      </c>
      <c r="F122" s="4">
        <f t="shared" si="26"/>
        <v>0.08</v>
      </c>
      <c r="G122" s="4"/>
      <c r="H122" s="4">
        <f t="shared" si="21"/>
        <v>0</v>
      </c>
      <c r="I122" s="6">
        <f t="shared" si="27"/>
        <v>0.05</v>
      </c>
      <c r="J122" s="23">
        <f t="shared" si="32"/>
        <v>0</v>
      </c>
      <c r="K122" s="23">
        <f t="shared" si="33"/>
        <v>0</v>
      </c>
      <c r="L122" s="20"/>
      <c r="M122" s="6">
        <v>0.04</v>
      </c>
      <c r="N122" s="4">
        <f t="shared" si="28"/>
        <v>0</v>
      </c>
      <c r="O122" s="23">
        <f t="shared" si="29"/>
        <v>0</v>
      </c>
      <c r="P122" s="26">
        <f t="shared" si="34"/>
        <v>0.00909090909090909</v>
      </c>
      <c r="Q122" s="23">
        <f t="shared" si="30"/>
        <v>0</v>
      </c>
      <c r="R122" s="7">
        <f t="shared" si="31"/>
        <v>0</v>
      </c>
    </row>
    <row r="123" spans="5:18" ht="12">
      <c r="E123" s="3">
        <f t="shared" si="35"/>
        <v>6697.33333333334</v>
      </c>
      <c r="F123" s="4">
        <f t="shared" si="26"/>
        <v>0.08</v>
      </c>
      <c r="G123" s="4"/>
      <c r="H123" s="4">
        <f t="shared" si="21"/>
        <v>0</v>
      </c>
      <c r="I123" s="6">
        <f t="shared" si="27"/>
        <v>0.05</v>
      </c>
      <c r="J123" s="23">
        <f t="shared" si="32"/>
        <v>0</v>
      </c>
      <c r="K123" s="23">
        <f t="shared" si="33"/>
        <v>0</v>
      </c>
      <c r="L123" s="20"/>
      <c r="M123" s="6">
        <v>0.04</v>
      </c>
      <c r="N123" s="4">
        <f t="shared" si="28"/>
        <v>0</v>
      </c>
      <c r="O123" s="23">
        <f t="shared" si="29"/>
        <v>0</v>
      </c>
      <c r="P123" s="26">
        <f t="shared" si="34"/>
        <v>0.00909090909090909</v>
      </c>
      <c r="Q123" s="23">
        <f t="shared" si="30"/>
        <v>0</v>
      </c>
      <c r="R123" s="7">
        <f t="shared" si="31"/>
        <v>0</v>
      </c>
    </row>
    <row r="124" spans="5:18" ht="12">
      <c r="E124" s="3">
        <f t="shared" si="35"/>
        <v>6758.200000000007</v>
      </c>
      <c r="F124" s="4">
        <f t="shared" si="26"/>
        <v>0.08</v>
      </c>
      <c r="G124" s="4"/>
      <c r="H124" s="4">
        <f t="shared" si="21"/>
        <v>0</v>
      </c>
      <c r="I124" s="6">
        <f t="shared" si="27"/>
        <v>0.05</v>
      </c>
      <c r="J124" s="23">
        <f t="shared" si="32"/>
        <v>0</v>
      </c>
      <c r="K124" s="23">
        <f t="shared" si="33"/>
        <v>0</v>
      </c>
      <c r="L124" s="20"/>
      <c r="M124" s="6">
        <v>0.04</v>
      </c>
      <c r="N124" s="4">
        <f t="shared" si="28"/>
        <v>0</v>
      </c>
      <c r="O124" s="23">
        <f t="shared" si="29"/>
        <v>0</v>
      </c>
      <c r="P124" s="26">
        <f t="shared" si="34"/>
        <v>0.00909090909090909</v>
      </c>
      <c r="Q124" s="23">
        <f t="shared" si="30"/>
        <v>0</v>
      </c>
      <c r="R124" s="7">
        <f t="shared" si="31"/>
        <v>0</v>
      </c>
    </row>
    <row r="125" spans="5:18" ht="12">
      <c r="E125" s="3">
        <f t="shared" si="35"/>
        <v>6819.066666666674</v>
      </c>
      <c r="F125" s="4">
        <f t="shared" si="26"/>
        <v>0.08</v>
      </c>
      <c r="G125" s="4"/>
      <c r="H125" s="4">
        <f t="shared" si="21"/>
        <v>0</v>
      </c>
      <c r="I125" s="6">
        <f t="shared" si="27"/>
        <v>0.05</v>
      </c>
      <c r="J125" s="23">
        <f t="shared" si="32"/>
        <v>0</v>
      </c>
      <c r="K125" s="23">
        <f t="shared" si="33"/>
        <v>0</v>
      </c>
      <c r="L125" s="20"/>
      <c r="M125" s="6">
        <v>0.04</v>
      </c>
      <c r="N125" s="4">
        <f t="shared" si="28"/>
        <v>0</v>
      </c>
      <c r="O125" s="23">
        <f t="shared" si="29"/>
        <v>0</v>
      </c>
      <c r="P125" s="26">
        <f t="shared" si="34"/>
        <v>0.00909090909090909</v>
      </c>
      <c r="Q125" s="23">
        <f t="shared" si="30"/>
        <v>0</v>
      </c>
      <c r="R125" s="7">
        <f t="shared" si="31"/>
        <v>0</v>
      </c>
    </row>
    <row r="126" spans="5:18" ht="12">
      <c r="E126" s="3">
        <f t="shared" si="35"/>
        <v>6879.933333333341</v>
      </c>
      <c r="F126" s="4">
        <f t="shared" si="26"/>
        <v>0.08</v>
      </c>
      <c r="G126" s="4"/>
      <c r="H126" s="4">
        <f t="shared" si="21"/>
        <v>0</v>
      </c>
      <c r="I126" s="6">
        <f t="shared" si="27"/>
        <v>0.05</v>
      </c>
      <c r="J126" s="23">
        <f t="shared" si="32"/>
        <v>0</v>
      </c>
      <c r="K126" s="23">
        <f t="shared" si="33"/>
        <v>0</v>
      </c>
      <c r="L126" s="20"/>
      <c r="M126" s="6">
        <v>0.04</v>
      </c>
      <c r="N126" s="4">
        <f t="shared" si="28"/>
        <v>0</v>
      </c>
      <c r="O126" s="23">
        <f t="shared" si="29"/>
        <v>0</v>
      </c>
      <c r="P126" s="26">
        <f t="shared" si="34"/>
        <v>0.00909090909090909</v>
      </c>
      <c r="Q126" s="23">
        <f t="shared" si="30"/>
        <v>0</v>
      </c>
      <c r="R126" s="7">
        <f t="shared" si="31"/>
        <v>0</v>
      </c>
    </row>
    <row r="127" spans="5:18" ht="12">
      <c r="E127" s="3">
        <f t="shared" si="35"/>
        <v>6940.8000000000075</v>
      </c>
      <c r="F127" s="4">
        <f t="shared" si="26"/>
        <v>0.08</v>
      </c>
      <c r="G127" s="4"/>
      <c r="H127" s="4">
        <f t="shared" si="21"/>
        <v>0</v>
      </c>
      <c r="I127" s="6">
        <f t="shared" si="27"/>
        <v>0.05</v>
      </c>
      <c r="J127" s="23">
        <f t="shared" si="32"/>
        <v>0</v>
      </c>
      <c r="K127" s="23">
        <f t="shared" si="33"/>
        <v>0</v>
      </c>
      <c r="L127" s="20"/>
      <c r="M127" s="6">
        <v>0.04</v>
      </c>
      <c r="N127" s="4">
        <f t="shared" si="28"/>
        <v>0</v>
      </c>
      <c r="O127" s="23">
        <f t="shared" si="29"/>
        <v>0</v>
      </c>
      <c r="P127" s="26">
        <f t="shared" si="34"/>
        <v>0.00909090909090909</v>
      </c>
      <c r="Q127" s="23">
        <f t="shared" si="30"/>
        <v>0</v>
      </c>
      <c r="R127" s="7">
        <f t="shared" si="31"/>
        <v>0</v>
      </c>
    </row>
    <row r="128" spans="5:18" ht="12">
      <c r="E128" s="3">
        <f t="shared" si="35"/>
        <v>7001.666666666674</v>
      </c>
      <c r="F128" s="6">
        <f t="shared" si="26"/>
        <v>0.08</v>
      </c>
      <c r="G128" s="8"/>
      <c r="H128" s="4">
        <f t="shared" si="21"/>
        <v>0</v>
      </c>
      <c r="I128" s="6">
        <f t="shared" si="27"/>
        <v>0.05</v>
      </c>
      <c r="J128" s="23">
        <f t="shared" si="32"/>
        <v>0</v>
      </c>
      <c r="K128" s="23">
        <f t="shared" si="33"/>
        <v>0</v>
      </c>
      <c r="L128" s="20"/>
      <c r="M128" s="6">
        <v>0.04</v>
      </c>
      <c r="N128" s="4">
        <f t="shared" si="28"/>
        <v>0</v>
      </c>
      <c r="O128" s="23">
        <f t="shared" si="29"/>
        <v>0</v>
      </c>
      <c r="P128" s="26">
        <f t="shared" si="34"/>
        <v>0.00909090909090909</v>
      </c>
      <c r="Q128" s="23">
        <f t="shared" si="30"/>
        <v>0</v>
      </c>
      <c r="R128" s="7">
        <f t="shared" si="31"/>
        <v>0</v>
      </c>
    </row>
    <row r="129" spans="5:18" ht="12">
      <c r="E129" s="3">
        <f t="shared" si="35"/>
        <v>7062.533333333341</v>
      </c>
      <c r="F129" s="6">
        <f t="shared" si="26"/>
        <v>0.08</v>
      </c>
      <c r="G129" s="8"/>
      <c r="H129" s="4">
        <f t="shared" si="21"/>
        <v>0</v>
      </c>
      <c r="I129" s="6">
        <f t="shared" si="27"/>
        <v>0.05</v>
      </c>
      <c r="J129" s="23">
        <f t="shared" si="32"/>
        <v>0</v>
      </c>
      <c r="K129" s="23">
        <f t="shared" si="33"/>
        <v>0</v>
      </c>
      <c r="L129" s="20"/>
      <c r="M129" s="6">
        <v>0.04</v>
      </c>
      <c r="N129" s="4">
        <f t="shared" si="28"/>
        <v>0</v>
      </c>
      <c r="O129" s="23">
        <f t="shared" si="29"/>
        <v>0</v>
      </c>
      <c r="P129" s="26">
        <f t="shared" si="34"/>
        <v>0.00909090909090909</v>
      </c>
      <c r="Q129" s="23">
        <f t="shared" si="30"/>
        <v>0</v>
      </c>
      <c r="R129" s="7">
        <f t="shared" si="31"/>
        <v>0</v>
      </c>
    </row>
    <row r="130" spans="5:18" ht="12">
      <c r="E130" s="3">
        <f t="shared" si="35"/>
        <v>7123.400000000008</v>
      </c>
      <c r="F130" s="6">
        <f t="shared" si="26"/>
        <v>0.08</v>
      </c>
      <c r="G130" s="8"/>
      <c r="H130" s="4">
        <f t="shared" si="21"/>
        <v>0</v>
      </c>
      <c r="I130" s="6">
        <f t="shared" si="27"/>
        <v>0.05</v>
      </c>
      <c r="J130" s="23">
        <f t="shared" si="32"/>
        <v>0</v>
      </c>
      <c r="K130" s="23">
        <f t="shared" si="33"/>
        <v>0</v>
      </c>
      <c r="L130" s="20"/>
      <c r="M130" s="6">
        <v>0.04</v>
      </c>
      <c r="N130" s="4">
        <f t="shared" si="28"/>
        <v>0</v>
      </c>
      <c r="O130" s="23">
        <f t="shared" si="29"/>
        <v>0</v>
      </c>
      <c r="P130" s="26">
        <f t="shared" si="34"/>
        <v>0.00909090909090909</v>
      </c>
      <c r="Q130" s="23">
        <f t="shared" si="30"/>
        <v>0</v>
      </c>
      <c r="R130" s="7">
        <f t="shared" si="31"/>
        <v>0</v>
      </c>
    </row>
    <row r="131" spans="5:18" ht="12">
      <c r="E131" s="3">
        <f t="shared" si="35"/>
        <v>7184.266666666675</v>
      </c>
      <c r="F131" s="6">
        <f t="shared" si="26"/>
        <v>0.08</v>
      </c>
      <c r="G131" s="8"/>
      <c r="H131" s="4">
        <f t="shared" si="21"/>
        <v>0</v>
      </c>
      <c r="I131" s="6">
        <f t="shared" si="27"/>
        <v>0.05</v>
      </c>
      <c r="J131" s="23">
        <f t="shared" si="32"/>
        <v>0</v>
      </c>
      <c r="K131" s="23">
        <f t="shared" si="33"/>
        <v>0</v>
      </c>
      <c r="L131" s="20"/>
      <c r="M131" s="6">
        <v>0.04</v>
      </c>
      <c r="N131" s="4">
        <f t="shared" si="28"/>
        <v>0</v>
      </c>
      <c r="O131" s="23">
        <f t="shared" si="29"/>
        <v>0</v>
      </c>
      <c r="P131" s="26">
        <f t="shared" si="34"/>
        <v>0.00909090909090909</v>
      </c>
      <c r="Q131" s="23">
        <f t="shared" si="30"/>
        <v>0</v>
      </c>
      <c r="R131" s="7">
        <f t="shared" si="31"/>
        <v>0</v>
      </c>
    </row>
    <row r="132" spans="5:18" ht="12">
      <c r="E132" s="3">
        <f t="shared" si="35"/>
        <v>7245.133333333341</v>
      </c>
      <c r="F132" s="6">
        <f t="shared" si="26"/>
        <v>0.08</v>
      </c>
      <c r="G132" s="8"/>
      <c r="H132" s="4">
        <f t="shared" si="21"/>
        <v>0</v>
      </c>
      <c r="I132" s="6">
        <f t="shared" si="27"/>
        <v>0.05</v>
      </c>
      <c r="J132" s="23">
        <f t="shared" si="32"/>
        <v>0</v>
      </c>
      <c r="K132" s="23">
        <f t="shared" si="33"/>
        <v>0</v>
      </c>
      <c r="L132" s="20"/>
      <c r="M132" s="6">
        <v>0.04</v>
      </c>
      <c r="N132" s="4">
        <f t="shared" si="28"/>
        <v>0</v>
      </c>
      <c r="O132" s="23">
        <f t="shared" si="29"/>
        <v>0</v>
      </c>
      <c r="P132" s="26">
        <f t="shared" si="34"/>
        <v>0.00909090909090909</v>
      </c>
      <c r="Q132" s="23">
        <f t="shared" si="30"/>
        <v>0</v>
      </c>
      <c r="R132" s="7">
        <f t="shared" si="31"/>
        <v>0</v>
      </c>
    </row>
    <row r="133" spans="5:18" ht="12">
      <c r="E133" s="3">
        <f t="shared" si="35"/>
        <v>7306.000000000008</v>
      </c>
      <c r="F133" s="6">
        <f t="shared" si="26"/>
        <v>0.08</v>
      </c>
      <c r="G133" s="8"/>
      <c r="H133" s="4">
        <f t="shared" si="21"/>
        <v>0</v>
      </c>
      <c r="I133" s="6">
        <f t="shared" si="27"/>
        <v>0.05</v>
      </c>
      <c r="J133" s="23">
        <f t="shared" si="32"/>
        <v>0</v>
      </c>
      <c r="K133" s="23">
        <f t="shared" si="33"/>
        <v>0</v>
      </c>
      <c r="L133" s="20"/>
      <c r="M133" s="6">
        <v>0.04</v>
      </c>
      <c r="N133" s="4">
        <f t="shared" si="28"/>
        <v>0</v>
      </c>
      <c r="O133" s="23">
        <f t="shared" si="29"/>
        <v>0</v>
      </c>
      <c r="P133" s="26">
        <f t="shared" si="34"/>
        <v>0.00909090909090909</v>
      </c>
      <c r="Q133" s="23">
        <f t="shared" si="30"/>
        <v>0</v>
      </c>
      <c r="R133" s="7">
        <f t="shared" si="31"/>
        <v>0</v>
      </c>
    </row>
    <row r="134" spans="5:18" ht="12">
      <c r="E134" s="3">
        <f t="shared" si="35"/>
        <v>7366.866666666675</v>
      </c>
      <c r="F134" s="6">
        <f t="shared" si="26"/>
        <v>0.08</v>
      </c>
      <c r="G134" s="8"/>
      <c r="H134" s="4">
        <f t="shared" si="21"/>
        <v>0</v>
      </c>
      <c r="I134" s="6">
        <f t="shared" si="27"/>
        <v>0.05</v>
      </c>
      <c r="J134" s="23">
        <f t="shared" si="32"/>
        <v>0</v>
      </c>
      <c r="K134" s="23">
        <f t="shared" si="33"/>
        <v>0</v>
      </c>
      <c r="L134" s="20"/>
      <c r="M134" s="6">
        <v>0.04</v>
      </c>
      <c r="N134" s="4">
        <f t="shared" si="28"/>
        <v>0</v>
      </c>
      <c r="O134" s="23">
        <f t="shared" si="29"/>
        <v>0</v>
      </c>
      <c r="P134" s="26">
        <f t="shared" si="34"/>
        <v>0.00909090909090909</v>
      </c>
      <c r="Q134" s="23">
        <f t="shared" si="30"/>
        <v>0</v>
      </c>
      <c r="R134" s="7">
        <f t="shared" si="31"/>
        <v>0</v>
      </c>
    </row>
    <row r="135" spans="5:18" ht="12">
      <c r="E135" s="3">
        <f t="shared" si="35"/>
        <v>7427.733333333342</v>
      </c>
      <c r="F135" s="6">
        <f t="shared" si="26"/>
        <v>0.08</v>
      </c>
      <c r="G135" s="8"/>
      <c r="H135" s="4">
        <f t="shared" si="21"/>
        <v>0</v>
      </c>
      <c r="I135" s="6">
        <f t="shared" si="27"/>
        <v>0.05</v>
      </c>
      <c r="J135" s="23">
        <f t="shared" si="32"/>
        <v>0</v>
      </c>
      <c r="K135" s="23">
        <f t="shared" si="33"/>
        <v>0</v>
      </c>
      <c r="L135" s="20"/>
      <c r="M135" s="6">
        <v>0.04</v>
      </c>
      <c r="N135" s="4">
        <f t="shared" si="28"/>
        <v>0</v>
      </c>
      <c r="O135" s="23">
        <f t="shared" si="29"/>
        <v>0</v>
      </c>
      <c r="P135" s="26">
        <f t="shared" si="34"/>
        <v>0.00909090909090909</v>
      </c>
      <c r="Q135" s="23">
        <f t="shared" si="30"/>
        <v>0</v>
      </c>
      <c r="R135" s="7">
        <f t="shared" si="31"/>
        <v>0</v>
      </c>
    </row>
    <row r="136" spans="5:18" ht="12">
      <c r="E136" s="3">
        <f t="shared" si="35"/>
        <v>7488.600000000009</v>
      </c>
      <c r="F136" s="6">
        <f t="shared" si="26"/>
        <v>0.08</v>
      </c>
      <c r="G136" s="8"/>
      <c r="H136" s="4">
        <f t="shared" si="21"/>
        <v>0</v>
      </c>
      <c r="I136" s="6">
        <f t="shared" si="27"/>
        <v>0.05</v>
      </c>
      <c r="J136" s="23">
        <f t="shared" si="32"/>
        <v>0</v>
      </c>
      <c r="K136" s="23">
        <f t="shared" si="33"/>
        <v>0</v>
      </c>
      <c r="L136" s="20"/>
      <c r="M136" s="6">
        <v>0.04</v>
      </c>
      <c r="N136" s="4">
        <f t="shared" si="28"/>
        <v>0</v>
      </c>
      <c r="O136" s="23">
        <f t="shared" si="29"/>
        <v>0</v>
      </c>
      <c r="P136" s="26">
        <f t="shared" si="34"/>
        <v>0.00909090909090909</v>
      </c>
      <c r="Q136" s="23">
        <f t="shared" si="30"/>
        <v>0</v>
      </c>
      <c r="R136" s="7">
        <f t="shared" si="31"/>
        <v>0</v>
      </c>
    </row>
    <row r="137" spans="5:18" ht="12">
      <c r="E137" s="3">
        <f t="shared" si="35"/>
        <v>7549.466666666675</v>
      </c>
      <c r="F137" s="6">
        <f t="shared" si="26"/>
        <v>0.08</v>
      </c>
      <c r="G137" s="8"/>
      <c r="H137" s="4">
        <f t="shared" si="21"/>
        <v>0</v>
      </c>
      <c r="I137" s="6">
        <f t="shared" si="27"/>
        <v>0.05</v>
      </c>
      <c r="J137" s="23">
        <f t="shared" si="32"/>
        <v>0</v>
      </c>
      <c r="K137" s="23">
        <f t="shared" si="33"/>
        <v>0</v>
      </c>
      <c r="L137" s="20"/>
      <c r="M137" s="6">
        <v>0.04</v>
      </c>
      <c r="N137" s="4">
        <f t="shared" si="28"/>
        <v>0</v>
      </c>
      <c r="O137" s="23">
        <f t="shared" si="29"/>
        <v>0</v>
      </c>
      <c r="P137" s="26">
        <f t="shared" si="34"/>
        <v>0.00909090909090909</v>
      </c>
      <c r="Q137" s="23">
        <f t="shared" si="30"/>
        <v>0</v>
      </c>
      <c r="R137" s="7">
        <f t="shared" si="31"/>
        <v>0</v>
      </c>
    </row>
    <row r="138" spans="5:18" ht="12">
      <c r="E138" s="3">
        <f t="shared" si="35"/>
        <v>7610.333333333342</v>
      </c>
      <c r="F138" s="6">
        <f t="shared" si="26"/>
        <v>0.08</v>
      </c>
      <c r="G138" s="8"/>
      <c r="H138" s="4">
        <f t="shared" si="21"/>
        <v>0</v>
      </c>
      <c r="I138" s="6">
        <f t="shared" si="27"/>
        <v>0.05</v>
      </c>
      <c r="J138" s="23">
        <f t="shared" si="32"/>
        <v>0</v>
      </c>
      <c r="K138" s="23">
        <f t="shared" si="33"/>
        <v>0</v>
      </c>
      <c r="L138" s="20"/>
      <c r="M138" s="6">
        <v>0.04</v>
      </c>
      <c r="N138" s="4">
        <f t="shared" si="28"/>
        <v>0</v>
      </c>
      <c r="O138" s="23">
        <f t="shared" si="29"/>
        <v>0</v>
      </c>
      <c r="P138" s="26">
        <f t="shared" si="34"/>
        <v>0.00909090909090909</v>
      </c>
      <c r="Q138" s="23">
        <f t="shared" si="30"/>
        <v>0</v>
      </c>
      <c r="R138" s="7">
        <f t="shared" si="31"/>
        <v>0</v>
      </c>
    </row>
    <row r="139" spans="5:18" ht="12">
      <c r="E139" s="3">
        <f t="shared" si="35"/>
        <v>7671.200000000009</v>
      </c>
      <c r="F139" s="6">
        <f t="shared" si="26"/>
        <v>0.08</v>
      </c>
      <c r="G139" s="8"/>
      <c r="H139" s="4">
        <f t="shared" si="21"/>
        <v>0</v>
      </c>
      <c r="I139" s="6">
        <f t="shared" si="27"/>
        <v>0.05</v>
      </c>
      <c r="J139" s="23">
        <f t="shared" si="32"/>
        <v>0</v>
      </c>
      <c r="K139" s="23">
        <f t="shared" si="33"/>
        <v>0</v>
      </c>
      <c r="L139" s="20"/>
      <c r="M139" s="6">
        <v>0.04</v>
      </c>
      <c r="N139" s="4">
        <f t="shared" si="28"/>
        <v>0</v>
      </c>
      <c r="O139" s="23">
        <f t="shared" si="29"/>
        <v>0</v>
      </c>
      <c r="P139" s="26">
        <f t="shared" si="34"/>
        <v>0.00909090909090909</v>
      </c>
      <c r="Q139" s="23">
        <f t="shared" si="30"/>
        <v>0</v>
      </c>
      <c r="R139" s="7">
        <f t="shared" si="31"/>
        <v>0</v>
      </c>
    </row>
    <row r="140" spans="6:18" ht="12">
      <c r="F140" s="6">
        <f t="shared" si="26"/>
        <v>0.08</v>
      </c>
      <c r="G140" s="8"/>
      <c r="H140" s="4">
        <f t="shared" si="21"/>
        <v>0</v>
      </c>
      <c r="I140" s="6">
        <f t="shared" si="27"/>
        <v>0.05</v>
      </c>
      <c r="J140" s="23">
        <f t="shared" si="32"/>
        <v>0</v>
      </c>
      <c r="K140" s="23">
        <f t="shared" si="33"/>
        <v>0</v>
      </c>
      <c r="L140" s="20"/>
      <c r="M140" s="6">
        <v>0.04</v>
      </c>
      <c r="N140" s="4">
        <f t="shared" si="28"/>
        <v>0</v>
      </c>
      <c r="O140" s="23">
        <f t="shared" si="29"/>
        <v>0</v>
      </c>
      <c r="P140" s="26">
        <f t="shared" si="34"/>
        <v>0.00909090909090909</v>
      </c>
      <c r="Q140" s="23">
        <f t="shared" si="30"/>
        <v>0</v>
      </c>
      <c r="R140" s="7">
        <f t="shared" si="31"/>
        <v>0</v>
      </c>
    </row>
    <row r="141" spans="6:18" ht="12">
      <c r="F141" s="6">
        <f t="shared" si="26"/>
        <v>0.08</v>
      </c>
      <c r="G141" s="8"/>
      <c r="H141" s="4">
        <f t="shared" si="21"/>
        <v>0</v>
      </c>
      <c r="I141" s="6">
        <f t="shared" si="27"/>
        <v>0.05</v>
      </c>
      <c r="J141" s="23">
        <f t="shared" si="32"/>
        <v>0</v>
      </c>
      <c r="K141" s="23">
        <f t="shared" si="33"/>
        <v>0</v>
      </c>
      <c r="L141" s="20"/>
      <c r="M141" s="6">
        <v>0.04</v>
      </c>
      <c r="N141" s="4">
        <f t="shared" si="28"/>
        <v>0</v>
      </c>
      <c r="O141" s="23">
        <f t="shared" si="29"/>
        <v>0</v>
      </c>
      <c r="P141" s="26">
        <f t="shared" si="34"/>
        <v>0.00909090909090909</v>
      </c>
      <c r="Q141" s="23">
        <f t="shared" si="30"/>
        <v>0</v>
      </c>
      <c r="R141" s="7">
        <f t="shared" si="31"/>
        <v>0</v>
      </c>
    </row>
    <row r="142" spans="6:18" ht="12">
      <c r="F142" s="6">
        <f t="shared" si="26"/>
        <v>0.08</v>
      </c>
      <c r="G142" s="8"/>
      <c r="H142" s="4">
        <f t="shared" si="21"/>
        <v>0</v>
      </c>
      <c r="I142" s="6">
        <f t="shared" si="27"/>
        <v>0.05</v>
      </c>
      <c r="J142" s="23">
        <f t="shared" si="32"/>
        <v>0</v>
      </c>
      <c r="K142" s="23">
        <f t="shared" si="33"/>
        <v>0</v>
      </c>
      <c r="M142" s="6">
        <v>0.04</v>
      </c>
      <c r="N142" s="4">
        <f t="shared" si="28"/>
        <v>0</v>
      </c>
      <c r="O142" s="23">
        <f t="shared" si="29"/>
        <v>0</v>
      </c>
      <c r="P142" s="26">
        <f t="shared" si="34"/>
        <v>0.00909090909090909</v>
      </c>
      <c r="Q142" s="23">
        <f t="shared" si="30"/>
        <v>0</v>
      </c>
      <c r="R142" s="7">
        <f t="shared" si="31"/>
        <v>0</v>
      </c>
    </row>
    <row r="143" spans="6:18" ht="12">
      <c r="F143" s="6">
        <f t="shared" si="26"/>
        <v>0.08</v>
      </c>
      <c r="G143" s="8"/>
      <c r="H143" s="4">
        <f t="shared" si="21"/>
        <v>0</v>
      </c>
      <c r="I143" s="6">
        <f t="shared" si="27"/>
        <v>0.05</v>
      </c>
      <c r="J143" s="23">
        <f t="shared" si="32"/>
        <v>0</v>
      </c>
      <c r="K143" s="23">
        <f t="shared" si="33"/>
        <v>0</v>
      </c>
      <c r="M143" s="6">
        <v>0.04</v>
      </c>
      <c r="N143" s="4">
        <f t="shared" si="28"/>
        <v>0</v>
      </c>
      <c r="O143" s="23">
        <f t="shared" si="29"/>
        <v>0</v>
      </c>
      <c r="P143" s="26">
        <f t="shared" si="34"/>
        <v>0.00909090909090909</v>
      </c>
      <c r="Q143" s="23">
        <f t="shared" si="30"/>
        <v>0</v>
      </c>
      <c r="R143" s="7">
        <f t="shared" si="31"/>
        <v>0</v>
      </c>
    </row>
    <row r="144" spans="6:18" ht="12">
      <c r="F144" s="6">
        <f t="shared" si="26"/>
        <v>0.08</v>
      </c>
      <c r="G144" s="8"/>
      <c r="H144" s="4">
        <f t="shared" si="21"/>
        <v>0</v>
      </c>
      <c r="I144" s="6">
        <f t="shared" si="27"/>
        <v>0.05</v>
      </c>
      <c r="J144" s="23">
        <f t="shared" si="32"/>
        <v>0</v>
      </c>
      <c r="K144" s="23">
        <f t="shared" si="33"/>
        <v>0</v>
      </c>
      <c r="M144" s="6">
        <v>0.04</v>
      </c>
      <c r="N144" s="4">
        <f t="shared" si="28"/>
        <v>0</v>
      </c>
      <c r="O144" s="23">
        <f t="shared" si="29"/>
        <v>0</v>
      </c>
      <c r="P144" s="26">
        <f t="shared" si="34"/>
        <v>0.00909090909090909</v>
      </c>
      <c r="Q144" s="23">
        <f t="shared" si="30"/>
        <v>0</v>
      </c>
      <c r="R144" s="7">
        <f t="shared" si="31"/>
        <v>0</v>
      </c>
    </row>
    <row r="145" spans="6:18" ht="12">
      <c r="F145" s="6">
        <f t="shared" si="26"/>
        <v>0.08</v>
      </c>
      <c r="G145" s="8"/>
      <c r="H145" s="4">
        <f t="shared" si="21"/>
        <v>0</v>
      </c>
      <c r="I145" s="6">
        <f t="shared" si="27"/>
        <v>0.05</v>
      </c>
      <c r="J145" s="23">
        <f t="shared" si="32"/>
        <v>0</v>
      </c>
      <c r="K145" s="23">
        <f t="shared" si="33"/>
        <v>0</v>
      </c>
      <c r="M145" s="6">
        <v>0.04</v>
      </c>
      <c r="N145" s="4">
        <f t="shared" si="28"/>
        <v>0</v>
      </c>
      <c r="O145" s="23">
        <f t="shared" si="29"/>
        <v>0</v>
      </c>
      <c r="P145" s="26">
        <f t="shared" si="34"/>
        <v>0.00909090909090909</v>
      </c>
      <c r="Q145" s="23">
        <f t="shared" si="30"/>
        <v>0</v>
      </c>
      <c r="R145" s="7">
        <f t="shared" si="31"/>
        <v>0</v>
      </c>
    </row>
    <row r="146" spans="6:18" ht="12">
      <c r="F146" s="6">
        <f t="shared" si="26"/>
        <v>0.08</v>
      </c>
      <c r="G146" s="8"/>
      <c r="H146" s="4">
        <f t="shared" si="21"/>
        <v>0</v>
      </c>
      <c r="I146" s="6">
        <f t="shared" si="27"/>
        <v>0.05</v>
      </c>
      <c r="J146" s="23">
        <f t="shared" si="32"/>
        <v>0</v>
      </c>
      <c r="K146" s="23">
        <f t="shared" si="33"/>
        <v>0</v>
      </c>
      <c r="M146" s="6">
        <v>0.04</v>
      </c>
      <c r="N146" s="4">
        <f t="shared" si="28"/>
        <v>0</v>
      </c>
      <c r="O146" s="23">
        <f t="shared" si="29"/>
        <v>0</v>
      </c>
      <c r="P146" s="26">
        <f t="shared" si="34"/>
        <v>0.00909090909090909</v>
      </c>
      <c r="Q146" s="23">
        <f t="shared" si="30"/>
        <v>0</v>
      </c>
      <c r="R146" s="7">
        <f t="shared" si="31"/>
        <v>0</v>
      </c>
    </row>
    <row r="147" spans="6:18" ht="12">
      <c r="F147" s="6">
        <f t="shared" si="26"/>
        <v>0.08</v>
      </c>
      <c r="G147" s="8"/>
      <c r="H147" s="4">
        <f aca="true" t="shared" si="36" ref="H147:H210">G147*F147*(frequency/12)</f>
        <v>0</v>
      </c>
      <c r="I147" s="6">
        <f t="shared" si="27"/>
        <v>0.05</v>
      </c>
      <c r="J147" s="23">
        <f aca="true" t="shared" si="37" ref="J147:J169">foreign_amount*D147</f>
        <v>0</v>
      </c>
      <c r="K147" s="23">
        <f aca="true" t="shared" si="38" ref="K147:K178">J147*I147*(frequency/12)</f>
        <v>0</v>
      </c>
      <c r="M147" s="6">
        <v>0.04</v>
      </c>
      <c r="N147" s="4">
        <f t="shared" si="28"/>
        <v>0</v>
      </c>
      <c r="O147" s="23">
        <f t="shared" si="29"/>
        <v>0</v>
      </c>
      <c r="P147" s="26">
        <f aca="true" t="shared" si="39" ref="P147:P178">1/exchange_rate*EXP((L147-M147)*C147)</f>
        <v>0.00909090909090909</v>
      </c>
      <c r="Q147" s="23">
        <f t="shared" si="30"/>
        <v>0</v>
      </c>
      <c r="R147" s="7">
        <f t="shared" si="31"/>
        <v>0</v>
      </c>
    </row>
    <row r="148" spans="6:18" ht="12">
      <c r="F148" s="6">
        <f aca="true" t="shared" si="40" ref="F148:F172">F147</f>
        <v>0.08</v>
      </c>
      <c r="G148" s="8"/>
      <c r="H148" s="4">
        <f t="shared" si="36"/>
        <v>0</v>
      </c>
      <c r="I148" s="6">
        <f t="shared" si="27"/>
        <v>0.05</v>
      </c>
      <c r="J148" s="23">
        <f t="shared" si="37"/>
        <v>0</v>
      </c>
      <c r="K148" s="23">
        <f t="shared" si="38"/>
        <v>0</v>
      </c>
      <c r="M148" s="6">
        <v>0.04</v>
      </c>
      <c r="N148" s="4">
        <f t="shared" si="28"/>
        <v>0</v>
      </c>
      <c r="O148" s="23">
        <f t="shared" si="29"/>
        <v>0</v>
      </c>
      <c r="P148" s="26">
        <f t="shared" si="39"/>
        <v>0.00909090909090909</v>
      </c>
      <c r="Q148" s="23">
        <f t="shared" si="30"/>
        <v>0</v>
      </c>
      <c r="R148" s="7">
        <f t="shared" si="31"/>
        <v>0</v>
      </c>
    </row>
    <row r="149" spans="6:18" ht="12">
      <c r="F149" s="6">
        <f t="shared" si="40"/>
        <v>0.08</v>
      </c>
      <c r="H149" s="4">
        <f t="shared" si="36"/>
        <v>0</v>
      </c>
      <c r="I149" s="6">
        <f aca="true" t="shared" si="41" ref="I149:I173">I148</f>
        <v>0.05</v>
      </c>
      <c r="J149" s="23">
        <f t="shared" si="37"/>
        <v>0</v>
      </c>
      <c r="K149" s="23">
        <f t="shared" si="38"/>
        <v>0</v>
      </c>
      <c r="M149" s="6">
        <v>0.04</v>
      </c>
      <c r="N149" s="4">
        <f t="shared" si="28"/>
        <v>0</v>
      </c>
      <c r="O149" s="23">
        <f t="shared" si="29"/>
        <v>0</v>
      </c>
      <c r="P149" s="26">
        <f t="shared" si="39"/>
        <v>0.00909090909090909</v>
      </c>
      <c r="Q149" s="23">
        <f t="shared" si="30"/>
        <v>0</v>
      </c>
      <c r="R149" s="7">
        <f t="shared" si="31"/>
        <v>0</v>
      </c>
    </row>
    <row r="150" spans="6:18" ht="12">
      <c r="F150" s="6">
        <f t="shared" si="40"/>
        <v>0.08</v>
      </c>
      <c r="H150" s="4">
        <f t="shared" si="36"/>
        <v>0</v>
      </c>
      <c r="I150" s="6">
        <f t="shared" si="41"/>
        <v>0.05</v>
      </c>
      <c r="J150" s="23">
        <f t="shared" si="37"/>
        <v>0</v>
      </c>
      <c r="K150" s="23">
        <f t="shared" si="38"/>
        <v>0</v>
      </c>
      <c r="M150" s="6">
        <v>0.04</v>
      </c>
      <c r="N150" s="4">
        <f aca="true" t="shared" si="42" ref="N150:N213">IF(AND(D150=1,D151=0),((H150+G150)*EXP(C150*L150*-1)),H150*EXP(C150*L150*-1))</f>
        <v>0</v>
      </c>
      <c r="O150" s="23">
        <f aca="true" t="shared" si="43" ref="O150:O174">IF(AND($D150=1,$D151=0),((J150+K150)*EXP(C150*M150*-1)),K150*EXP(C150*M150*-1))</f>
        <v>0</v>
      </c>
      <c r="P150" s="26">
        <f t="shared" si="39"/>
        <v>0.00909090909090909</v>
      </c>
      <c r="Q150" s="23">
        <f aca="true" t="shared" si="44" ref="Q150:Q205">IF(AND(D150=1,D151=0),(H150-K150*P150-(J150*P150-G150)),H150-K150*P150)</f>
        <v>0</v>
      </c>
      <c r="R150" s="7">
        <f aca="true" t="shared" si="45" ref="R150:R213">Q150*EXP(L150*-1*C150)</f>
        <v>0</v>
      </c>
    </row>
    <row r="151" spans="6:18" ht="12">
      <c r="F151" s="6">
        <f t="shared" si="40"/>
        <v>0.08</v>
      </c>
      <c r="H151" s="4">
        <f t="shared" si="36"/>
        <v>0</v>
      </c>
      <c r="I151" s="6">
        <f t="shared" si="41"/>
        <v>0.05</v>
      </c>
      <c r="J151" s="23">
        <f t="shared" si="37"/>
        <v>0</v>
      </c>
      <c r="K151" s="23">
        <f t="shared" si="38"/>
        <v>0</v>
      </c>
      <c r="M151" s="6">
        <v>0.04</v>
      </c>
      <c r="N151" s="4">
        <f t="shared" si="42"/>
        <v>0</v>
      </c>
      <c r="O151" s="23">
        <f t="shared" si="43"/>
        <v>0</v>
      </c>
      <c r="P151" s="26">
        <f t="shared" si="39"/>
        <v>0.00909090909090909</v>
      </c>
      <c r="Q151" s="23">
        <f t="shared" si="44"/>
        <v>0</v>
      </c>
      <c r="R151" s="7">
        <f t="shared" si="45"/>
        <v>0</v>
      </c>
    </row>
    <row r="152" spans="6:18" ht="12">
      <c r="F152" s="6">
        <f t="shared" si="40"/>
        <v>0.08</v>
      </c>
      <c r="H152" s="4">
        <f t="shared" si="36"/>
        <v>0</v>
      </c>
      <c r="I152" s="6">
        <f t="shared" si="41"/>
        <v>0.05</v>
      </c>
      <c r="J152" s="23">
        <f t="shared" si="37"/>
        <v>0</v>
      </c>
      <c r="K152" s="23">
        <f t="shared" si="38"/>
        <v>0</v>
      </c>
      <c r="M152" s="6">
        <v>0.04</v>
      </c>
      <c r="N152" s="4">
        <f t="shared" si="42"/>
        <v>0</v>
      </c>
      <c r="O152" s="23">
        <f t="shared" si="43"/>
        <v>0</v>
      </c>
      <c r="P152" s="26">
        <f t="shared" si="39"/>
        <v>0.00909090909090909</v>
      </c>
      <c r="Q152" s="23">
        <f t="shared" si="44"/>
        <v>0</v>
      </c>
      <c r="R152" s="7">
        <f t="shared" si="45"/>
        <v>0</v>
      </c>
    </row>
    <row r="153" spans="6:18" ht="12">
      <c r="F153" s="6">
        <f t="shared" si="40"/>
        <v>0.08</v>
      </c>
      <c r="H153" s="4">
        <f t="shared" si="36"/>
        <v>0</v>
      </c>
      <c r="I153" s="6">
        <f t="shared" si="41"/>
        <v>0.05</v>
      </c>
      <c r="J153" s="23">
        <f t="shared" si="37"/>
        <v>0</v>
      </c>
      <c r="K153" s="23">
        <f t="shared" si="38"/>
        <v>0</v>
      </c>
      <c r="M153" s="6">
        <v>0.04</v>
      </c>
      <c r="N153" s="4">
        <f t="shared" si="42"/>
        <v>0</v>
      </c>
      <c r="O153" s="23">
        <f t="shared" si="43"/>
        <v>0</v>
      </c>
      <c r="P153" s="26">
        <f t="shared" si="39"/>
        <v>0.00909090909090909</v>
      </c>
      <c r="Q153" s="23">
        <f t="shared" si="44"/>
        <v>0</v>
      </c>
      <c r="R153" s="7">
        <f t="shared" si="45"/>
        <v>0</v>
      </c>
    </row>
    <row r="154" spans="6:18" ht="12">
      <c r="F154" s="6">
        <f t="shared" si="40"/>
        <v>0.08</v>
      </c>
      <c r="H154" s="4">
        <f t="shared" si="36"/>
        <v>0</v>
      </c>
      <c r="I154" s="6">
        <f t="shared" si="41"/>
        <v>0.05</v>
      </c>
      <c r="J154" s="23">
        <f t="shared" si="37"/>
        <v>0</v>
      </c>
      <c r="K154" s="23">
        <f t="shared" si="38"/>
        <v>0</v>
      </c>
      <c r="M154" s="6">
        <v>0.04</v>
      </c>
      <c r="N154" s="4">
        <f t="shared" si="42"/>
        <v>0</v>
      </c>
      <c r="O154" s="23">
        <f t="shared" si="43"/>
        <v>0</v>
      </c>
      <c r="P154" s="26">
        <f t="shared" si="39"/>
        <v>0.00909090909090909</v>
      </c>
      <c r="Q154" s="23">
        <f t="shared" si="44"/>
        <v>0</v>
      </c>
      <c r="R154" s="7">
        <f t="shared" si="45"/>
        <v>0</v>
      </c>
    </row>
    <row r="155" spans="6:18" ht="12">
      <c r="F155" s="6">
        <f t="shared" si="40"/>
        <v>0.08</v>
      </c>
      <c r="H155" s="4">
        <f t="shared" si="36"/>
        <v>0</v>
      </c>
      <c r="I155" s="6">
        <f t="shared" si="41"/>
        <v>0.05</v>
      </c>
      <c r="J155" s="23">
        <f t="shared" si="37"/>
        <v>0</v>
      </c>
      <c r="K155" s="23">
        <f t="shared" si="38"/>
        <v>0</v>
      </c>
      <c r="M155" s="6">
        <v>0.04</v>
      </c>
      <c r="N155" s="4">
        <f t="shared" si="42"/>
        <v>0</v>
      </c>
      <c r="O155" s="23">
        <f t="shared" si="43"/>
        <v>0</v>
      </c>
      <c r="P155" s="26">
        <f t="shared" si="39"/>
        <v>0.00909090909090909</v>
      </c>
      <c r="Q155" s="23">
        <f t="shared" si="44"/>
        <v>0</v>
      </c>
      <c r="R155" s="7">
        <f t="shared" si="45"/>
        <v>0</v>
      </c>
    </row>
    <row r="156" spans="6:18" ht="12">
      <c r="F156" s="6">
        <f t="shared" si="40"/>
        <v>0.08</v>
      </c>
      <c r="H156" s="4">
        <f t="shared" si="36"/>
        <v>0</v>
      </c>
      <c r="I156" s="6">
        <f t="shared" si="41"/>
        <v>0.05</v>
      </c>
      <c r="J156" s="23">
        <f t="shared" si="37"/>
        <v>0</v>
      </c>
      <c r="K156" s="23">
        <f t="shared" si="38"/>
        <v>0</v>
      </c>
      <c r="M156" s="6">
        <v>0.04</v>
      </c>
      <c r="N156" s="4">
        <f t="shared" si="42"/>
        <v>0</v>
      </c>
      <c r="O156" s="23">
        <f t="shared" si="43"/>
        <v>0</v>
      </c>
      <c r="P156" s="26">
        <f t="shared" si="39"/>
        <v>0.00909090909090909</v>
      </c>
      <c r="Q156" s="23">
        <f t="shared" si="44"/>
        <v>0</v>
      </c>
      <c r="R156" s="7">
        <f t="shared" si="45"/>
        <v>0</v>
      </c>
    </row>
    <row r="157" spans="6:18" ht="12">
      <c r="F157" s="6">
        <f t="shared" si="40"/>
        <v>0.08</v>
      </c>
      <c r="H157" s="4">
        <f t="shared" si="36"/>
        <v>0</v>
      </c>
      <c r="I157" s="6">
        <f t="shared" si="41"/>
        <v>0.05</v>
      </c>
      <c r="J157" s="23">
        <f t="shared" si="37"/>
        <v>0</v>
      </c>
      <c r="K157" s="23">
        <f t="shared" si="38"/>
        <v>0</v>
      </c>
      <c r="M157" s="6">
        <v>0.04</v>
      </c>
      <c r="N157" s="4">
        <f t="shared" si="42"/>
        <v>0</v>
      </c>
      <c r="O157" s="23">
        <f t="shared" si="43"/>
        <v>0</v>
      </c>
      <c r="P157" s="26">
        <f t="shared" si="39"/>
        <v>0.00909090909090909</v>
      </c>
      <c r="Q157" s="23">
        <f t="shared" si="44"/>
        <v>0</v>
      </c>
      <c r="R157" s="7">
        <f t="shared" si="45"/>
        <v>0</v>
      </c>
    </row>
    <row r="158" spans="6:18" ht="12">
      <c r="F158" s="6">
        <f t="shared" si="40"/>
        <v>0.08</v>
      </c>
      <c r="H158" s="4">
        <f t="shared" si="36"/>
        <v>0</v>
      </c>
      <c r="I158" s="6">
        <f t="shared" si="41"/>
        <v>0.05</v>
      </c>
      <c r="J158" s="23">
        <f t="shared" si="37"/>
        <v>0</v>
      </c>
      <c r="K158" s="23">
        <f t="shared" si="38"/>
        <v>0</v>
      </c>
      <c r="M158" s="6">
        <v>0.04</v>
      </c>
      <c r="N158" s="4">
        <f t="shared" si="42"/>
        <v>0</v>
      </c>
      <c r="O158" s="23">
        <f t="shared" si="43"/>
        <v>0</v>
      </c>
      <c r="P158" s="26">
        <f t="shared" si="39"/>
        <v>0.00909090909090909</v>
      </c>
      <c r="Q158" s="23">
        <f t="shared" si="44"/>
        <v>0</v>
      </c>
      <c r="R158" s="7">
        <f t="shared" si="45"/>
        <v>0</v>
      </c>
    </row>
    <row r="159" spans="6:18" ht="12">
      <c r="F159" s="6">
        <f t="shared" si="40"/>
        <v>0.08</v>
      </c>
      <c r="H159" s="4">
        <f t="shared" si="36"/>
        <v>0</v>
      </c>
      <c r="I159" s="6">
        <f t="shared" si="41"/>
        <v>0.05</v>
      </c>
      <c r="J159" s="23">
        <f t="shared" si="37"/>
        <v>0</v>
      </c>
      <c r="K159" s="23">
        <f t="shared" si="38"/>
        <v>0</v>
      </c>
      <c r="M159" s="6">
        <v>0.04</v>
      </c>
      <c r="N159" s="4">
        <f t="shared" si="42"/>
        <v>0</v>
      </c>
      <c r="O159" s="23">
        <f t="shared" si="43"/>
        <v>0</v>
      </c>
      <c r="P159" s="26">
        <f t="shared" si="39"/>
        <v>0.00909090909090909</v>
      </c>
      <c r="Q159" s="23">
        <f t="shared" si="44"/>
        <v>0</v>
      </c>
      <c r="R159" s="7">
        <f t="shared" si="45"/>
        <v>0</v>
      </c>
    </row>
    <row r="160" spans="6:18" ht="12">
      <c r="F160" s="6">
        <f t="shared" si="40"/>
        <v>0.08</v>
      </c>
      <c r="H160" s="4">
        <f t="shared" si="36"/>
        <v>0</v>
      </c>
      <c r="I160" s="6">
        <f t="shared" si="41"/>
        <v>0.05</v>
      </c>
      <c r="J160" s="23">
        <f t="shared" si="37"/>
        <v>0</v>
      </c>
      <c r="K160" s="23">
        <f t="shared" si="38"/>
        <v>0</v>
      </c>
      <c r="M160" s="6">
        <v>0.04</v>
      </c>
      <c r="N160" s="4">
        <f t="shared" si="42"/>
        <v>0</v>
      </c>
      <c r="O160" s="23">
        <f t="shared" si="43"/>
        <v>0</v>
      </c>
      <c r="P160" s="26">
        <f t="shared" si="39"/>
        <v>0.00909090909090909</v>
      </c>
      <c r="Q160" s="23">
        <f t="shared" si="44"/>
        <v>0</v>
      </c>
      <c r="R160" s="7">
        <f t="shared" si="45"/>
        <v>0</v>
      </c>
    </row>
    <row r="161" spans="6:18" ht="12">
      <c r="F161" s="6">
        <f t="shared" si="40"/>
        <v>0.08</v>
      </c>
      <c r="H161" s="4">
        <f t="shared" si="36"/>
        <v>0</v>
      </c>
      <c r="I161" s="6">
        <f t="shared" si="41"/>
        <v>0.05</v>
      </c>
      <c r="J161" s="23">
        <f t="shared" si="37"/>
        <v>0</v>
      </c>
      <c r="K161" s="23">
        <f t="shared" si="38"/>
        <v>0</v>
      </c>
      <c r="M161" s="6">
        <v>0.04</v>
      </c>
      <c r="N161" s="4">
        <f t="shared" si="42"/>
        <v>0</v>
      </c>
      <c r="O161" s="23">
        <f t="shared" si="43"/>
        <v>0</v>
      </c>
      <c r="P161" s="26">
        <f t="shared" si="39"/>
        <v>0.00909090909090909</v>
      </c>
      <c r="Q161" s="23">
        <f t="shared" si="44"/>
        <v>0</v>
      </c>
      <c r="R161" s="7">
        <f t="shared" si="45"/>
        <v>0</v>
      </c>
    </row>
    <row r="162" spans="6:18" ht="12">
      <c r="F162" s="6">
        <f t="shared" si="40"/>
        <v>0.08</v>
      </c>
      <c r="H162" s="4">
        <f t="shared" si="36"/>
        <v>0</v>
      </c>
      <c r="I162" s="6">
        <f t="shared" si="41"/>
        <v>0.05</v>
      </c>
      <c r="J162" s="23">
        <f t="shared" si="37"/>
        <v>0</v>
      </c>
      <c r="K162" s="23">
        <f t="shared" si="38"/>
        <v>0</v>
      </c>
      <c r="M162" s="6">
        <v>0.04</v>
      </c>
      <c r="N162" s="4">
        <f t="shared" si="42"/>
        <v>0</v>
      </c>
      <c r="O162" s="23">
        <f t="shared" si="43"/>
        <v>0</v>
      </c>
      <c r="P162" s="26">
        <f t="shared" si="39"/>
        <v>0.00909090909090909</v>
      </c>
      <c r="Q162" s="23">
        <f t="shared" si="44"/>
        <v>0</v>
      </c>
      <c r="R162" s="7">
        <f t="shared" si="45"/>
        <v>0</v>
      </c>
    </row>
    <row r="163" spans="6:18" ht="12">
      <c r="F163" s="6">
        <f t="shared" si="40"/>
        <v>0.08</v>
      </c>
      <c r="H163" s="4">
        <f t="shared" si="36"/>
        <v>0</v>
      </c>
      <c r="I163" s="6">
        <f t="shared" si="41"/>
        <v>0.05</v>
      </c>
      <c r="J163" s="23">
        <f t="shared" si="37"/>
        <v>0</v>
      </c>
      <c r="K163" s="23">
        <f t="shared" si="38"/>
        <v>0</v>
      </c>
      <c r="M163" s="6">
        <v>0.04</v>
      </c>
      <c r="N163" s="4">
        <f t="shared" si="42"/>
        <v>0</v>
      </c>
      <c r="O163" s="23">
        <f t="shared" si="43"/>
        <v>0</v>
      </c>
      <c r="P163" s="26">
        <f t="shared" si="39"/>
        <v>0.00909090909090909</v>
      </c>
      <c r="Q163" s="23">
        <f t="shared" si="44"/>
        <v>0</v>
      </c>
      <c r="R163" s="7">
        <f t="shared" si="45"/>
        <v>0</v>
      </c>
    </row>
    <row r="164" spans="6:18" ht="12">
      <c r="F164" s="6">
        <f t="shared" si="40"/>
        <v>0.08</v>
      </c>
      <c r="H164" s="4">
        <f t="shared" si="36"/>
        <v>0</v>
      </c>
      <c r="I164" s="6">
        <f t="shared" si="41"/>
        <v>0.05</v>
      </c>
      <c r="J164" s="23">
        <f t="shared" si="37"/>
        <v>0</v>
      </c>
      <c r="K164" s="23">
        <f t="shared" si="38"/>
        <v>0</v>
      </c>
      <c r="M164" s="6">
        <v>0.04</v>
      </c>
      <c r="N164" s="4">
        <f t="shared" si="42"/>
        <v>0</v>
      </c>
      <c r="O164" s="23">
        <f t="shared" si="43"/>
        <v>0</v>
      </c>
      <c r="P164" s="26">
        <f t="shared" si="39"/>
        <v>0.00909090909090909</v>
      </c>
      <c r="Q164" s="23">
        <f t="shared" si="44"/>
        <v>0</v>
      </c>
      <c r="R164" s="7">
        <f t="shared" si="45"/>
        <v>0</v>
      </c>
    </row>
    <row r="165" spans="6:18" ht="12">
      <c r="F165" s="6">
        <f t="shared" si="40"/>
        <v>0.08</v>
      </c>
      <c r="H165" s="4">
        <f t="shared" si="36"/>
        <v>0</v>
      </c>
      <c r="I165" s="6">
        <f t="shared" si="41"/>
        <v>0.05</v>
      </c>
      <c r="J165" s="23">
        <f t="shared" si="37"/>
        <v>0</v>
      </c>
      <c r="K165" s="23">
        <f t="shared" si="38"/>
        <v>0</v>
      </c>
      <c r="M165" s="6">
        <v>0.04</v>
      </c>
      <c r="N165" s="4">
        <f t="shared" si="42"/>
        <v>0</v>
      </c>
      <c r="O165" s="23">
        <f t="shared" si="43"/>
        <v>0</v>
      </c>
      <c r="P165" s="26">
        <f t="shared" si="39"/>
        <v>0.00909090909090909</v>
      </c>
      <c r="Q165" s="23">
        <f t="shared" si="44"/>
        <v>0</v>
      </c>
      <c r="R165" s="7">
        <f t="shared" si="45"/>
        <v>0</v>
      </c>
    </row>
    <row r="166" spans="6:18" ht="12">
      <c r="F166" s="6">
        <f t="shared" si="40"/>
        <v>0.08</v>
      </c>
      <c r="H166" s="4">
        <f t="shared" si="36"/>
        <v>0</v>
      </c>
      <c r="I166" s="6">
        <f t="shared" si="41"/>
        <v>0.05</v>
      </c>
      <c r="J166" s="23">
        <f t="shared" si="37"/>
        <v>0</v>
      </c>
      <c r="K166" s="23">
        <f t="shared" si="38"/>
        <v>0</v>
      </c>
      <c r="M166" s="6">
        <v>0.04</v>
      </c>
      <c r="N166" s="4">
        <f t="shared" si="42"/>
        <v>0</v>
      </c>
      <c r="O166" s="23">
        <f t="shared" si="43"/>
        <v>0</v>
      </c>
      <c r="P166" s="26">
        <f t="shared" si="39"/>
        <v>0.00909090909090909</v>
      </c>
      <c r="Q166" s="23">
        <f t="shared" si="44"/>
        <v>0</v>
      </c>
      <c r="R166" s="7">
        <f t="shared" si="45"/>
        <v>0</v>
      </c>
    </row>
    <row r="167" spans="6:18" ht="12">
      <c r="F167" s="6">
        <f t="shared" si="40"/>
        <v>0.08</v>
      </c>
      <c r="H167" s="4">
        <f t="shared" si="36"/>
        <v>0</v>
      </c>
      <c r="I167" s="6">
        <f t="shared" si="41"/>
        <v>0.05</v>
      </c>
      <c r="J167" s="23">
        <f t="shared" si="37"/>
        <v>0</v>
      </c>
      <c r="K167" s="23">
        <f t="shared" si="38"/>
        <v>0</v>
      </c>
      <c r="M167" s="6">
        <v>0.04</v>
      </c>
      <c r="N167" s="4">
        <f t="shared" si="42"/>
        <v>0</v>
      </c>
      <c r="O167" s="23">
        <f t="shared" si="43"/>
        <v>0</v>
      </c>
      <c r="P167" s="26">
        <f t="shared" si="39"/>
        <v>0.00909090909090909</v>
      </c>
      <c r="Q167" s="23">
        <f t="shared" si="44"/>
        <v>0</v>
      </c>
      <c r="R167" s="7">
        <f t="shared" si="45"/>
        <v>0</v>
      </c>
    </row>
    <row r="168" spans="6:18" ht="12">
      <c r="F168" s="6">
        <f t="shared" si="40"/>
        <v>0.08</v>
      </c>
      <c r="H168" s="4">
        <f t="shared" si="36"/>
        <v>0</v>
      </c>
      <c r="I168" s="6">
        <f t="shared" si="41"/>
        <v>0.05</v>
      </c>
      <c r="J168" s="23">
        <f t="shared" si="37"/>
        <v>0</v>
      </c>
      <c r="K168" s="23">
        <f t="shared" si="38"/>
        <v>0</v>
      </c>
      <c r="M168" s="6">
        <v>0.04</v>
      </c>
      <c r="N168" s="4">
        <f t="shared" si="42"/>
        <v>0</v>
      </c>
      <c r="O168" s="23">
        <f t="shared" si="43"/>
        <v>0</v>
      </c>
      <c r="P168" s="26">
        <f t="shared" si="39"/>
        <v>0.00909090909090909</v>
      </c>
      <c r="Q168" s="23">
        <f t="shared" si="44"/>
        <v>0</v>
      </c>
      <c r="R168" s="7">
        <f t="shared" si="45"/>
        <v>0</v>
      </c>
    </row>
    <row r="169" spans="6:18" ht="12">
      <c r="F169" s="6">
        <f t="shared" si="40"/>
        <v>0.08</v>
      </c>
      <c r="H169" s="4">
        <f t="shared" si="36"/>
        <v>0</v>
      </c>
      <c r="I169" s="6">
        <f t="shared" si="41"/>
        <v>0.05</v>
      </c>
      <c r="J169" s="23">
        <f t="shared" si="37"/>
        <v>0</v>
      </c>
      <c r="K169" s="23">
        <f t="shared" si="38"/>
        <v>0</v>
      </c>
      <c r="M169" s="6">
        <v>0.04</v>
      </c>
      <c r="N169" s="4">
        <f t="shared" si="42"/>
        <v>0</v>
      </c>
      <c r="O169" s="23">
        <f t="shared" si="43"/>
        <v>0</v>
      </c>
      <c r="P169" s="26">
        <f t="shared" si="39"/>
        <v>0.00909090909090909</v>
      </c>
      <c r="Q169" s="23">
        <f t="shared" si="44"/>
        <v>0</v>
      </c>
      <c r="R169" s="7">
        <f t="shared" si="45"/>
        <v>0</v>
      </c>
    </row>
    <row r="170" spans="6:18" ht="12">
      <c r="F170" s="6">
        <f t="shared" si="40"/>
        <v>0.08</v>
      </c>
      <c r="H170" s="4">
        <f t="shared" si="36"/>
        <v>0</v>
      </c>
      <c r="I170" s="6">
        <f t="shared" si="41"/>
        <v>0.05</v>
      </c>
      <c r="K170" s="23">
        <f t="shared" si="38"/>
        <v>0</v>
      </c>
      <c r="N170" s="4">
        <f t="shared" si="42"/>
        <v>0</v>
      </c>
      <c r="O170" s="23">
        <f t="shared" si="43"/>
        <v>0</v>
      </c>
      <c r="P170" s="26">
        <f t="shared" si="39"/>
        <v>0.00909090909090909</v>
      </c>
      <c r="Q170" s="23">
        <f t="shared" si="44"/>
        <v>0</v>
      </c>
      <c r="R170" s="7">
        <f t="shared" si="45"/>
        <v>0</v>
      </c>
    </row>
    <row r="171" spans="6:18" ht="12">
      <c r="F171" s="6">
        <f t="shared" si="40"/>
        <v>0.08</v>
      </c>
      <c r="H171" s="4">
        <f t="shared" si="36"/>
        <v>0</v>
      </c>
      <c r="I171" s="6">
        <f t="shared" si="41"/>
        <v>0.05</v>
      </c>
      <c r="K171" s="23">
        <f t="shared" si="38"/>
        <v>0</v>
      </c>
      <c r="N171" s="4">
        <f t="shared" si="42"/>
        <v>0</v>
      </c>
      <c r="O171" s="23">
        <f t="shared" si="43"/>
        <v>0</v>
      </c>
      <c r="P171" s="26">
        <f t="shared" si="39"/>
        <v>0.00909090909090909</v>
      </c>
      <c r="Q171" s="23">
        <f t="shared" si="44"/>
        <v>0</v>
      </c>
      <c r="R171" s="7">
        <f t="shared" si="45"/>
        <v>0</v>
      </c>
    </row>
    <row r="172" spans="6:18" ht="12">
      <c r="F172" s="6">
        <f t="shared" si="40"/>
        <v>0.08</v>
      </c>
      <c r="H172" s="4">
        <f t="shared" si="36"/>
        <v>0</v>
      </c>
      <c r="I172" s="6">
        <f t="shared" si="41"/>
        <v>0.05</v>
      </c>
      <c r="K172" s="23">
        <f t="shared" si="38"/>
        <v>0</v>
      </c>
      <c r="N172" s="4">
        <f t="shared" si="42"/>
        <v>0</v>
      </c>
      <c r="O172" s="23">
        <f t="shared" si="43"/>
        <v>0</v>
      </c>
      <c r="P172" s="26">
        <f t="shared" si="39"/>
        <v>0.00909090909090909</v>
      </c>
      <c r="Q172" s="23">
        <f t="shared" si="44"/>
        <v>0</v>
      </c>
      <c r="R172" s="7">
        <f t="shared" si="45"/>
        <v>0</v>
      </c>
    </row>
    <row r="173" spans="6:18" ht="12">
      <c r="F173" s="6"/>
      <c r="H173" s="4">
        <f t="shared" si="36"/>
        <v>0</v>
      </c>
      <c r="I173" s="6">
        <f t="shared" si="41"/>
        <v>0.05</v>
      </c>
      <c r="K173" s="23">
        <f t="shared" si="38"/>
        <v>0</v>
      </c>
      <c r="N173" s="4">
        <f t="shared" si="42"/>
        <v>0</v>
      </c>
      <c r="O173" s="23">
        <f t="shared" si="43"/>
        <v>0</v>
      </c>
      <c r="P173" s="26">
        <f t="shared" si="39"/>
        <v>0.00909090909090909</v>
      </c>
      <c r="Q173" s="23">
        <f t="shared" si="44"/>
        <v>0</v>
      </c>
      <c r="R173" s="7">
        <f t="shared" si="45"/>
        <v>0</v>
      </c>
    </row>
    <row r="174" spans="6:18" ht="12">
      <c r="F174" s="6"/>
      <c r="H174" s="4">
        <f t="shared" si="36"/>
        <v>0</v>
      </c>
      <c r="I174" s="6"/>
      <c r="K174" s="23">
        <f t="shared" si="38"/>
        <v>0</v>
      </c>
      <c r="N174" s="4">
        <f t="shared" si="42"/>
        <v>0</v>
      </c>
      <c r="O174" s="23">
        <f t="shared" si="43"/>
        <v>0</v>
      </c>
      <c r="P174" s="26">
        <f t="shared" si="39"/>
        <v>0.00909090909090909</v>
      </c>
      <c r="Q174" s="23">
        <f t="shared" si="44"/>
        <v>0</v>
      </c>
      <c r="R174" s="7">
        <f t="shared" si="45"/>
        <v>0</v>
      </c>
    </row>
    <row r="175" spans="6:18" ht="12">
      <c r="F175" s="6"/>
      <c r="H175" s="4">
        <f t="shared" si="36"/>
        <v>0</v>
      </c>
      <c r="I175" s="6"/>
      <c r="K175" s="23">
        <f t="shared" si="38"/>
        <v>0</v>
      </c>
      <c r="N175" s="4">
        <f t="shared" si="42"/>
        <v>0</v>
      </c>
      <c r="P175" s="26">
        <f t="shared" si="39"/>
        <v>0.00909090909090909</v>
      </c>
      <c r="Q175" s="23">
        <f t="shared" si="44"/>
        <v>0</v>
      </c>
      <c r="R175" s="7">
        <f t="shared" si="45"/>
        <v>0</v>
      </c>
    </row>
    <row r="176" spans="6:18" ht="12">
      <c r="F176" s="6"/>
      <c r="H176" s="4">
        <f t="shared" si="36"/>
        <v>0</v>
      </c>
      <c r="I176" s="6"/>
      <c r="K176" s="23">
        <f t="shared" si="38"/>
        <v>0</v>
      </c>
      <c r="N176" s="4">
        <f t="shared" si="42"/>
        <v>0</v>
      </c>
      <c r="P176" s="26">
        <f t="shared" si="39"/>
        <v>0.00909090909090909</v>
      </c>
      <c r="Q176" s="23">
        <f t="shared" si="44"/>
        <v>0</v>
      </c>
      <c r="R176" s="7">
        <f t="shared" si="45"/>
        <v>0</v>
      </c>
    </row>
    <row r="177" spans="6:18" ht="12">
      <c r="F177" s="6"/>
      <c r="H177" s="4">
        <f t="shared" si="36"/>
        <v>0</v>
      </c>
      <c r="I177" s="6"/>
      <c r="K177" s="23">
        <f t="shared" si="38"/>
        <v>0</v>
      </c>
      <c r="N177" s="4">
        <f t="shared" si="42"/>
        <v>0</v>
      </c>
      <c r="P177" s="26">
        <f t="shared" si="39"/>
        <v>0.00909090909090909</v>
      </c>
      <c r="Q177" s="23">
        <f t="shared" si="44"/>
        <v>0</v>
      </c>
      <c r="R177" s="7">
        <f t="shared" si="45"/>
        <v>0</v>
      </c>
    </row>
    <row r="178" spans="6:18" ht="12">
      <c r="F178" s="6"/>
      <c r="H178" s="4">
        <f t="shared" si="36"/>
        <v>0</v>
      </c>
      <c r="I178" s="6"/>
      <c r="K178" s="23">
        <f t="shared" si="38"/>
        <v>0</v>
      </c>
      <c r="N178" s="4">
        <f t="shared" si="42"/>
        <v>0</v>
      </c>
      <c r="P178" s="26">
        <f t="shared" si="39"/>
        <v>0.00909090909090909</v>
      </c>
      <c r="Q178" s="23">
        <f t="shared" si="44"/>
        <v>0</v>
      </c>
      <c r="R178" s="7">
        <f t="shared" si="45"/>
        <v>0</v>
      </c>
    </row>
    <row r="179" spans="6:18" ht="12">
      <c r="F179" s="6"/>
      <c r="H179" s="4">
        <f t="shared" si="36"/>
        <v>0</v>
      </c>
      <c r="K179" s="23">
        <f aca="true" t="shared" si="46" ref="K179:K203">J179*I179*(frequency/12)</f>
        <v>0</v>
      </c>
      <c r="N179" s="4">
        <f t="shared" si="42"/>
        <v>0</v>
      </c>
      <c r="P179" s="26">
        <f aca="true" t="shared" si="47" ref="P179:P205">1/exchange_rate*EXP((L179-M179)*C179)</f>
        <v>0.00909090909090909</v>
      </c>
      <c r="Q179" s="23">
        <f t="shared" si="44"/>
        <v>0</v>
      </c>
      <c r="R179" s="7">
        <f t="shared" si="45"/>
        <v>0</v>
      </c>
    </row>
    <row r="180" spans="6:18" ht="12">
      <c r="F180" s="6"/>
      <c r="H180" s="4">
        <f t="shared" si="36"/>
        <v>0</v>
      </c>
      <c r="K180" s="23">
        <f t="shared" si="46"/>
        <v>0</v>
      </c>
      <c r="N180" s="4">
        <f t="shared" si="42"/>
        <v>0</v>
      </c>
      <c r="P180" s="26">
        <f t="shared" si="47"/>
        <v>0.00909090909090909</v>
      </c>
      <c r="Q180" s="23">
        <f t="shared" si="44"/>
        <v>0</v>
      </c>
      <c r="R180" s="7">
        <f t="shared" si="45"/>
        <v>0</v>
      </c>
    </row>
    <row r="181" spans="6:18" ht="12">
      <c r="F181" s="6"/>
      <c r="H181" s="4">
        <f t="shared" si="36"/>
        <v>0</v>
      </c>
      <c r="K181" s="23">
        <f t="shared" si="46"/>
        <v>0</v>
      </c>
      <c r="N181" s="4">
        <f t="shared" si="42"/>
        <v>0</v>
      </c>
      <c r="P181" s="26">
        <f t="shared" si="47"/>
        <v>0.00909090909090909</v>
      </c>
      <c r="Q181" s="23">
        <f t="shared" si="44"/>
        <v>0</v>
      </c>
      <c r="R181" s="7">
        <f t="shared" si="45"/>
        <v>0</v>
      </c>
    </row>
    <row r="182" spans="6:18" ht="12">
      <c r="F182" s="6"/>
      <c r="H182" s="4">
        <f t="shared" si="36"/>
        <v>0</v>
      </c>
      <c r="K182" s="23">
        <f t="shared" si="46"/>
        <v>0</v>
      </c>
      <c r="N182" s="4">
        <f t="shared" si="42"/>
        <v>0</v>
      </c>
      <c r="P182" s="26">
        <f t="shared" si="47"/>
        <v>0.00909090909090909</v>
      </c>
      <c r="Q182" s="23">
        <f t="shared" si="44"/>
        <v>0</v>
      </c>
      <c r="R182" s="7">
        <f t="shared" si="45"/>
        <v>0</v>
      </c>
    </row>
    <row r="183" spans="6:18" ht="12">
      <c r="F183" s="6"/>
      <c r="H183" s="4">
        <f t="shared" si="36"/>
        <v>0</v>
      </c>
      <c r="K183" s="23">
        <f t="shared" si="46"/>
        <v>0</v>
      </c>
      <c r="N183" s="4">
        <f t="shared" si="42"/>
        <v>0</v>
      </c>
      <c r="P183" s="26">
        <f t="shared" si="47"/>
        <v>0.00909090909090909</v>
      </c>
      <c r="Q183" s="23">
        <f t="shared" si="44"/>
        <v>0</v>
      </c>
      <c r="R183" s="7">
        <f t="shared" si="45"/>
        <v>0</v>
      </c>
    </row>
    <row r="184" spans="6:18" ht="12">
      <c r="F184" s="6"/>
      <c r="H184" s="4">
        <f t="shared" si="36"/>
        <v>0</v>
      </c>
      <c r="K184" s="23">
        <f t="shared" si="46"/>
        <v>0</v>
      </c>
      <c r="N184" s="4">
        <f t="shared" si="42"/>
        <v>0</v>
      </c>
      <c r="P184" s="26">
        <f t="shared" si="47"/>
        <v>0.00909090909090909</v>
      </c>
      <c r="Q184" s="23">
        <f t="shared" si="44"/>
        <v>0</v>
      </c>
      <c r="R184" s="7">
        <f t="shared" si="45"/>
        <v>0</v>
      </c>
    </row>
    <row r="185" spans="6:18" ht="12">
      <c r="F185" s="6"/>
      <c r="H185" s="4">
        <f t="shared" si="36"/>
        <v>0</v>
      </c>
      <c r="K185" s="23">
        <f t="shared" si="46"/>
        <v>0</v>
      </c>
      <c r="N185" s="4">
        <f t="shared" si="42"/>
        <v>0</v>
      </c>
      <c r="P185" s="26">
        <f t="shared" si="47"/>
        <v>0.00909090909090909</v>
      </c>
      <c r="Q185" s="23">
        <f t="shared" si="44"/>
        <v>0</v>
      </c>
      <c r="R185" s="7">
        <f t="shared" si="45"/>
        <v>0</v>
      </c>
    </row>
    <row r="186" spans="6:18" ht="12">
      <c r="F186" s="6"/>
      <c r="H186" s="4">
        <f t="shared" si="36"/>
        <v>0</v>
      </c>
      <c r="K186" s="23">
        <f t="shared" si="46"/>
        <v>0</v>
      </c>
      <c r="N186" s="4">
        <f t="shared" si="42"/>
        <v>0</v>
      </c>
      <c r="P186" s="26">
        <f t="shared" si="47"/>
        <v>0.00909090909090909</v>
      </c>
      <c r="Q186" s="23">
        <f t="shared" si="44"/>
        <v>0</v>
      </c>
      <c r="R186" s="7">
        <f t="shared" si="45"/>
        <v>0</v>
      </c>
    </row>
    <row r="187" spans="6:18" ht="12">
      <c r="F187" s="6"/>
      <c r="H187" s="4">
        <f t="shared" si="36"/>
        <v>0</v>
      </c>
      <c r="K187" s="23">
        <f t="shared" si="46"/>
        <v>0</v>
      </c>
      <c r="N187" s="4">
        <f t="shared" si="42"/>
        <v>0</v>
      </c>
      <c r="P187" s="26">
        <f t="shared" si="47"/>
        <v>0.00909090909090909</v>
      </c>
      <c r="Q187" s="23">
        <f t="shared" si="44"/>
        <v>0</v>
      </c>
      <c r="R187" s="7">
        <f t="shared" si="45"/>
        <v>0</v>
      </c>
    </row>
    <row r="188" spans="6:18" ht="12">
      <c r="F188" s="6"/>
      <c r="H188" s="4">
        <f t="shared" si="36"/>
        <v>0</v>
      </c>
      <c r="K188" s="23">
        <f t="shared" si="46"/>
        <v>0</v>
      </c>
      <c r="N188" s="4">
        <f t="shared" si="42"/>
        <v>0</v>
      </c>
      <c r="P188" s="26">
        <f t="shared" si="47"/>
        <v>0.00909090909090909</v>
      </c>
      <c r="Q188" s="23">
        <f t="shared" si="44"/>
        <v>0</v>
      </c>
      <c r="R188" s="7">
        <f t="shared" si="45"/>
        <v>0</v>
      </c>
    </row>
    <row r="189" spans="6:18" ht="12">
      <c r="F189" s="6"/>
      <c r="H189" s="4">
        <f t="shared" si="36"/>
        <v>0</v>
      </c>
      <c r="K189" s="23">
        <f t="shared" si="46"/>
        <v>0</v>
      </c>
      <c r="N189" s="4">
        <f t="shared" si="42"/>
        <v>0</v>
      </c>
      <c r="P189" s="26">
        <f t="shared" si="47"/>
        <v>0.00909090909090909</v>
      </c>
      <c r="Q189" s="23">
        <f t="shared" si="44"/>
        <v>0</v>
      </c>
      <c r="R189" s="7">
        <f t="shared" si="45"/>
        <v>0</v>
      </c>
    </row>
    <row r="190" spans="6:18" ht="12">
      <c r="F190" s="6"/>
      <c r="H190" s="4">
        <f t="shared" si="36"/>
        <v>0</v>
      </c>
      <c r="K190" s="23">
        <f t="shared" si="46"/>
        <v>0</v>
      </c>
      <c r="N190" s="4">
        <f t="shared" si="42"/>
        <v>0</v>
      </c>
      <c r="P190" s="26">
        <f t="shared" si="47"/>
        <v>0.00909090909090909</v>
      </c>
      <c r="Q190" s="23">
        <f t="shared" si="44"/>
        <v>0</v>
      </c>
      <c r="R190" s="7">
        <f t="shared" si="45"/>
        <v>0</v>
      </c>
    </row>
    <row r="191" spans="6:18" ht="12">
      <c r="F191" s="6"/>
      <c r="H191" s="4">
        <f t="shared" si="36"/>
        <v>0</v>
      </c>
      <c r="K191" s="23">
        <f t="shared" si="46"/>
        <v>0</v>
      </c>
      <c r="N191" s="4">
        <f t="shared" si="42"/>
        <v>0</v>
      </c>
      <c r="P191" s="26">
        <f t="shared" si="47"/>
        <v>0.00909090909090909</v>
      </c>
      <c r="Q191" s="23">
        <f t="shared" si="44"/>
        <v>0</v>
      </c>
      <c r="R191" s="7">
        <f t="shared" si="45"/>
        <v>0</v>
      </c>
    </row>
    <row r="192" spans="6:18" ht="12">
      <c r="F192" s="6"/>
      <c r="H192" s="4">
        <f t="shared" si="36"/>
        <v>0</v>
      </c>
      <c r="K192" s="23">
        <f t="shared" si="46"/>
        <v>0</v>
      </c>
      <c r="N192" s="4">
        <f t="shared" si="42"/>
        <v>0</v>
      </c>
      <c r="P192" s="26">
        <f t="shared" si="47"/>
        <v>0.00909090909090909</v>
      </c>
      <c r="Q192" s="23">
        <f t="shared" si="44"/>
        <v>0</v>
      </c>
      <c r="R192" s="7">
        <f t="shared" si="45"/>
        <v>0</v>
      </c>
    </row>
    <row r="193" spans="6:18" ht="12">
      <c r="F193" s="6"/>
      <c r="H193" s="4">
        <f t="shared" si="36"/>
        <v>0</v>
      </c>
      <c r="K193" s="23">
        <f t="shared" si="46"/>
        <v>0</v>
      </c>
      <c r="N193" s="4">
        <f t="shared" si="42"/>
        <v>0</v>
      </c>
      <c r="P193" s="26">
        <f t="shared" si="47"/>
        <v>0.00909090909090909</v>
      </c>
      <c r="Q193" s="23">
        <f t="shared" si="44"/>
        <v>0</v>
      </c>
      <c r="R193" s="7">
        <f t="shared" si="45"/>
        <v>0</v>
      </c>
    </row>
    <row r="194" spans="6:18" ht="12">
      <c r="F194" s="6"/>
      <c r="H194" s="4">
        <f t="shared" si="36"/>
        <v>0</v>
      </c>
      <c r="K194" s="23">
        <f t="shared" si="46"/>
        <v>0</v>
      </c>
      <c r="N194" s="4">
        <f t="shared" si="42"/>
        <v>0</v>
      </c>
      <c r="P194" s="26">
        <f t="shared" si="47"/>
        <v>0.00909090909090909</v>
      </c>
      <c r="Q194" s="23">
        <f t="shared" si="44"/>
        <v>0</v>
      </c>
      <c r="R194" s="7">
        <f t="shared" si="45"/>
        <v>0</v>
      </c>
    </row>
    <row r="195" spans="6:18" ht="12">
      <c r="F195" s="6"/>
      <c r="H195" s="4">
        <f t="shared" si="36"/>
        <v>0</v>
      </c>
      <c r="K195" s="23">
        <f t="shared" si="46"/>
        <v>0</v>
      </c>
      <c r="N195" s="4">
        <f t="shared" si="42"/>
        <v>0</v>
      </c>
      <c r="P195" s="26">
        <f t="shared" si="47"/>
        <v>0.00909090909090909</v>
      </c>
      <c r="Q195" s="23">
        <f t="shared" si="44"/>
        <v>0</v>
      </c>
      <c r="R195" s="7">
        <f t="shared" si="45"/>
        <v>0</v>
      </c>
    </row>
    <row r="196" spans="6:18" ht="12">
      <c r="F196" s="6"/>
      <c r="H196" s="4">
        <f t="shared" si="36"/>
        <v>0</v>
      </c>
      <c r="K196" s="23">
        <f t="shared" si="46"/>
        <v>0</v>
      </c>
      <c r="N196" s="4">
        <f t="shared" si="42"/>
        <v>0</v>
      </c>
      <c r="P196" s="26">
        <f t="shared" si="47"/>
        <v>0.00909090909090909</v>
      </c>
      <c r="Q196" s="23">
        <f t="shared" si="44"/>
        <v>0</v>
      </c>
      <c r="R196" s="7">
        <f t="shared" si="45"/>
        <v>0</v>
      </c>
    </row>
    <row r="197" spans="6:18" ht="12">
      <c r="F197" s="6"/>
      <c r="H197" s="4">
        <f t="shared" si="36"/>
        <v>0</v>
      </c>
      <c r="K197" s="23">
        <f t="shared" si="46"/>
        <v>0</v>
      </c>
      <c r="N197" s="4">
        <f t="shared" si="42"/>
        <v>0</v>
      </c>
      <c r="P197" s="26">
        <f t="shared" si="47"/>
        <v>0.00909090909090909</v>
      </c>
      <c r="Q197" s="23">
        <f t="shared" si="44"/>
        <v>0</v>
      </c>
      <c r="R197" s="7">
        <f t="shared" si="45"/>
        <v>0</v>
      </c>
    </row>
    <row r="198" spans="6:18" ht="12">
      <c r="F198" s="6"/>
      <c r="H198" s="4">
        <f t="shared" si="36"/>
        <v>0</v>
      </c>
      <c r="K198" s="23">
        <f t="shared" si="46"/>
        <v>0</v>
      </c>
      <c r="N198" s="4">
        <f t="shared" si="42"/>
        <v>0</v>
      </c>
      <c r="P198" s="26">
        <f t="shared" si="47"/>
        <v>0.00909090909090909</v>
      </c>
      <c r="Q198" s="23">
        <f t="shared" si="44"/>
        <v>0</v>
      </c>
      <c r="R198" s="7">
        <f t="shared" si="45"/>
        <v>0</v>
      </c>
    </row>
    <row r="199" spans="6:18" ht="12">
      <c r="F199" s="6"/>
      <c r="H199" s="4">
        <f t="shared" si="36"/>
        <v>0</v>
      </c>
      <c r="K199" s="23">
        <f t="shared" si="46"/>
        <v>0</v>
      </c>
      <c r="N199" s="4">
        <f t="shared" si="42"/>
        <v>0</v>
      </c>
      <c r="P199" s="26">
        <f t="shared" si="47"/>
        <v>0.00909090909090909</v>
      </c>
      <c r="Q199" s="23">
        <f t="shared" si="44"/>
        <v>0</v>
      </c>
      <c r="R199" s="7">
        <f t="shared" si="45"/>
        <v>0</v>
      </c>
    </row>
    <row r="200" spans="6:18" ht="12">
      <c r="F200" s="6"/>
      <c r="H200" s="4">
        <f t="shared" si="36"/>
        <v>0</v>
      </c>
      <c r="K200" s="23">
        <f t="shared" si="46"/>
        <v>0</v>
      </c>
      <c r="N200" s="4">
        <f t="shared" si="42"/>
        <v>0</v>
      </c>
      <c r="P200" s="26">
        <f t="shared" si="47"/>
        <v>0.00909090909090909</v>
      </c>
      <c r="Q200" s="23">
        <f t="shared" si="44"/>
        <v>0</v>
      </c>
      <c r="R200" s="7">
        <f t="shared" si="45"/>
        <v>0</v>
      </c>
    </row>
    <row r="201" spans="6:18" ht="12">
      <c r="F201" s="6"/>
      <c r="H201" s="4">
        <f t="shared" si="36"/>
        <v>0</v>
      </c>
      <c r="K201" s="23">
        <f t="shared" si="46"/>
        <v>0</v>
      </c>
      <c r="N201" s="4">
        <f t="shared" si="42"/>
        <v>0</v>
      </c>
      <c r="P201" s="26">
        <f t="shared" si="47"/>
        <v>0.00909090909090909</v>
      </c>
      <c r="Q201" s="23">
        <f t="shared" si="44"/>
        <v>0</v>
      </c>
      <c r="R201" s="7">
        <f t="shared" si="45"/>
        <v>0</v>
      </c>
    </row>
    <row r="202" spans="6:18" ht="12">
      <c r="F202" s="6"/>
      <c r="H202" s="4">
        <f t="shared" si="36"/>
        <v>0</v>
      </c>
      <c r="K202" s="23">
        <f t="shared" si="46"/>
        <v>0</v>
      </c>
      <c r="N202" s="4">
        <f t="shared" si="42"/>
        <v>0</v>
      </c>
      <c r="P202" s="26">
        <f t="shared" si="47"/>
        <v>0.00909090909090909</v>
      </c>
      <c r="Q202" s="23">
        <f t="shared" si="44"/>
        <v>0</v>
      </c>
      <c r="R202" s="7">
        <f t="shared" si="45"/>
        <v>0</v>
      </c>
    </row>
    <row r="203" spans="6:18" ht="12">
      <c r="F203" s="6"/>
      <c r="H203" s="4">
        <f t="shared" si="36"/>
        <v>0</v>
      </c>
      <c r="K203" s="23">
        <f t="shared" si="46"/>
        <v>0</v>
      </c>
      <c r="N203" s="4">
        <f t="shared" si="42"/>
        <v>0</v>
      </c>
      <c r="P203" s="26">
        <f t="shared" si="47"/>
        <v>0.00909090909090909</v>
      </c>
      <c r="Q203" s="23">
        <f t="shared" si="44"/>
        <v>0</v>
      </c>
      <c r="R203" s="7">
        <f t="shared" si="45"/>
        <v>0</v>
      </c>
    </row>
    <row r="204" spans="6:18" ht="12">
      <c r="F204" s="6"/>
      <c r="H204" s="4">
        <f t="shared" si="36"/>
        <v>0</v>
      </c>
      <c r="N204" s="4">
        <f t="shared" si="42"/>
        <v>0</v>
      </c>
      <c r="P204" s="26">
        <f t="shared" si="47"/>
        <v>0.00909090909090909</v>
      </c>
      <c r="Q204" s="23">
        <f t="shared" si="44"/>
        <v>0</v>
      </c>
      <c r="R204" s="7">
        <f t="shared" si="45"/>
        <v>0</v>
      </c>
    </row>
    <row r="205" spans="6:18" ht="12">
      <c r="F205" s="6"/>
      <c r="H205" s="4">
        <f t="shared" si="36"/>
        <v>0</v>
      </c>
      <c r="N205" s="4">
        <f t="shared" si="42"/>
        <v>0</v>
      </c>
      <c r="P205" s="26">
        <f t="shared" si="47"/>
        <v>0.00909090909090909</v>
      </c>
      <c r="Q205" s="23">
        <f t="shared" si="44"/>
        <v>0</v>
      </c>
      <c r="R205" s="7">
        <f t="shared" si="45"/>
        <v>0</v>
      </c>
    </row>
    <row r="206" spans="6:18" ht="12">
      <c r="F206" s="6"/>
      <c r="H206" s="4">
        <f t="shared" si="36"/>
        <v>0</v>
      </c>
      <c r="N206" s="4">
        <f t="shared" si="42"/>
        <v>0</v>
      </c>
      <c r="Q206" s="23">
        <f aca="true" t="shared" si="48" ref="Q206:Q237">G206-K206/exchange_rate</f>
        <v>0</v>
      </c>
      <c r="R206" s="7">
        <f t="shared" si="45"/>
        <v>0</v>
      </c>
    </row>
    <row r="207" spans="6:18" ht="12">
      <c r="F207" s="6"/>
      <c r="H207" s="4">
        <f t="shared" si="36"/>
        <v>0</v>
      </c>
      <c r="N207" s="4">
        <f t="shared" si="42"/>
        <v>0</v>
      </c>
      <c r="Q207" s="23">
        <f t="shared" si="48"/>
        <v>0</v>
      </c>
      <c r="R207" s="7">
        <f t="shared" si="45"/>
        <v>0</v>
      </c>
    </row>
    <row r="208" spans="6:18" ht="12">
      <c r="F208" s="6"/>
      <c r="H208" s="4">
        <f t="shared" si="36"/>
        <v>0</v>
      </c>
      <c r="N208" s="4">
        <f t="shared" si="42"/>
        <v>0</v>
      </c>
      <c r="Q208" s="23">
        <f t="shared" si="48"/>
        <v>0</v>
      </c>
      <c r="R208" s="7">
        <f t="shared" si="45"/>
        <v>0</v>
      </c>
    </row>
    <row r="209" spans="6:18" ht="12">
      <c r="F209" s="6"/>
      <c r="H209" s="4">
        <f t="shared" si="36"/>
        <v>0</v>
      </c>
      <c r="N209" s="4">
        <f t="shared" si="42"/>
        <v>0</v>
      </c>
      <c r="Q209" s="23">
        <f t="shared" si="48"/>
        <v>0</v>
      </c>
      <c r="R209" s="7">
        <f t="shared" si="45"/>
        <v>0</v>
      </c>
    </row>
    <row r="210" spans="6:18" ht="12">
      <c r="F210" s="6"/>
      <c r="H210" s="4">
        <f t="shared" si="36"/>
        <v>0</v>
      </c>
      <c r="N210" s="4">
        <f t="shared" si="42"/>
        <v>0</v>
      </c>
      <c r="Q210" s="23">
        <f t="shared" si="48"/>
        <v>0</v>
      </c>
      <c r="R210" s="7">
        <f t="shared" si="45"/>
        <v>0</v>
      </c>
    </row>
    <row r="211" spans="6:18" ht="12">
      <c r="F211" s="6"/>
      <c r="H211" s="4">
        <f aca="true" t="shared" si="49" ref="H211:H262">G211*F211*(frequency/12)</f>
        <v>0</v>
      </c>
      <c r="N211" s="4">
        <f t="shared" si="42"/>
        <v>0</v>
      </c>
      <c r="Q211" s="23">
        <f t="shared" si="48"/>
        <v>0</v>
      </c>
      <c r="R211" s="7">
        <f t="shared" si="45"/>
        <v>0</v>
      </c>
    </row>
    <row r="212" spans="6:18" ht="12">
      <c r="F212" s="6"/>
      <c r="H212" s="4">
        <f t="shared" si="49"/>
        <v>0</v>
      </c>
      <c r="N212" s="4">
        <f t="shared" si="42"/>
        <v>0</v>
      </c>
      <c r="Q212" s="23">
        <f t="shared" si="48"/>
        <v>0</v>
      </c>
      <c r="R212" s="7">
        <f t="shared" si="45"/>
        <v>0</v>
      </c>
    </row>
    <row r="213" spans="6:18" ht="12">
      <c r="F213" s="6"/>
      <c r="H213" s="4">
        <f t="shared" si="49"/>
        <v>0</v>
      </c>
      <c r="N213" s="4">
        <f t="shared" si="42"/>
        <v>0</v>
      </c>
      <c r="Q213" s="23">
        <f t="shared" si="48"/>
        <v>0</v>
      </c>
      <c r="R213" s="7">
        <f t="shared" si="45"/>
        <v>0</v>
      </c>
    </row>
    <row r="214" spans="6:18" ht="12">
      <c r="F214" s="6"/>
      <c r="H214" s="4">
        <f t="shared" si="49"/>
        <v>0</v>
      </c>
      <c r="N214" s="4">
        <f aca="true" t="shared" si="50" ref="N214:N236">IF(AND(D214=1,D215=0),((H214+G214)*EXP(C214*L214*-1)),H214*EXP(C214*L214*-1))</f>
        <v>0</v>
      </c>
      <c r="Q214" s="23">
        <f t="shared" si="48"/>
        <v>0</v>
      </c>
      <c r="R214" s="7">
        <f aca="true" t="shared" si="51" ref="R214:R236">Q214*EXP(L214*-1*C214)</f>
        <v>0</v>
      </c>
    </row>
    <row r="215" spans="6:18" ht="12">
      <c r="F215" s="6"/>
      <c r="H215" s="4">
        <f t="shared" si="49"/>
        <v>0</v>
      </c>
      <c r="N215" s="4">
        <f t="shared" si="50"/>
        <v>0</v>
      </c>
      <c r="Q215" s="23">
        <f t="shared" si="48"/>
        <v>0</v>
      </c>
      <c r="R215" s="7">
        <f t="shared" si="51"/>
        <v>0</v>
      </c>
    </row>
    <row r="216" spans="6:18" ht="12">
      <c r="F216" s="6"/>
      <c r="H216" s="4">
        <f t="shared" si="49"/>
        <v>0</v>
      </c>
      <c r="N216" s="4">
        <f t="shared" si="50"/>
        <v>0</v>
      </c>
      <c r="Q216" s="23">
        <f t="shared" si="48"/>
        <v>0</v>
      </c>
      <c r="R216" s="7">
        <f t="shared" si="51"/>
        <v>0</v>
      </c>
    </row>
    <row r="217" spans="6:18" ht="12">
      <c r="F217" s="6"/>
      <c r="H217" s="4">
        <f t="shared" si="49"/>
        <v>0</v>
      </c>
      <c r="N217" s="4">
        <f t="shared" si="50"/>
        <v>0</v>
      </c>
      <c r="Q217" s="23">
        <f t="shared" si="48"/>
        <v>0</v>
      </c>
      <c r="R217" s="7">
        <f t="shared" si="51"/>
        <v>0</v>
      </c>
    </row>
    <row r="218" spans="6:18" ht="12">
      <c r="F218" s="6"/>
      <c r="H218" s="4">
        <f t="shared" si="49"/>
        <v>0</v>
      </c>
      <c r="N218" s="4">
        <f t="shared" si="50"/>
        <v>0</v>
      </c>
      <c r="Q218" s="23">
        <f t="shared" si="48"/>
        <v>0</v>
      </c>
      <c r="R218" s="7">
        <f t="shared" si="51"/>
        <v>0</v>
      </c>
    </row>
    <row r="219" spans="6:18" ht="12">
      <c r="F219" s="6"/>
      <c r="H219" s="4">
        <f t="shared" si="49"/>
        <v>0</v>
      </c>
      <c r="N219" s="4">
        <f t="shared" si="50"/>
        <v>0</v>
      </c>
      <c r="Q219" s="23">
        <f t="shared" si="48"/>
        <v>0</v>
      </c>
      <c r="R219" s="7">
        <f t="shared" si="51"/>
        <v>0</v>
      </c>
    </row>
    <row r="220" spans="6:18" ht="12">
      <c r="F220" s="6"/>
      <c r="H220" s="4">
        <f t="shared" si="49"/>
        <v>0</v>
      </c>
      <c r="N220" s="4">
        <f t="shared" si="50"/>
        <v>0</v>
      </c>
      <c r="Q220" s="23">
        <f t="shared" si="48"/>
        <v>0</v>
      </c>
      <c r="R220" s="7">
        <f t="shared" si="51"/>
        <v>0</v>
      </c>
    </row>
    <row r="221" spans="6:18" ht="12">
      <c r="F221" s="6"/>
      <c r="H221" s="4">
        <f t="shared" si="49"/>
        <v>0</v>
      </c>
      <c r="N221" s="4">
        <f t="shared" si="50"/>
        <v>0</v>
      </c>
      <c r="Q221" s="23">
        <f t="shared" si="48"/>
        <v>0</v>
      </c>
      <c r="R221" s="7">
        <f t="shared" si="51"/>
        <v>0</v>
      </c>
    </row>
    <row r="222" spans="6:18" ht="12">
      <c r="F222" s="6"/>
      <c r="H222" s="4">
        <f t="shared" si="49"/>
        <v>0</v>
      </c>
      <c r="N222" s="4">
        <f t="shared" si="50"/>
        <v>0</v>
      </c>
      <c r="Q222" s="23">
        <f t="shared" si="48"/>
        <v>0</v>
      </c>
      <c r="R222" s="7">
        <f t="shared" si="51"/>
        <v>0</v>
      </c>
    </row>
    <row r="223" spans="6:18" ht="12">
      <c r="F223" s="6"/>
      <c r="H223" s="4">
        <f t="shared" si="49"/>
        <v>0</v>
      </c>
      <c r="N223" s="4">
        <f t="shared" si="50"/>
        <v>0</v>
      </c>
      <c r="Q223" s="23">
        <f t="shared" si="48"/>
        <v>0</v>
      </c>
      <c r="R223" s="7">
        <f t="shared" si="51"/>
        <v>0</v>
      </c>
    </row>
    <row r="224" spans="6:18" ht="12">
      <c r="F224" s="6"/>
      <c r="H224" s="4">
        <f t="shared" si="49"/>
        <v>0</v>
      </c>
      <c r="N224" s="4">
        <f t="shared" si="50"/>
        <v>0</v>
      </c>
      <c r="Q224" s="23">
        <f t="shared" si="48"/>
        <v>0</v>
      </c>
      <c r="R224" s="7">
        <f t="shared" si="51"/>
        <v>0</v>
      </c>
    </row>
    <row r="225" spans="6:18" ht="12">
      <c r="F225" s="6"/>
      <c r="H225" s="4">
        <f t="shared" si="49"/>
        <v>0</v>
      </c>
      <c r="N225" s="4">
        <f t="shared" si="50"/>
        <v>0</v>
      </c>
      <c r="Q225" s="23">
        <f t="shared" si="48"/>
        <v>0</v>
      </c>
      <c r="R225" s="7">
        <f t="shared" si="51"/>
        <v>0</v>
      </c>
    </row>
    <row r="226" spans="6:18" ht="12">
      <c r="F226" s="6"/>
      <c r="H226" s="4">
        <f t="shared" si="49"/>
        <v>0</v>
      </c>
      <c r="N226" s="4">
        <f t="shared" si="50"/>
        <v>0</v>
      </c>
      <c r="Q226" s="23">
        <f t="shared" si="48"/>
        <v>0</v>
      </c>
      <c r="R226" s="7">
        <f t="shared" si="51"/>
        <v>0</v>
      </c>
    </row>
    <row r="227" spans="6:18" ht="12">
      <c r="F227" s="6"/>
      <c r="H227" s="4">
        <f t="shared" si="49"/>
        <v>0</v>
      </c>
      <c r="N227" s="4">
        <f t="shared" si="50"/>
        <v>0</v>
      </c>
      <c r="Q227" s="23">
        <f t="shared" si="48"/>
        <v>0</v>
      </c>
      <c r="R227" s="7">
        <f t="shared" si="51"/>
        <v>0</v>
      </c>
    </row>
    <row r="228" spans="6:18" ht="12">
      <c r="F228" s="6"/>
      <c r="H228" s="4">
        <f t="shared" si="49"/>
        <v>0</v>
      </c>
      <c r="N228" s="4">
        <f t="shared" si="50"/>
        <v>0</v>
      </c>
      <c r="Q228" s="23">
        <f t="shared" si="48"/>
        <v>0</v>
      </c>
      <c r="R228" s="7">
        <f t="shared" si="51"/>
        <v>0</v>
      </c>
    </row>
    <row r="229" spans="8:18" ht="12">
      <c r="H229" s="4">
        <f t="shared" si="49"/>
        <v>0</v>
      </c>
      <c r="N229" s="4">
        <f t="shared" si="50"/>
        <v>0</v>
      </c>
      <c r="Q229" s="23">
        <f t="shared" si="48"/>
        <v>0</v>
      </c>
      <c r="R229" s="7">
        <f t="shared" si="51"/>
        <v>0</v>
      </c>
    </row>
    <row r="230" spans="8:18" ht="12">
      <c r="H230" s="4">
        <f t="shared" si="49"/>
        <v>0</v>
      </c>
      <c r="N230" s="4">
        <f t="shared" si="50"/>
        <v>0</v>
      </c>
      <c r="Q230" s="23">
        <f t="shared" si="48"/>
        <v>0</v>
      </c>
      <c r="R230" s="7">
        <f t="shared" si="51"/>
        <v>0</v>
      </c>
    </row>
    <row r="231" spans="8:18" ht="12">
      <c r="H231" s="4">
        <f t="shared" si="49"/>
        <v>0</v>
      </c>
      <c r="N231" s="4">
        <f t="shared" si="50"/>
        <v>0</v>
      </c>
      <c r="Q231" s="23">
        <f t="shared" si="48"/>
        <v>0</v>
      </c>
      <c r="R231" s="7">
        <f t="shared" si="51"/>
        <v>0</v>
      </c>
    </row>
    <row r="232" spans="8:18" ht="12">
      <c r="H232" s="4">
        <f t="shared" si="49"/>
        <v>0</v>
      </c>
      <c r="N232" s="4">
        <f t="shared" si="50"/>
        <v>0</v>
      </c>
      <c r="Q232" s="23">
        <f t="shared" si="48"/>
        <v>0</v>
      </c>
      <c r="R232" s="7">
        <f t="shared" si="51"/>
        <v>0</v>
      </c>
    </row>
    <row r="233" spans="8:18" ht="12">
      <c r="H233" s="4">
        <f t="shared" si="49"/>
        <v>0</v>
      </c>
      <c r="N233" s="4">
        <f t="shared" si="50"/>
        <v>0</v>
      </c>
      <c r="Q233" s="23">
        <f t="shared" si="48"/>
        <v>0</v>
      </c>
      <c r="R233" s="7">
        <f t="shared" si="51"/>
        <v>0</v>
      </c>
    </row>
    <row r="234" spans="8:18" ht="12">
      <c r="H234" s="4">
        <f t="shared" si="49"/>
        <v>0</v>
      </c>
      <c r="N234" s="4">
        <f t="shared" si="50"/>
        <v>0</v>
      </c>
      <c r="Q234" s="23">
        <f t="shared" si="48"/>
        <v>0</v>
      </c>
      <c r="R234" s="7">
        <f t="shared" si="51"/>
        <v>0</v>
      </c>
    </row>
    <row r="235" spans="8:18" ht="12">
      <c r="H235" s="4">
        <f t="shared" si="49"/>
        <v>0</v>
      </c>
      <c r="N235" s="4">
        <f t="shared" si="50"/>
        <v>0</v>
      </c>
      <c r="Q235" s="23">
        <f t="shared" si="48"/>
        <v>0</v>
      </c>
      <c r="R235" s="7">
        <f t="shared" si="51"/>
        <v>0</v>
      </c>
    </row>
    <row r="236" spans="8:18" ht="12">
      <c r="H236" s="4">
        <f t="shared" si="49"/>
        <v>0</v>
      </c>
      <c r="N236" s="4">
        <f t="shared" si="50"/>
        <v>0</v>
      </c>
      <c r="Q236" s="23">
        <f t="shared" si="48"/>
        <v>0</v>
      </c>
      <c r="R236" s="7">
        <f t="shared" si="51"/>
        <v>0</v>
      </c>
    </row>
    <row r="237" spans="8:17" ht="12">
      <c r="H237" s="4">
        <f t="shared" si="49"/>
        <v>0</v>
      </c>
      <c r="Q237" s="23">
        <f t="shared" si="48"/>
        <v>0</v>
      </c>
    </row>
    <row r="238" spans="8:17" ht="12">
      <c r="H238" s="4">
        <f t="shared" si="49"/>
        <v>0</v>
      </c>
      <c r="Q238" s="23">
        <f aca="true" t="shared" si="52" ref="Q238:Q269">G238-K238/exchange_rate</f>
        <v>0</v>
      </c>
    </row>
    <row r="239" spans="8:17" ht="12">
      <c r="H239" s="4">
        <f t="shared" si="49"/>
        <v>0</v>
      </c>
      <c r="Q239" s="23">
        <f t="shared" si="52"/>
        <v>0</v>
      </c>
    </row>
    <row r="240" spans="8:17" ht="12">
      <c r="H240" s="4">
        <f t="shared" si="49"/>
        <v>0</v>
      </c>
      <c r="Q240" s="23">
        <f t="shared" si="52"/>
        <v>0</v>
      </c>
    </row>
    <row r="241" spans="8:17" ht="12">
      <c r="H241" s="4">
        <f t="shared" si="49"/>
        <v>0</v>
      </c>
      <c r="Q241" s="23">
        <f t="shared" si="52"/>
        <v>0</v>
      </c>
    </row>
    <row r="242" spans="8:17" ht="12">
      <c r="H242" s="4">
        <f t="shared" si="49"/>
        <v>0</v>
      </c>
      <c r="Q242" s="23">
        <f t="shared" si="52"/>
        <v>0</v>
      </c>
    </row>
    <row r="243" spans="8:17" ht="12">
      <c r="H243" s="4">
        <f t="shared" si="49"/>
        <v>0</v>
      </c>
      <c r="Q243" s="23">
        <f t="shared" si="52"/>
        <v>0</v>
      </c>
    </row>
    <row r="244" spans="8:17" ht="12">
      <c r="H244" s="4">
        <f t="shared" si="49"/>
        <v>0</v>
      </c>
      <c r="Q244" s="23">
        <f t="shared" si="52"/>
        <v>0</v>
      </c>
    </row>
    <row r="245" spans="8:17" ht="12">
      <c r="H245" s="4">
        <f t="shared" si="49"/>
        <v>0</v>
      </c>
      <c r="Q245" s="23">
        <f t="shared" si="52"/>
        <v>0</v>
      </c>
    </row>
    <row r="246" spans="8:17" ht="12">
      <c r="H246" s="4">
        <f t="shared" si="49"/>
        <v>0</v>
      </c>
      <c r="Q246" s="23">
        <f t="shared" si="52"/>
        <v>0</v>
      </c>
    </row>
    <row r="247" spans="8:17" ht="12">
      <c r="H247" s="4">
        <f t="shared" si="49"/>
        <v>0</v>
      </c>
      <c r="Q247" s="23">
        <f t="shared" si="52"/>
        <v>0</v>
      </c>
    </row>
    <row r="248" spans="8:17" ht="12">
      <c r="H248" s="4">
        <f t="shared" si="49"/>
        <v>0</v>
      </c>
      <c r="Q248" s="23">
        <f t="shared" si="52"/>
        <v>0</v>
      </c>
    </row>
    <row r="249" spans="8:17" ht="12">
      <c r="H249" s="4">
        <f t="shared" si="49"/>
        <v>0</v>
      </c>
      <c r="Q249" s="23">
        <f t="shared" si="52"/>
        <v>0</v>
      </c>
    </row>
    <row r="250" spans="8:17" ht="12">
      <c r="H250" s="4">
        <f t="shared" si="49"/>
        <v>0</v>
      </c>
      <c r="Q250" s="23">
        <f t="shared" si="52"/>
        <v>0</v>
      </c>
    </row>
    <row r="251" spans="8:17" ht="12">
      <c r="H251" s="4">
        <f t="shared" si="49"/>
        <v>0</v>
      </c>
      <c r="Q251" s="23">
        <f t="shared" si="52"/>
        <v>0</v>
      </c>
    </row>
    <row r="252" spans="8:17" ht="12">
      <c r="H252" s="4">
        <f t="shared" si="49"/>
        <v>0</v>
      </c>
      <c r="Q252" s="23">
        <f t="shared" si="52"/>
        <v>0</v>
      </c>
    </row>
    <row r="253" spans="8:17" ht="12">
      <c r="H253" s="4">
        <f t="shared" si="49"/>
        <v>0</v>
      </c>
      <c r="Q253" s="23">
        <f t="shared" si="52"/>
        <v>0</v>
      </c>
    </row>
    <row r="254" spans="8:17" ht="12">
      <c r="H254" s="4">
        <f t="shared" si="49"/>
        <v>0</v>
      </c>
      <c r="Q254" s="23">
        <f t="shared" si="52"/>
        <v>0</v>
      </c>
    </row>
    <row r="255" spans="8:17" ht="12">
      <c r="H255" s="4">
        <f t="shared" si="49"/>
        <v>0</v>
      </c>
      <c r="Q255" s="23">
        <f t="shared" si="52"/>
        <v>0</v>
      </c>
    </row>
    <row r="256" spans="8:17" ht="12">
      <c r="H256" s="4">
        <f t="shared" si="49"/>
        <v>0</v>
      </c>
      <c r="Q256" s="23">
        <f t="shared" si="52"/>
        <v>0</v>
      </c>
    </row>
    <row r="257" spans="8:17" ht="12">
      <c r="H257" s="4">
        <f t="shared" si="49"/>
        <v>0</v>
      </c>
      <c r="Q257" s="23">
        <f t="shared" si="52"/>
        <v>0</v>
      </c>
    </row>
    <row r="258" spans="8:17" ht="12">
      <c r="H258" s="4">
        <f t="shared" si="49"/>
        <v>0</v>
      </c>
      <c r="Q258" s="23">
        <f t="shared" si="52"/>
        <v>0</v>
      </c>
    </row>
    <row r="259" spans="8:17" ht="12">
      <c r="H259" s="4">
        <f t="shared" si="49"/>
        <v>0</v>
      </c>
      <c r="Q259" s="23">
        <f t="shared" si="52"/>
        <v>0</v>
      </c>
    </row>
    <row r="260" spans="8:17" ht="12">
      <c r="H260" s="4">
        <f t="shared" si="49"/>
        <v>0</v>
      </c>
      <c r="Q260" s="23">
        <f t="shared" si="52"/>
        <v>0</v>
      </c>
    </row>
    <row r="261" spans="8:17" ht="12">
      <c r="H261" s="4">
        <f t="shared" si="49"/>
        <v>0</v>
      </c>
      <c r="Q261" s="23">
        <f t="shared" si="52"/>
        <v>0</v>
      </c>
    </row>
    <row r="262" spans="8:17" ht="12">
      <c r="H262" s="4">
        <f t="shared" si="49"/>
        <v>0</v>
      </c>
      <c r="Q262" s="23">
        <f t="shared" si="52"/>
        <v>0</v>
      </c>
    </row>
    <row r="263" ht="12">
      <c r="Q263" s="23">
        <f t="shared" si="52"/>
        <v>0</v>
      </c>
    </row>
    <row r="264" ht="12">
      <c r="Q264" s="23">
        <f t="shared" si="52"/>
        <v>0</v>
      </c>
    </row>
    <row r="265" ht="12">
      <c r="Q265" s="23">
        <f t="shared" si="52"/>
        <v>0</v>
      </c>
    </row>
    <row r="266" ht="12">
      <c r="Q266" s="23">
        <f t="shared" si="52"/>
        <v>0</v>
      </c>
    </row>
    <row r="267" ht="12">
      <c r="Q267" s="23">
        <f t="shared" si="52"/>
        <v>0</v>
      </c>
    </row>
    <row r="268" ht="12">
      <c r="Q268" s="23">
        <f t="shared" si="52"/>
        <v>0</v>
      </c>
    </row>
    <row r="269" ht="12">
      <c r="Q269" s="23">
        <f t="shared" si="52"/>
        <v>0</v>
      </c>
    </row>
    <row r="270" ht="12">
      <c r="Q270" s="23">
        <f aca="true" t="shared" si="53" ref="Q270:Q296">G270-K270/exchange_rate</f>
        <v>0</v>
      </c>
    </row>
    <row r="271" ht="12">
      <c r="Q271" s="23">
        <f t="shared" si="53"/>
        <v>0</v>
      </c>
    </row>
    <row r="272" ht="12">
      <c r="Q272" s="23">
        <f t="shared" si="53"/>
        <v>0</v>
      </c>
    </row>
    <row r="273" ht="12">
      <c r="Q273" s="23">
        <f t="shared" si="53"/>
        <v>0</v>
      </c>
    </row>
    <row r="274" ht="12">
      <c r="Q274" s="23">
        <f t="shared" si="53"/>
        <v>0</v>
      </c>
    </row>
    <row r="275" ht="12">
      <c r="Q275" s="23">
        <f t="shared" si="53"/>
        <v>0</v>
      </c>
    </row>
    <row r="276" ht="12">
      <c r="Q276" s="23">
        <f t="shared" si="53"/>
        <v>0</v>
      </c>
    </row>
    <row r="277" ht="12">
      <c r="Q277" s="23">
        <f t="shared" si="53"/>
        <v>0</v>
      </c>
    </row>
    <row r="278" ht="12">
      <c r="Q278" s="23">
        <f t="shared" si="53"/>
        <v>0</v>
      </c>
    </row>
    <row r="279" ht="12">
      <c r="Q279" s="23">
        <f t="shared" si="53"/>
        <v>0</v>
      </c>
    </row>
    <row r="280" ht="12">
      <c r="Q280" s="23">
        <f t="shared" si="53"/>
        <v>0</v>
      </c>
    </row>
    <row r="281" ht="12">
      <c r="Q281" s="23">
        <f t="shared" si="53"/>
        <v>0</v>
      </c>
    </row>
    <row r="282" ht="12">
      <c r="Q282" s="23">
        <f t="shared" si="53"/>
        <v>0</v>
      </c>
    </row>
    <row r="283" ht="12">
      <c r="Q283" s="23">
        <f t="shared" si="53"/>
        <v>0</v>
      </c>
    </row>
    <row r="284" ht="12">
      <c r="Q284" s="23">
        <f t="shared" si="53"/>
        <v>0</v>
      </c>
    </row>
    <row r="285" ht="12">
      <c r="Q285" s="23">
        <f t="shared" si="53"/>
        <v>0</v>
      </c>
    </row>
    <row r="286" ht="12">
      <c r="Q286" s="23">
        <f t="shared" si="53"/>
        <v>0</v>
      </c>
    </row>
    <row r="287" ht="12">
      <c r="Q287" s="23">
        <f t="shared" si="53"/>
        <v>0</v>
      </c>
    </row>
    <row r="288" ht="12">
      <c r="Q288" s="23">
        <f t="shared" si="53"/>
        <v>0</v>
      </c>
    </row>
    <row r="289" ht="12">
      <c r="Q289" s="23">
        <f t="shared" si="53"/>
        <v>0</v>
      </c>
    </row>
    <row r="290" ht="12">
      <c r="Q290" s="23">
        <f t="shared" si="53"/>
        <v>0</v>
      </c>
    </row>
    <row r="291" ht="12">
      <c r="Q291" s="23">
        <f t="shared" si="53"/>
        <v>0</v>
      </c>
    </row>
    <row r="292" ht="12">
      <c r="Q292" s="23">
        <f t="shared" si="53"/>
        <v>0</v>
      </c>
    </row>
    <row r="293" ht="12">
      <c r="Q293" s="23">
        <f t="shared" si="53"/>
        <v>0</v>
      </c>
    </row>
    <row r="294" ht="12">
      <c r="Q294" s="23">
        <f t="shared" si="53"/>
        <v>0</v>
      </c>
    </row>
    <row r="295" ht="12">
      <c r="Q295" s="23">
        <f t="shared" si="53"/>
        <v>0</v>
      </c>
    </row>
    <row r="296" ht="12">
      <c r="Q296" s="23">
        <f t="shared" si="53"/>
        <v>0</v>
      </c>
    </row>
  </sheetData>
  <sheetProtection/>
  <conditionalFormatting sqref="K19:K203 P19:P205 Q19:Q296 N19:N236 E19:E139 I20:I122 M96:M169 R19:R236 H19:H262 O19:O174 F19:G127 J19:J169 C19:D86">
    <cfRule type="expression" priority="1" dxfId="3" stopIfTrue="1">
      <formula>$D19=1</formula>
    </cfRule>
    <cfRule type="expression" priority="2" dxfId="0" stopIfTrue="1">
      <formula>$D19=0</formula>
    </cfRule>
  </conditionalFormatting>
  <conditionalFormatting sqref="L19:L107 M19:M95 F128:F228 F18 I19 I123:I178">
    <cfRule type="expression" priority="3" dxfId="1" stopIfTrue="1">
      <formula>$D18=1</formula>
    </cfRule>
    <cfRule type="expression" priority="4" dxfId="0" stopIfTrue="1">
      <formula>$D18=0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Polish National Hockey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Lewinski</dc:creator>
  <cp:keywords/>
  <dc:description/>
  <cp:lastModifiedBy>Elvis Presley</cp:lastModifiedBy>
  <dcterms:created xsi:type="dcterms:W3CDTF">2002-08-16T21:56:48Z</dcterms:created>
  <dcterms:modified xsi:type="dcterms:W3CDTF">2018-10-05T10:36:20Z</dcterms:modified>
  <cp:category/>
  <cp:version/>
  <cp:contentType/>
  <cp:contentStatus/>
</cp:coreProperties>
</file>