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60" windowWidth="11100" windowHeight="9410" activeTab="0"/>
  </bookViews>
  <sheets>
    <sheet name="Exercise" sheetId="1" r:id="rId1"/>
    <sheet name="Basic Exercise" sheetId="2" r:id="rId2"/>
    <sheet name="Compound" sheetId="3" r:id="rId3"/>
    <sheet name="Compounding Exercise" sheetId="4" r:id="rId4"/>
  </sheets>
  <externalReferences>
    <externalReference r:id="rId7"/>
  </externalReferences>
  <definedNames>
    <definedName name="begin_date">'[1]Sheet2'!$F$5</definedName>
    <definedName name="end_date">'[1]Sheet2'!$F$8</definedName>
    <definedName name="fix_rate">'[1]Sheet2'!$F$9</definedName>
    <definedName name="notional">'[1]Sheet2'!$F$4</definedName>
    <definedName name="s_months">'[1]Sheet2'!$F$7</definedName>
  </definedNames>
  <calcPr calcMode="autoNoTable" fullCalcOnLoad="1"/>
</workbook>
</file>

<file path=xl/sharedStrings.xml><?xml version="1.0" encoding="utf-8"?>
<sst xmlns="http://schemas.openxmlformats.org/spreadsheetml/2006/main" count="168" uniqueCount="72">
  <si>
    <t>Annual Rate</t>
  </si>
  <si>
    <t>Notnonal Amount of Swaps</t>
  </si>
  <si>
    <t>Semi Annual</t>
  </si>
  <si>
    <t>Current Date</t>
  </si>
  <si>
    <t>Continual</t>
  </si>
  <si>
    <t>Term of Swap in Years</t>
  </si>
  <si>
    <t>Settlement Months</t>
  </si>
  <si>
    <t>End Date</t>
  </si>
  <si>
    <t>Continual Rates</t>
  </si>
  <si>
    <t>Fixed Rate</t>
  </si>
  <si>
    <t>Current Spot Rate</t>
  </si>
  <si>
    <t>Settlement Date</t>
  </si>
  <si>
    <t>Switch</t>
  </si>
  <si>
    <t>Days - (360)</t>
  </si>
  <si>
    <t>Years</t>
  </si>
  <si>
    <t>Spot Rate</t>
  </si>
  <si>
    <t>Compound Value of Spot Rate</t>
  </si>
  <si>
    <t>Periodic Spot Rate</t>
  </si>
  <si>
    <t>Date Function</t>
  </si>
  <si>
    <t>Test, end date</t>
  </si>
  <si>
    <t>days360 function</t>
  </si>
  <si>
    <t>days/360</t>
  </si>
  <si>
    <t>Input</t>
  </si>
  <si>
    <t>ln(compound)/years</t>
  </si>
  <si>
    <t>Annual Forward Rate</t>
  </si>
  <si>
    <t>exp(spot rate x period)</t>
  </si>
  <si>
    <t>Variable Rate Cash Flows</t>
  </si>
  <si>
    <t>exp(annual x period)-1</t>
  </si>
  <si>
    <t>Spot Rate x Notional</t>
  </si>
  <si>
    <t>Fixed Rate Cash Flows</t>
  </si>
  <si>
    <t>Fixed to Variable Cash Flow</t>
  </si>
  <si>
    <t>PV Factor</t>
  </si>
  <si>
    <t>PV of Flows</t>
  </si>
  <si>
    <t>Spot Rate Applied in Swap</t>
  </si>
  <si>
    <t>Step 1 -- Compute Dates</t>
  </si>
  <si>
    <t>Formula</t>
  </si>
  <si>
    <t>Fixed Rate x Period</t>
  </si>
  <si>
    <t>Next Period Spot Rate</t>
  </si>
  <si>
    <t>Step 2 - Compute Forward Rate from Spot Rate</t>
  </si>
  <si>
    <t>Step 3 - Cash Flows in Swap</t>
  </si>
  <si>
    <t>Rate x Notional Amount</t>
  </si>
  <si>
    <t>Variable - Fixed</t>
  </si>
  <si>
    <t>Step 4 - Swap Valuation</t>
  </si>
  <si>
    <t>Sum of Value</t>
  </si>
  <si>
    <t>Value</t>
  </si>
  <si>
    <t>Compounding</t>
  </si>
  <si>
    <t>Compounded Value</t>
  </si>
  <si>
    <t>exp(forward x period)</t>
  </si>
  <si>
    <t>pv factor x cash flow</t>
  </si>
  <si>
    <t>sum</t>
  </si>
  <si>
    <t>Semi-Annual</t>
  </si>
  <si>
    <t>Quarterly</t>
  </si>
  <si>
    <t>Compound</t>
  </si>
  <si>
    <t>Derive Rates from Annual Rate</t>
  </si>
  <si>
    <t>Annual</t>
  </si>
  <si>
    <t>Equivalent Rates to Compound Rate</t>
  </si>
  <si>
    <t>Monthly</t>
  </si>
  <si>
    <t>Rates that Are Equivalent to Compound Rates</t>
  </si>
  <si>
    <t>Cash Flow</t>
  </si>
  <si>
    <t>IRR</t>
  </si>
  <si>
    <t>PV</t>
  </si>
  <si>
    <t>Sum PV</t>
  </si>
  <si>
    <t>Periods per Year</t>
  </si>
  <si>
    <t>Average Spot Rate in Period</t>
  </si>
  <si>
    <t>Fixed Rate / Period</t>
  </si>
  <si>
    <t>Forward (Zero Coupon) Rate in Period</t>
  </si>
  <si>
    <t>Discounted Compound Value</t>
  </si>
  <si>
    <t>spot rate/periods</t>
  </si>
  <si>
    <t>Prior Period Spot Rate</t>
  </si>
  <si>
    <t>Period of Swap</t>
  </si>
  <si>
    <t>prior x (1+rate/period)</t>
  </si>
  <si>
    <t>Inputs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</si>
</sst>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%"/>
    <numFmt numFmtId="166" formatCode="0.0%"/>
    <numFmt numFmtId="167" formatCode="0.0000%"/>
    <numFmt numFmtId="168" formatCode="_([$€-2]* #,##0.00_);_([$€-2]* \(#,##0.00\);_([$€-2]* &quot;-&quot;??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9DD3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0" fontId="0" fillId="0" borderId="0" xfId="58" applyNumberFormat="1" applyFon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9" fontId="0" fillId="0" borderId="0" xfId="58" applyFont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left"/>
    </xf>
    <xf numFmtId="43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43" fontId="0" fillId="33" borderId="0" xfId="42" applyFont="1" applyFill="1" applyAlignment="1">
      <alignment/>
    </xf>
    <xf numFmtId="0" fontId="0" fillId="33" borderId="0" xfId="0" applyFill="1" applyAlignment="1">
      <alignment/>
    </xf>
    <xf numFmtId="9" fontId="0" fillId="33" borderId="0" xfId="58" applyFont="1" applyFill="1" applyAlignment="1">
      <alignment/>
    </xf>
    <xf numFmtId="10" fontId="0" fillId="33" borderId="0" xfId="58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10" fontId="0" fillId="33" borderId="10" xfId="58" applyNumberFormat="1" applyFont="1" applyFill="1" applyBorder="1" applyAlignment="1">
      <alignment/>
    </xf>
    <xf numFmtId="165" fontId="0" fillId="0" borderId="0" xfId="58" applyNumberFormat="1" applyFont="1" applyAlignment="1">
      <alignment/>
    </xf>
    <xf numFmtId="14" fontId="0" fillId="0" borderId="0" xfId="42" applyNumberFormat="1" applyFont="1" applyAlignment="1">
      <alignment/>
    </xf>
    <xf numFmtId="168" fontId="0" fillId="0" borderId="0" xfId="46" applyFont="1" applyAlignment="1">
      <alignment/>
    </xf>
    <xf numFmtId="43" fontId="0" fillId="0" borderId="0" xfId="58" applyNumberFormat="1" applyFont="1" applyAlignment="1">
      <alignment/>
    </xf>
    <xf numFmtId="168" fontId="0" fillId="0" borderId="0" xfId="58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3" fontId="0" fillId="0" borderId="0" xfId="42" applyFont="1" applyFill="1" applyAlignment="1">
      <alignment/>
    </xf>
    <xf numFmtId="10" fontId="0" fillId="0" borderId="0" xfId="58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left"/>
    </xf>
    <xf numFmtId="4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center"/>
    </xf>
    <xf numFmtId="43" fontId="39" fillId="32" borderId="0" xfId="42" applyFont="1" applyFill="1" applyBorder="1" applyAlignment="1">
      <alignment/>
    </xf>
    <xf numFmtId="14" fontId="39" fillId="32" borderId="0" xfId="0" applyNumberFormat="1" applyFont="1" applyFill="1" applyBorder="1" applyAlignment="1">
      <alignment/>
    </xf>
    <xf numFmtId="0" fontId="39" fillId="32" borderId="0" xfId="0" applyFont="1" applyFill="1" applyBorder="1" applyAlignment="1">
      <alignment/>
    </xf>
    <xf numFmtId="9" fontId="39" fillId="32" borderId="0" xfId="58" applyFont="1" applyFill="1" applyBorder="1" applyAlignment="1">
      <alignment/>
    </xf>
    <xf numFmtId="10" fontId="39" fillId="32" borderId="0" xfId="58" applyNumberFormat="1" applyFont="1" applyFill="1" applyBorder="1" applyAlignment="1">
      <alignment/>
    </xf>
    <xf numFmtId="165" fontId="39" fillId="32" borderId="0" xfId="58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43" fontId="2" fillId="34" borderId="0" xfId="42" applyFont="1" applyFill="1" applyAlignment="1">
      <alignment/>
    </xf>
    <xf numFmtId="10" fontId="2" fillId="34" borderId="0" xfId="58" applyNumberFormat="1" applyFont="1" applyFill="1" applyAlignment="1">
      <alignment/>
    </xf>
    <xf numFmtId="0" fontId="0" fillId="0" borderId="11" xfId="0" applyFont="1" applyFill="1" applyBorder="1" applyAlignment="1">
      <alignment/>
    </xf>
    <xf numFmtId="43" fontId="0" fillId="0" borderId="12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2">
    <dxf/>
    <dxf>
      <font>
        <color indexed="9"/>
      </font>
      <fill>
        <patternFill>
          <bgColor indexed="9"/>
        </patternFill>
      </fill>
    </dxf>
    <dxf/>
    <dxf/>
    <dxf>
      <font>
        <color rgb="FF3333FF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rgb="FF3333FF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  <dxf>
      <font>
        <color indexed="9"/>
      </font>
      <fill>
        <patternFill>
          <bgColor indexed="9"/>
        </patternFill>
      </fill>
    </dxf>
    <dxf/>
    <dxf>
      <font>
        <color rgb="FF3333FF"/>
      </font>
      <fill>
        <patternFill>
          <fgColor indexed="64"/>
        </patternFill>
      </fill>
    </dxf>
    <dxf>
      <font>
        <color rgb="FFFF0000"/>
      </font>
      <fill>
        <patternFill>
          <fgColor indexed="6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WAPS_contun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">
          <cell r="F4">
            <v>1000</v>
          </cell>
        </row>
        <row r="5">
          <cell r="F5">
            <v>38011</v>
          </cell>
        </row>
        <row r="7">
          <cell r="F7">
            <v>12</v>
          </cell>
        </row>
        <row r="8">
          <cell r="F8">
            <v>39838</v>
          </cell>
        </row>
        <row r="9">
          <cell r="F9">
            <v>0.11229020352945746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U46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1.57421875" style="24" customWidth="1"/>
    <col min="2" max="3" width="1.57421875" style="25" customWidth="1"/>
    <col min="4" max="4" width="25.57421875" style="25" customWidth="1"/>
    <col min="5" max="5" width="9.140625" style="25" customWidth="1"/>
    <col min="6" max="6" width="15.00390625" style="26" customWidth="1"/>
    <col min="7" max="47" width="12.7109375" style="25" customWidth="1"/>
    <col min="48" max="16384" width="9.140625" style="25" customWidth="1"/>
  </cols>
  <sheetData>
    <row r="2" spans="1:6" s="42" customFormat="1" ht="12.75">
      <c r="A2" s="42" t="s">
        <v>71</v>
      </c>
      <c r="F2" s="43"/>
    </row>
    <row r="3" spans="15:17" ht="12.75">
      <c r="O3" s="27"/>
      <c r="P3" s="27"/>
      <c r="Q3" s="27"/>
    </row>
    <row r="4" spans="2:17" ht="12.75">
      <c r="B4" s="25" t="s">
        <v>1</v>
      </c>
      <c r="F4" s="36">
        <v>1000</v>
      </c>
      <c r="P4" s="29"/>
      <c r="Q4" s="29"/>
    </row>
    <row r="5" spans="2:17" ht="12.75">
      <c r="B5" s="25" t="s">
        <v>3</v>
      </c>
      <c r="F5" s="37">
        <v>37987</v>
      </c>
      <c r="P5" s="29"/>
      <c r="Q5" s="29"/>
    </row>
    <row r="6" spans="2:17" ht="12.75">
      <c r="B6" s="25" t="s">
        <v>5</v>
      </c>
      <c r="F6" s="38">
        <v>10</v>
      </c>
      <c r="P6" s="29"/>
      <c r="Q6" s="31"/>
    </row>
    <row r="7" spans="2:6" ht="12.75">
      <c r="B7" s="32" t="s">
        <v>6</v>
      </c>
      <c r="F7" s="38">
        <v>12</v>
      </c>
    </row>
    <row r="8" spans="2:18" ht="12.75">
      <c r="B8" s="25" t="s">
        <v>7</v>
      </c>
      <c r="F8" s="30">
        <f>DATE(YEAR(F5)+F6,MONTH(F5),DAY(F5))</f>
        <v>41640</v>
      </c>
      <c r="O8" s="32"/>
      <c r="R8" s="38">
        <v>0.12</v>
      </c>
    </row>
    <row r="9" spans="2:18" ht="12.75">
      <c r="B9" s="25" t="s">
        <v>9</v>
      </c>
      <c r="F9" s="39">
        <v>0.1</v>
      </c>
      <c r="R9" s="25">
        <f>Q9*EXP(R8)</f>
        <v>0</v>
      </c>
    </row>
    <row r="10" spans="2:6" ht="13.5" thickBot="1">
      <c r="B10" s="25" t="s">
        <v>62</v>
      </c>
      <c r="F10" s="25">
        <f>12/F7</f>
        <v>1</v>
      </c>
    </row>
    <row r="11" spans="2:10" ht="13.5" thickBot="1">
      <c r="B11" s="25" t="s">
        <v>10</v>
      </c>
      <c r="F11" s="39">
        <v>0.1</v>
      </c>
      <c r="I11" s="46" t="s">
        <v>44</v>
      </c>
      <c r="J11" s="47">
        <f>G46</f>
        <v>0</v>
      </c>
    </row>
    <row r="14" spans="1:6" s="42" customFormat="1" ht="12.75">
      <c r="A14" s="42" t="s">
        <v>34</v>
      </c>
      <c r="F14" s="43" t="s">
        <v>35</v>
      </c>
    </row>
    <row r="15" spans="2:40" ht="12.75">
      <c r="B15" s="25" t="s">
        <v>11</v>
      </c>
      <c r="F15" s="26" t="s">
        <v>18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</row>
    <row r="16" spans="2:6" ht="12.75">
      <c r="B16" s="25" t="s">
        <v>12</v>
      </c>
      <c r="F16" s="26" t="s">
        <v>19</v>
      </c>
    </row>
    <row r="17" spans="2:40" ht="12.75">
      <c r="B17" s="25" t="s">
        <v>13</v>
      </c>
      <c r="F17" s="26" t="s">
        <v>20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2:36" ht="12.75">
      <c r="B18" s="25" t="s">
        <v>14</v>
      </c>
      <c r="F18" s="26" t="s">
        <v>21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2:35" ht="12.75">
      <c r="B19" s="25" t="s">
        <v>69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8:35" ht="12.75"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28" s="42" customFormat="1" ht="12.75">
      <c r="A21" s="42" t="s">
        <v>38</v>
      </c>
      <c r="F21" s="4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8:28" ht="12.75"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2:41" ht="12.75">
      <c r="B23" s="32" t="s">
        <v>63</v>
      </c>
      <c r="F23" s="26" t="s">
        <v>22</v>
      </c>
      <c r="H23" s="40">
        <v>0.1</v>
      </c>
      <c r="I23" s="40">
        <v>0.1</v>
      </c>
      <c r="J23" s="40">
        <v>0.1</v>
      </c>
      <c r="K23" s="40">
        <v>0.12</v>
      </c>
      <c r="L23" s="40">
        <v>0.15</v>
      </c>
      <c r="M23" s="40">
        <v>0.1</v>
      </c>
      <c r="N23" s="40">
        <v>0.12</v>
      </c>
      <c r="O23" s="40">
        <v>0.1</v>
      </c>
      <c r="P23" s="40">
        <v>0.12</v>
      </c>
      <c r="Q23" s="40">
        <v>0.1</v>
      </c>
      <c r="R23" s="40">
        <v>0.1</v>
      </c>
      <c r="S23" s="40">
        <v>0.1</v>
      </c>
      <c r="T23" s="40">
        <v>0.1</v>
      </c>
      <c r="U23" s="40">
        <v>0.1</v>
      </c>
      <c r="V23" s="40">
        <v>0.1</v>
      </c>
      <c r="W23" s="40">
        <v>0.1</v>
      </c>
      <c r="X23" s="40">
        <v>0.1</v>
      </c>
      <c r="Y23" s="40">
        <v>0.1</v>
      </c>
      <c r="Z23" s="40">
        <v>0.1</v>
      </c>
      <c r="AA23" s="40">
        <v>0.1</v>
      </c>
      <c r="AB23" s="40">
        <v>0.1</v>
      </c>
      <c r="AC23" s="40">
        <v>0.1</v>
      </c>
      <c r="AD23" s="40">
        <v>0.1</v>
      </c>
      <c r="AE23" s="40">
        <v>0.1</v>
      </c>
      <c r="AF23" s="40">
        <v>0.1</v>
      </c>
      <c r="AG23" s="40">
        <v>0.1</v>
      </c>
      <c r="AH23" s="40">
        <v>0.1</v>
      </c>
      <c r="AI23" s="40">
        <v>0.1</v>
      </c>
      <c r="AJ23" s="40">
        <v>0.1</v>
      </c>
      <c r="AK23" s="40">
        <v>0.1</v>
      </c>
      <c r="AL23" s="40">
        <v>0.1</v>
      </c>
      <c r="AM23" s="40">
        <v>0.1</v>
      </c>
      <c r="AN23" s="40">
        <v>0.1</v>
      </c>
      <c r="AO23" s="29"/>
    </row>
    <row r="24" spans="8:28" ht="12.75"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2:40" ht="12.75">
      <c r="B25" s="25" t="s">
        <v>16</v>
      </c>
      <c r="F25" s="26" t="s">
        <v>70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2:40" ht="12.75">
      <c r="B26" s="32" t="s">
        <v>65</v>
      </c>
      <c r="F26" s="26" t="s">
        <v>66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7:40" ht="12.75"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2:47" ht="12.75">
      <c r="B28" s="25" t="s">
        <v>17</v>
      </c>
      <c r="F28" s="26" t="s">
        <v>67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  <row r="29" spans="2:47" ht="12.75">
      <c r="B29" s="25" t="s">
        <v>33</v>
      </c>
      <c r="F29" s="26" t="s">
        <v>68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</row>
    <row r="30" spans="8:40" ht="12.75"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s="42" customFormat="1" ht="12.75">
      <c r="A31" s="42" t="s">
        <v>39</v>
      </c>
      <c r="F31" s="43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</row>
    <row r="32" spans="8:28" ht="12.75">
      <c r="H32" s="29"/>
      <c r="I32" s="29"/>
      <c r="J32" s="29"/>
      <c r="K32" s="29"/>
      <c r="L32" s="29"/>
      <c r="M32" s="29"/>
      <c r="N32" s="29"/>
      <c r="O32" s="29"/>
      <c r="P32" s="29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2:40" ht="12.75">
      <c r="B33" s="25" t="s">
        <v>26</v>
      </c>
      <c r="F33" s="26" t="s">
        <v>28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8:28" ht="12.75"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2:40" ht="12.75">
      <c r="B35" s="34" t="s">
        <v>9</v>
      </c>
      <c r="F35" s="35" t="s">
        <v>64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</row>
    <row r="36" spans="2:40" ht="12.75">
      <c r="B36" s="25" t="s">
        <v>29</v>
      </c>
      <c r="F36" s="26" t="s">
        <v>40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8" spans="2:40" ht="12.75">
      <c r="B38" s="25" t="s">
        <v>30</v>
      </c>
      <c r="F38" s="26" t="s">
        <v>41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40" spans="1:6" s="42" customFormat="1" ht="12.75">
      <c r="A40" s="42" t="s">
        <v>42</v>
      </c>
      <c r="F40" s="43"/>
    </row>
    <row r="42" spans="2:40" ht="12.75">
      <c r="B42" s="25" t="s">
        <v>31</v>
      </c>
      <c r="F42" s="35" t="s">
        <v>47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4" spans="2:40" ht="12.75">
      <c r="B44" s="25" t="s">
        <v>32</v>
      </c>
      <c r="F44" s="26" t="s">
        <v>48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6" spans="2:7" ht="12.75">
      <c r="B46" s="25" t="s">
        <v>43</v>
      </c>
      <c r="F46" s="26" t="s">
        <v>49</v>
      </c>
      <c r="G46" s="33">
        <f>SUM(H44:AQ44)</f>
        <v>0</v>
      </c>
    </row>
  </sheetData>
  <sheetProtection/>
  <mergeCells count="1">
    <mergeCell ref="O3:Q3"/>
  </mergeCells>
  <conditionalFormatting sqref="A1:IV3 A12:IV65536 H4:IV11 A4:F11">
    <cfRule type="containsText" priority="3" dxfId="5" operator="containsText" text="FALSE">
      <formula>NOT(ISERROR(SEARCH("FALSE",A1)))</formula>
    </cfRule>
    <cfRule type="cellIs" priority="4" dxfId="4" operator="equal">
      <formula>TRUE</formula>
    </cfRule>
    <cfRule type="cellIs" priority="5" dxfId="0" operator="equal" stopIfTrue="1">
      <formula>TRUE</formula>
    </cfRule>
  </conditionalFormatting>
  <conditionalFormatting sqref="A1:IV65536">
    <cfRule type="containsText" priority="1" dxfId="5" operator="containsText" text="FALSE">
      <formula>NOT(ISERROR(SEARCH("FALSE",A1)))</formula>
    </cfRule>
    <cfRule type="cellIs" priority="2" dxfId="4" operator="equal">
      <formula>TRUE</formula>
    </cfRule>
    <cfRule type="cellIs" priority="6" dxfId="0" operator="equal" stopIfTrue="1">
      <formula>TRUE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3:AU46"/>
  <sheetViews>
    <sheetView zoomScalePageLayoutView="0" workbookViewId="0" topLeftCell="A10">
      <selection activeCell="E9" sqref="E9"/>
    </sheetView>
  </sheetViews>
  <sheetFormatPr defaultColWidth="9.140625" defaultRowHeight="12.75"/>
  <cols>
    <col min="1" max="1" width="4.00390625" style="24" customWidth="1"/>
    <col min="2" max="2" width="4.28125" style="25" customWidth="1"/>
    <col min="3" max="3" width="5.00390625" style="25" customWidth="1"/>
    <col min="4" max="4" width="25.57421875" style="25" customWidth="1"/>
    <col min="5" max="5" width="9.140625" style="25" customWidth="1"/>
    <col min="6" max="6" width="12.8515625" style="26" customWidth="1"/>
    <col min="7" max="47" width="12.7109375" style="25" customWidth="1"/>
    <col min="48" max="16384" width="9.140625" style="25" customWidth="1"/>
  </cols>
  <sheetData>
    <row r="3" spans="15:17" ht="12.75">
      <c r="O3" s="27"/>
      <c r="P3" s="27"/>
      <c r="Q3" s="27"/>
    </row>
    <row r="4" spans="2:17" ht="12.75">
      <c r="B4" s="25" t="s">
        <v>1</v>
      </c>
      <c r="G4" s="36">
        <v>1000</v>
      </c>
      <c r="P4" s="29"/>
      <c r="Q4" s="29"/>
    </row>
    <row r="5" spans="2:17" ht="12.75">
      <c r="B5" s="25" t="s">
        <v>3</v>
      </c>
      <c r="G5" s="37">
        <v>37987</v>
      </c>
      <c r="P5" s="29"/>
      <c r="Q5" s="29"/>
    </row>
    <row r="6" spans="2:17" ht="12.75">
      <c r="B6" s="25" t="s">
        <v>5</v>
      </c>
      <c r="G6" s="38">
        <v>20</v>
      </c>
      <c r="P6" s="29"/>
      <c r="Q6" s="31"/>
    </row>
    <row r="7" spans="2:7" ht="12.75">
      <c r="B7" s="32" t="s">
        <v>6</v>
      </c>
      <c r="G7" s="38">
        <v>6</v>
      </c>
    </row>
    <row r="8" spans="2:15" ht="12.75">
      <c r="B8" s="25" t="s">
        <v>7</v>
      </c>
      <c r="G8" s="30">
        <f>DATE(YEAR(G5)+G6,MONTH(G5),DAY(G5))</f>
        <v>45292</v>
      </c>
      <c r="O8" s="32"/>
    </row>
    <row r="9" spans="2:7" ht="12.75">
      <c r="B9" s="25" t="s">
        <v>9</v>
      </c>
      <c r="G9" s="41">
        <v>0.1</v>
      </c>
    </row>
    <row r="10" spans="2:7" ht="12.75">
      <c r="B10" s="25" t="s">
        <v>62</v>
      </c>
      <c r="G10" s="25">
        <f>12/G7</f>
        <v>2</v>
      </c>
    </row>
    <row r="11" spans="2:10" ht="12.75">
      <c r="B11" s="25" t="s">
        <v>10</v>
      </c>
      <c r="G11" s="39">
        <v>0.1</v>
      </c>
      <c r="I11" s="25" t="s">
        <v>44</v>
      </c>
      <c r="J11" s="33">
        <f>G46</f>
        <v>9.728242810052616E-14</v>
      </c>
    </row>
    <row r="14" spans="1:6" s="42" customFormat="1" ht="12.75">
      <c r="A14" s="42" t="s">
        <v>34</v>
      </c>
      <c r="F14" s="43" t="s">
        <v>35</v>
      </c>
    </row>
    <row r="15" spans="2:40" ht="12.75">
      <c r="B15" s="25" t="s">
        <v>11</v>
      </c>
      <c r="F15" s="26" t="s">
        <v>18</v>
      </c>
      <c r="G15" s="30">
        <f>G5</f>
        <v>37987</v>
      </c>
      <c r="H15" s="30">
        <f>DATE(YEAR(G15),MONTH(G15)+$G$7,DAY(G15))</f>
        <v>38169</v>
      </c>
      <c r="I15" s="30">
        <f aca="true" t="shared" si="0" ref="I15:AN15">DATE(YEAR(H15),MONTH(H15)+$G$7,DAY(H15))</f>
        <v>38353</v>
      </c>
      <c r="J15" s="30">
        <f t="shared" si="0"/>
        <v>38534</v>
      </c>
      <c r="K15" s="30">
        <f t="shared" si="0"/>
        <v>38718</v>
      </c>
      <c r="L15" s="30">
        <f t="shared" si="0"/>
        <v>38899</v>
      </c>
      <c r="M15" s="30">
        <f t="shared" si="0"/>
        <v>39083</v>
      </c>
      <c r="N15" s="30">
        <f t="shared" si="0"/>
        <v>39264</v>
      </c>
      <c r="O15" s="30">
        <f t="shared" si="0"/>
        <v>39448</v>
      </c>
      <c r="P15" s="30">
        <f t="shared" si="0"/>
        <v>39630</v>
      </c>
      <c r="Q15" s="30">
        <f t="shared" si="0"/>
        <v>39814</v>
      </c>
      <c r="R15" s="30">
        <f t="shared" si="0"/>
        <v>39995</v>
      </c>
      <c r="S15" s="30">
        <f t="shared" si="0"/>
        <v>40179</v>
      </c>
      <c r="T15" s="30">
        <f t="shared" si="0"/>
        <v>40360</v>
      </c>
      <c r="U15" s="30">
        <f t="shared" si="0"/>
        <v>40544</v>
      </c>
      <c r="V15" s="30">
        <f t="shared" si="0"/>
        <v>40725</v>
      </c>
      <c r="W15" s="30">
        <f t="shared" si="0"/>
        <v>40909</v>
      </c>
      <c r="X15" s="30">
        <f t="shared" si="0"/>
        <v>41091</v>
      </c>
      <c r="Y15" s="30">
        <f t="shared" si="0"/>
        <v>41275</v>
      </c>
      <c r="Z15" s="30">
        <f t="shared" si="0"/>
        <v>41456</v>
      </c>
      <c r="AA15" s="30">
        <f t="shared" si="0"/>
        <v>41640</v>
      </c>
      <c r="AB15" s="30">
        <f t="shared" si="0"/>
        <v>41821</v>
      </c>
      <c r="AC15" s="30">
        <f t="shared" si="0"/>
        <v>42005</v>
      </c>
      <c r="AD15" s="30">
        <f t="shared" si="0"/>
        <v>42186</v>
      </c>
      <c r="AE15" s="30">
        <f t="shared" si="0"/>
        <v>42370</v>
      </c>
      <c r="AF15" s="30">
        <f t="shared" si="0"/>
        <v>42552</v>
      </c>
      <c r="AG15" s="30">
        <f t="shared" si="0"/>
        <v>42736</v>
      </c>
      <c r="AH15" s="30">
        <f t="shared" si="0"/>
        <v>42917</v>
      </c>
      <c r="AI15" s="30">
        <f t="shared" si="0"/>
        <v>43101</v>
      </c>
      <c r="AJ15" s="30">
        <f t="shared" si="0"/>
        <v>43282</v>
      </c>
      <c r="AK15" s="30">
        <f t="shared" si="0"/>
        <v>43466</v>
      </c>
      <c r="AL15" s="30">
        <f t="shared" si="0"/>
        <v>43647</v>
      </c>
      <c r="AM15" s="30">
        <f t="shared" si="0"/>
        <v>43831</v>
      </c>
      <c r="AN15" s="30">
        <f t="shared" si="0"/>
        <v>44013</v>
      </c>
    </row>
    <row r="16" spans="2:40" ht="12.75">
      <c r="B16" s="25" t="s">
        <v>12</v>
      </c>
      <c r="F16" s="26" t="s">
        <v>19</v>
      </c>
      <c r="G16" s="25" t="b">
        <f>G15&lt;$G$8</f>
        <v>1</v>
      </c>
      <c r="H16" s="25" t="b">
        <f aca="true" t="shared" si="1" ref="H16:AN16">H15&lt;$G$8</f>
        <v>1</v>
      </c>
      <c r="I16" s="25" t="b">
        <f t="shared" si="1"/>
        <v>1</v>
      </c>
      <c r="J16" s="25" t="b">
        <f t="shared" si="1"/>
        <v>1</v>
      </c>
      <c r="K16" s="25" t="b">
        <f t="shared" si="1"/>
        <v>1</v>
      </c>
      <c r="L16" s="25" t="b">
        <f t="shared" si="1"/>
        <v>1</v>
      </c>
      <c r="M16" s="25" t="b">
        <f t="shared" si="1"/>
        <v>1</v>
      </c>
      <c r="N16" s="25" t="b">
        <f t="shared" si="1"/>
        <v>1</v>
      </c>
      <c r="O16" s="25" t="b">
        <f t="shared" si="1"/>
        <v>1</v>
      </c>
      <c r="P16" s="25" t="b">
        <f t="shared" si="1"/>
        <v>1</v>
      </c>
      <c r="Q16" s="25" t="b">
        <f t="shared" si="1"/>
        <v>1</v>
      </c>
      <c r="R16" s="25" t="b">
        <f t="shared" si="1"/>
        <v>1</v>
      </c>
      <c r="S16" s="25" t="b">
        <f t="shared" si="1"/>
        <v>1</v>
      </c>
      <c r="T16" s="25" t="b">
        <f t="shared" si="1"/>
        <v>1</v>
      </c>
      <c r="U16" s="25" t="b">
        <f t="shared" si="1"/>
        <v>1</v>
      </c>
      <c r="V16" s="25" t="b">
        <f t="shared" si="1"/>
        <v>1</v>
      </c>
      <c r="W16" s="25" t="b">
        <f t="shared" si="1"/>
        <v>1</v>
      </c>
      <c r="X16" s="25" t="b">
        <f t="shared" si="1"/>
        <v>1</v>
      </c>
      <c r="Y16" s="25" t="b">
        <f t="shared" si="1"/>
        <v>1</v>
      </c>
      <c r="Z16" s="25" t="b">
        <f t="shared" si="1"/>
        <v>1</v>
      </c>
      <c r="AA16" s="25" t="b">
        <f t="shared" si="1"/>
        <v>1</v>
      </c>
      <c r="AB16" s="25" t="b">
        <f t="shared" si="1"/>
        <v>1</v>
      </c>
      <c r="AC16" s="25" t="b">
        <f t="shared" si="1"/>
        <v>1</v>
      </c>
      <c r="AD16" s="25" t="b">
        <f t="shared" si="1"/>
        <v>1</v>
      </c>
      <c r="AE16" s="25" t="b">
        <f t="shared" si="1"/>
        <v>1</v>
      </c>
      <c r="AF16" s="25" t="b">
        <f t="shared" si="1"/>
        <v>1</v>
      </c>
      <c r="AG16" s="25" t="b">
        <f t="shared" si="1"/>
        <v>1</v>
      </c>
      <c r="AH16" s="25" t="b">
        <f t="shared" si="1"/>
        <v>1</v>
      </c>
      <c r="AI16" s="25" t="b">
        <f t="shared" si="1"/>
        <v>1</v>
      </c>
      <c r="AJ16" s="25" t="b">
        <f t="shared" si="1"/>
        <v>1</v>
      </c>
      <c r="AK16" s="25" t="b">
        <f t="shared" si="1"/>
        <v>1</v>
      </c>
      <c r="AL16" s="25" t="b">
        <f t="shared" si="1"/>
        <v>1</v>
      </c>
      <c r="AM16" s="25" t="b">
        <f t="shared" si="1"/>
        <v>1</v>
      </c>
      <c r="AN16" s="25" t="b">
        <f t="shared" si="1"/>
        <v>1</v>
      </c>
    </row>
    <row r="17" spans="2:40" ht="12.75">
      <c r="B17" s="25" t="s">
        <v>13</v>
      </c>
      <c r="F17" s="26" t="s">
        <v>20</v>
      </c>
      <c r="G17" s="38">
        <v>0</v>
      </c>
      <c r="H17" s="28">
        <f>DAYS360($G$5,H15)</f>
        <v>180</v>
      </c>
      <c r="I17" s="28">
        <f aca="true" t="shared" si="2" ref="I17:AN17">DAYS360($G$5,I15)</f>
        <v>360</v>
      </c>
      <c r="J17" s="28">
        <f t="shared" si="2"/>
        <v>540</v>
      </c>
      <c r="K17" s="28">
        <f t="shared" si="2"/>
        <v>720</v>
      </c>
      <c r="L17" s="28">
        <f t="shared" si="2"/>
        <v>900</v>
      </c>
      <c r="M17" s="28">
        <f t="shared" si="2"/>
        <v>1080</v>
      </c>
      <c r="N17" s="28">
        <f t="shared" si="2"/>
        <v>1260</v>
      </c>
      <c r="O17" s="28">
        <f t="shared" si="2"/>
        <v>1440</v>
      </c>
      <c r="P17" s="28">
        <f t="shared" si="2"/>
        <v>1620</v>
      </c>
      <c r="Q17" s="28">
        <f t="shared" si="2"/>
        <v>1800</v>
      </c>
      <c r="R17" s="28">
        <f t="shared" si="2"/>
        <v>1980</v>
      </c>
      <c r="S17" s="28">
        <f t="shared" si="2"/>
        <v>2160</v>
      </c>
      <c r="T17" s="28">
        <f t="shared" si="2"/>
        <v>2340</v>
      </c>
      <c r="U17" s="28">
        <f t="shared" si="2"/>
        <v>2520</v>
      </c>
      <c r="V17" s="28">
        <f t="shared" si="2"/>
        <v>2700</v>
      </c>
      <c r="W17" s="28">
        <f t="shared" si="2"/>
        <v>2880</v>
      </c>
      <c r="X17" s="28">
        <f t="shared" si="2"/>
        <v>3060</v>
      </c>
      <c r="Y17" s="28">
        <f t="shared" si="2"/>
        <v>3240</v>
      </c>
      <c r="Z17" s="28">
        <f t="shared" si="2"/>
        <v>3420</v>
      </c>
      <c r="AA17" s="28">
        <f t="shared" si="2"/>
        <v>3600</v>
      </c>
      <c r="AB17" s="28">
        <f t="shared" si="2"/>
        <v>3780</v>
      </c>
      <c r="AC17" s="28">
        <f t="shared" si="2"/>
        <v>3960</v>
      </c>
      <c r="AD17" s="28">
        <f t="shared" si="2"/>
        <v>4140</v>
      </c>
      <c r="AE17" s="28">
        <f t="shared" si="2"/>
        <v>4320</v>
      </c>
      <c r="AF17" s="28">
        <f t="shared" si="2"/>
        <v>4500</v>
      </c>
      <c r="AG17" s="28">
        <f t="shared" si="2"/>
        <v>4680</v>
      </c>
      <c r="AH17" s="28">
        <f t="shared" si="2"/>
        <v>4860</v>
      </c>
      <c r="AI17" s="28">
        <f t="shared" si="2"/>
        <v>5040</v>
      </c>
      <c r="AJ17" s="28">
        <f t="shared" si="2"/>
        <v>5220</v>
      </c>
      <c r="AK17" s="28">
        <f t="shared" si="2"/>
        <v>5400</v>
      </c>
      <c r="AL17" s="28">
        <f t="shared" si="2"/>
        <v>5580</v>
      </c>
      <c r="AM17" s="28">
        <f t="shared" si="2"/>
        <v>5760</v>
      </c>
      <c r="AN17" s="28">
        <f t="shared" si="2"/>
        <v>5940</v>
      </c>
    </row>
    <row r="18" spans="2:40" ht="12.75">
      <c r="B18" s="25" t="s">
        <v>14</v>
      </c>
      <c r="F18" s="26" t="s">
        <v>21</v>
      </c>
      <c r="G18" s="28">
        <f aca="true" t="shared" si="3" ref="G18:AN18">G17/360</f>
        <v>0</v>
      </c>
      <c r="H18" s="28">
        <f t="shared" si="3"/>
        <v>0.5</v>
      </c>
      <c r="I18" s="28">
        <f t="shared" si="3"/>
        <v>1</v>
      </c>
      <c r="J18" s="28">
        <f t="shared" si="3"/>
        <v>1.5</v>
      </c>
      <c r="K18" s="28">
        <f t="shared" si="3"/>
        <v>2</v>
      </c>
      <c r="L18" s="28">
        <f t="shared" si="3"/>
        <v>2.5</v>
      </c>
      <c r="M18" s="28">
        <f t="shared" si="3"/>
        <v>3</v>
      </c>
      <c r="N18" s="28">
        <f t="shared" si="3"/>
        <v>3.5</v>
      </c>
      <c r="O18" s="28">
        <f t="shared" si="3"/>
        <v>4</v>
      </c>
      <c r="P18" s="28">
        <f t="shared" si="3"/>
        <v>4.5</v>
      </c>
      <c r="Q18" s="28">
        <f t="shared" si="3"/>
        <v>5</v>
      </c>
      <c r="R18" s="28">
        <f t="shared" si="3"/>
        <v>5.5</v>
      </c>
      <c r="S18" s="28">
        <f t="shared" si="3"/>
        <v>6</v>
      </c>
      <c r="T18" s="28">
        <f t="shared" si="3"/>
        <v>6.5</v>
      </c>
      <c r="U18" s="28">
        <f t="shared" si="3"/>
        <v>7</v>
      </c>
      <c r="V18" s="28">
        <f t="shared" si="3"/>
        <v>7.5</v>
      </c>
      <c r="W18" s="28">
        <f t="shared" si="3"/>
        <v>8</v>
      </c>
      <c r="X18" s="28">
        <f t="shared" si="3"/>
        <v>8.5</v>
      </c>
      <c r="Y18" s="28">
        <f t="shared" si="3"/>
        <v>9</v>
      </c>
      <c r="Z18" s="28">
        <f t="shared" si="3"/>
        <v>9.5</v>
      </c>
      <c r="AA18" s="28">
        <f t="shared" si="3"/>
        <v>10</v>
      </c>
      <c r="AB18" s="28">
        <f t="shared" si="3"/>
        <v>10.5</v>
      </c>
      <c r="AC18" s="28">
        <f t="shared" si="3"/>
        <v>11</v>
      </c>
      <c r="AD18" s="28">
        <f t="shared" si="3"/>
        <v>11.5</v>
      </c>
      <c r="AE18" s="28">
        <f t="shared" si="3"/>
        <v>12</v>
      </c>
      <c r="AF18" s="28">
        <f t="shared" si="3"/>
        <v>12.5</v>
      </c>
      <c r="AG18" s="28">
        <f t="shared" si="3"/>
        <v>13</v>
      </c>
      <c r="AH18" s="28">
        <f t="shared" si="3"/>
        <v>13.5</v>
      </c>
      <c r="AI18" s="28">
        <f t="shared" si="3"/>
        <v>14</v>
      </c>
      <c r="AJ18" s="28">
        <f t="shared" si="3"/>
        <v>14.5</v>
      </c>
      <c r="AK18" s="25">
        <f t="shared" si="3"/>
        <v>15</v>
      </c>
      <c r="AL18" s="25">
        <f t="shared" si="3"/>
        <v>15.5</v>
      </c>
      <c r="AM18" s="25">
        <f t="shared" si="3"/>
        <v>16</v>
      </c>
      <c r="AN18" s="25">
        <f t="shared" si="3"/>
        <v>16.5</v>
      </c>
    </row>
    <row r="19" spans="2:35" ht="12.75">
      <c r="B19" s="25" t="s">
        <v>69</v>
      </c>
      <c r="H19" s="36">
        <v>1</v>
      </c>
      <c r="I19" s="28">
        <f>H19+1</f>
        <v>2</v>
      </c>
      <c r="J19" s="28">
        <f aca="true" t="shared" si="4" ref="J19:AI19">I19+1</f>
        <v>3</v>
      </c>
      <c r="K19" s="28">
        <f t="shared" si="4"/>
        <v>4</v>
      </c>
      <c r="L19" s="28">
        <f t="shared" si="4"/>
        <v>5</v>
      </c>
      <c r="M19" s="28">
        <f t="shared" si="4"/>
        <v>6</v>
      </c>
      <c r="N19" s="28">
        <f t="shared" si="4"/>
        <v>7</v>
      </c>
      <c r="O19" s="28">
        <f t="shared" si="4"/>
        <v>8</v>
      </c>
      <c r="P19" s="28">
        <f t="shared" si="4"/>
        <v>9</v>
      </c>
      <c r="Q19" s="28">
        <f t="shared" si="4"/>
        <v>10</v>
      </c>
      <c r="R19" s="28">
        <f t="shared" si="4"/>
        <v>11</v>
      </c>
      <c r="S19" s="28">
        <f t="shared" si="4"/>
        <v>12</v>
      </c>
      <c r="T19" s="28">
        <f t="shared" si="4"/>
        <v>13</v>
      </c>
      <c r="U19" s="28">
        <f t="shared" si="4"/>
        <v>14</v>
      </c>
      <c r="V19" s="28">
        <f t="shared" si="4"/>
        <v>15</v>
      </c>
      <c r="W19" s="28">
        <f t="shared" si="4"/>
        <v>16</v>
      </c>
      <c r="X19" s="28">
        <f t="shared" si="4"/>
        <v>17</v>
      </c>
      <c r="Y19" s="28">
        <f t="shared" si="4"/>
        <v>18</v>
      </c>
      <c r="Z19" s="28">
        <f t="shared" si="4"/>
        <v>19</v>
      </c>
      <c r="AA19" s="28">
        <f t="shared" si="4"/>
        <v>20</v>
      </c>
      <c r="AB19" s="28">
        <f t="shared" si="4"/>
        <v>21</v>
      </c>
      <c r="AC19" s="28">
        <f t="shared" si="4"/>
        <v>22</v>
      </c>
      <c r="AD19" s="28">
        <f t="shared" si="4"/>
        <v>23</v>
      </c>
      <c r="AE19" s="28">
        <f t="shared" si="4"/>
        <v>24</v>
      </c>
      <c r="AF19" s="28">
        <f t="shared" si="4"/>
        <v>25</v>
      </c>
      <c r="AG19" s="28">
        <f t="shared" si="4"/>
        <v>26</v>
      </c>
      <c r="AH19" s="28">
        <f t="shared" si="4"/>
        <v>27</v>
      </c>
      <c r="AI19" s="28">
        <f t="shared" si="4"/>
        <v>28</v>
      </c>
    </row>
    <row r="20" spans="8:35" ht="12.75"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28" s="42" customFormat="1" ht="12.75">
      <c r="A21" s="42" t="s">
        <v>38</v>
      </c>
      <c r="F21" s="4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8:28" ht="12.75"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2:41" ht="12.75">
      <c r="B23" s="32" t="s">
        <v>63</v>
      </c>
      <c r="F23" s="26" t="s">
        <v>22</v>
      </c>
      <c r="H23" s="40">
        <v>0.1</v>
      </c>
      <c r="I23" s="40">
        <v>0.1</v>
      </c>
      <c r="J23" s="40">
        <v>0.1</v>
      </c>
      <c r="K23" s="40">
        <v>0.1</v>
      </c>
      <c r="L23" s="40">
        <v>0.1</v>
      </c>
      <c r="M23" s="40">
        <v>0.1</v>
      </c>
      <c r="N23" s="40">
        <v>0.1</v>
      </c>
      <c r="O23" s="40">
        <v>0.1</v>
      </c>
      <c r="P23" s="40">
        <v>0.1</v>
      </c>
      <c r="Q23" s="40">
        <v>0.1</v>
      </c>
      <c r="R23" s="40">
        <v>0.1</v>
      </c>
      <c r="S23" s="40">
        <v>0.1</v>
      </c>
      <c r="T23" s="40">
        <v>0.1</v>
      </c>
      <c r="U23" s="40">
        <v>0.1</v>
      </c>
      <c r="V23" s="40">
        <v>0.1</v>
      </c>
      <c r="W23" s="40">
        <v>0.1</v>
      </c>
      <c r="X23" s="40">
        <v>0.1</v>
      </c>
      <c r="Y23" s="40">
        <v>0.1</v>
      </c>
      <c r="Z23" s="40">
        <v>0.1</v>
      </c>
      <c r="AA23" s="40">
        <v>0.1</v>
      </c>
      <c r="AB23" s="40">
        <v>0.1</v>
      </c>
      <c r="AC23" s="40">
        <v>0.1</v>
      </c>
      <c r="AD23" s="40">
        <v>0.1</v>
      </c>
      <c r="AE23" s="40">
        <v>0.1</v>
      </c>
      <c r="AF23" s="40">
        <v>0.1</v>
      </c>
      <c r="AG23" s="40">
        <v>0.1</v>
      </c>
      <c r="AH23" s="40">
        <v>0.1</v>
      </c>
      <c r="AI23" s="40">
        <v>0.1</v>
      </c>
      <c r="AJ23" s="40">
        <v>0.1</v>
      </c>
      <c r="AK23" s="40">
        <v>0.1</v>
      </c>
      <c r="AL23" s="40">
        <v>0.1</v>
      </c>
      <c r="AM23" s="40">
        <v>0.1</v>
      </c>
      <c r="AN23" s="40">
        <v>0.1</v>
      </c>
      <c r="AO23" s="29"/>
    </row>
    <row r="24" spans="8:28" ht="12.75"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2:40" ht="12.75">
      <c r="B25" s="25" t="s">
        <v>16</v>
      </c>
      <c r="F25" s="26" t="s">
        <v>70</v>
      </c>
      <c r="H25" s="28">
        <f>(1+H23/$G$10)</f>
        <v>1.05</v>
      </c>
      <c r="I25" s="28">
        <f aca="true" t="shared" si="5" ref="I25:AN25">H25*(1+I23/$G$10)</f>
        <v>1.1025</v>
      </c>
      <c r="J25" s="28">
        <f t="shared" si="5"/>
        <v>1.1576250000000001</v>
      </c>
      <c r="K25" s="28">
        <f t="shared" si="5"/>
        <v>1.2155062500000002</v>
      </c>
      <c r="L25" s="28">
        <f t="shared" si="5"/>
        <v>1.2762815625000004</v>
      </c>
      <c r="M25" s="28">
        <f t="shared" si="5"/>
        <v>1.3400956406250004</v>
      </c>
      <c r="N25" s="28">
        <f t="shared" si="5"/>
        <v>1.4071004226562505</v>
      </c>
      <c r="O25" s="28">
        <f t="shared" si="5"/>
        <v>1.477455443789063</v>
      </c>
      <c r="P25" s="28">
        <f t="shared" si="5"/>
        <v>1.5513282159785162</v>
      </c>
      <c r="Q25" s="28">
        <f t="shared" si="5"/>
        <v>1.628894626777442</v>
      </c>
      <c r="R25" s="28">
        <f t="shared" si="5"/>
        <v>1.7103393581163142</v>
      </c>
      <c r="S25" s="28">
        <f t="shared" si="5"/>
        <v>1.79585632602213</v>
      </c>
      <c r="T25" s="28">
        <f t="shared" si="5"/>
        <v>1.8856491423232367</v>
      </c>
      <c r="U25" s="28">
        <f t="shared" si="5"/>
        <v>1.9799315994393987</v>
      </c>
      <c r="V25" s="28">
        <f t="shared" si="5"/>
        <v>2.0789281794113688</v>
      </c>
      <c r="W25" s="28">
        <f t="shared" si="5"/>
        <v>2.1828745883819374</v>
      </c>
      <c r="X25" s="28">
        <f t="shared" si="5"/>
        <v>2.2920183178010345</v>
      </c>
      <c r="Y25" s="28">
        <f t="shared" si="5"/>
        <v>2.406619233691086</v>
      </c>
      <c r="Z25" s="28">
        <f t="shared" si="5"/>
        <v>2.5269501953756404</v>
      </c>
      <c r="AA25" s="28">
        <f t="shared" si="5"/>
        <v>2.6532977051444226</v>
      </c>
      <c r="AB25" s="28">
        <f t="shared" si="5"/>
        <v>2.785962590401644</v>
      </c>
      <c r="AC25" s="28">
        <f t="shared" si="5"/>
        <v>2.9252607199217264</v>
      </c>
      <c r="AD25" s="28">
        <f t="shared" si="5"/>
        <v>3.071523755917813</v>
      </c>
      <c r="AE25" s="28">
        <f t="shared" si="5"/>
        <v>3.225099943713704</v>
      </c>
      <c r="AF25" s="28">
        <f t="shared" si="5"/>
        <v>3.386354940899389</v>
      </c>
      <c r="AG25" s="28">
        <f t="shared" si="5"/>
        <v>3.5556726879443583</v>
      </c>
      <c r="AH25" s="28">
        <f t="shared" si="5"/>
        <v>3.7334563223415764</v>
      </c>
      <c r="AI25" s="28">
        <f t="shared" si="5"/>
        <v>3.9201291384586554</v>
      </c>
      <c r="AJ25" s="28">
        <f t="shared" si="5"/>
        <v>4.116135595381588</v>
      </c>
      <c r="AK25" s="28">
        <f t="shared" si="5"/>
        <v>4.321942375150668</v>
      </c>
      <c r="AL25" s="28">
        <f t="shared" si="5"/>
        <v>4.538039493908202</v>
      </c>
      <c r="AM25" s="28">
        <f t="shared" si="5"/>
        <v>4.764941468603612</v>
      </c>
      <c r="AN25" s="28">
        <f t="shared" si="5"/>
        <v>5.003188542033793</v>
      </c>
    </row>
    <row r="26" spans="2:40" ht="12.75">
      <c r="B26" s="32" t="s">
        <v>65</v>
      </c>
      <c r="F26" s="26" t="s">
        <v>66</v>
      </c>
      <c r="G26" s="29"/>
      <c r="H26" s="29">
        <f aca="true" t="shared" si="6" ref="H26:V26">H25^(1/H19)-1</f>
        <v>0.050000000000000044</v>
      </c>
      <c r="I26" s="29">
        <f t="shared" si="6"/>
        <v>0.050000000000000044</v>
      </c>
      <c r="J26" s="29">
        <f t="shared" si="6"/>
        <v>0.050000000000000044</v>
      </c>
      <c r="K26" s="29">
        <f t="shared" si="6"/>
        <v>0.050000000000000044</v>
      </c>
      <c r="L26" s="29">
        <f t="shared" si="6"/>
        <v>0.050000000000000044</v>
      </c>
      <c r="M26" s="29">
        <f t="shared" si="6"/>
        <v>0.050000000000000044</v>
      </c>
      <c r="N26" s="29">
        <f t="shared" si="6"/>
        <v>0.050000000000000044</v>
      </c>
      <c r="O26" s="29">
        <f t="shared" si="6"/>
        <v>0.050000000000000044</v>
      </c>
      <c r="P26" s="29">
        <f t="shared" si="6"/>
        <v>0.050000000000000044</v>
      </c>
      <c r="Q26" s="29">
        <f t="shared" si="6"/>
        <v>0.050000000000000044</v>
      </c>
      <c r="R26" s="29">
        <f t="shared" si="6"/>
        <v>0.050000000000000044</v>
      </c>
      <c r="S26" s="29">
        <f t="shared" si="6"/>
        <v>0.050000000000000044</v>
      </c>
      <c r="T26" s="29">
        <f t="shared" si="6"/>
        <v>0.050000000000000044</v>
      </c>
      <c r="U26" s="29">
        <f t="shared" si="6"/>
        <v>0.050000000000000044</v>
      </c>
      <c r="V26" s="29">
        <f t="shared" si="6"/>
        <v>0.050000000000000044</v>
      </c>
      <c r="W26" s="29">
        <f aca="true" t="shared" si="7" ref="W26:AF26">W25^(1/W18)-1</f>
        <v>0.10250000000000004</v>
      </c>
      <c r="X26" s="29">
        <f t="shared" si="7"/>
        <v>0.10250000000000004</v>
      </c>
      <c r="Y26" s="29">
        <f t="shared" si="7"/>
        <v>0.10250000000000004</v>
      </c>
      <c r="Z26" s="29">
        <f t="shared" si="7"/>
        <v>0.10250000000000004</v>
      </c>
      <c r="AA26" s="29">
        <f t="shared" si="7"/>
        <v>0.10250000000000004</v>
      </c>
      <c r="AB26" s="29">
        <f t="shared" si="7"/>
        <v>0.10250000000000004</v>
      </c>
      <c r="AC26" s="29">
        <f t="shared" si="7"/>
        <v>0.10250000000000004</v>
      </c>
      <c r="AD26" s="29">
        <f t="shared" si="7"/>
        <v>0.10250000000000004</v>
      </c>
      <c r="AE26" s="29">
        <f t="shared" si="7"/>
        <v>0.10250000000000004</v>
      </c>
      <c r="AF26" s="29">
        <f t="shared" si="7"/>
        <v>0.10250000000000004</v>
      </c>
      <c r="AG26" s="29">
        <f aca="true" t="shared" si="8" ref="AG26:AN26">(AG25)/AF25-1</f>
        <v>0.050000000000000044</v>
      </c>
      <c r="AH26" s="29">
        <f t="shared" si="8"/>
        <v>0.050000000000000044</v>
      </c>
      <c r="AI26" s="29">
        <f t="shared" si="8"/>
        <v>0.050000000000000044</v>
      </c>
      <c r="AJ26" s="29">
        <f t="shared" si="8"/>
        <v>0.050000000000000044</v>
      </c>
      <c r="AK26" s="29">
        <f t="shared" si="8"/>
        <v>0.050000000000000044</v>
      </c>
      <c r="AL26" s="29">
        <f t="shared" si="8"/>
        <v>0.050000000000000044</v>
      </c>
      <c r="AM26" s="29">
        <f t="shared" si="8"/>
        <v>0.050000000000000044</v>
      </c>
      <c r="AN26" s="29">
        <f t="shared" si="8"/>
        <v>0.050000000000000044</v>
      </c>
    </row>
    <row r="27" spans="7:40" ht="12.75"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2:47" ht="12.75">
      <c r="B28" s="25" t="s">
        <v>17</v>
      </c>
      <c r="F28" s="26" t="s">
        <v>67</v>
      </c>
      <c r="H28" s="29">
        <f>H23/$G$10</f>
        <v>0.05</v>
      </c>
      <c r="I28" s="29">
        <f aca="true" t="shared" si="9" ref="I28:AL28">I23/$G$10</f>
        <v>0.05</v>
      </c>
      <c r="J28" s="29">
        <f t="shared" si="9"/>
        <v>0.05</v>
      </c>
      <c r="K28" s="29">
        <f t="shared" si="9"/>
        <v>0.05</v>
      </c>
      <c r="L28" s="29">
        <f t="shared" si="9"/>
        <v>0.05</v>
      </c>
      <c r="M28" s="29">
        <f t="shared" si="9"/>
        <v>0.05</v>
      </c>
      <c r="N28" s="29">
        <f t="shared" si="9"/>
        <v>0.05</v>
      </c>
      <c r="O28" s="29">
        <f t="shared" si="9"/>
        <v>0.05</v>
      </c>
      <c r="P28" s="29">
        <f t="shared" si="9"/>
        <v>0.05</v>
      </c>
      <c r="Q28" s="29">
        <f t="shared" si="9"/>
        <v>0.05</v>
      </c>
      <c r="R28" s="29">
        <f t="shared" si="9"/>
        <v>0.05</v>
      </c>
      <c r="S28" s="29">
        <f t="shared" si="9"/>
        <v>0.05</v>
      </c>
      <c r="T28" s="29">
        <f t="shared" si="9"/>
        <v>0.05</v>
      </c>
      <c r="U28" s="29">
        <f t="shared" si="9"/>
        <v>0.05</v>
      </c>
      <c r="V28" s="29">
        <f t="shared" si="9"/>
        <v>0.05</v>
      </c>
      <c r="W28" s="29">
        <f t="shared" si="9"/>
        <v>0.05</v>
      </c>
      <c r="X28" s="29">
        <f t="shared" si="9"/>
        <v>0.05</v>
      </c>
      <c r="Y28" s="29">
        <f t="shared" si="9"/>
        <v>0.05</v>
      </c>
      <c r="Z28" s="29">
        <f t="shared" si="9"/>
        <v>0.05</v>
      </c>
      <c r="AA28" s="29">
        <f t="shared" si="9"/>
        <v>0.05</v>
      </c>
      <c r="AB28" s="29">
        <f t="shared" si="9"/>
        <v>0.05</v>
      </c>
      <c r="AC28" s="29">
        <f t="shared" si="9"/>
        <v>0.05</v>
      </c>
      <c r="AD28" s="29">
        <f t="shared" si="9"/>
        <v>0.05</v>
      </c>
      <c r="AE28" s="29">
        <f t="shared" si="9"/>
        <v>0.05</v>
      </c>
      <c r="AF28" s="29">
        <f t="shared" si="9"/>
        <v>0.05</v>
      </c>
      <c r="AG28" s="29">
        <f t="shared" si="9"/>
        <v>0.05</v>
      </c>
      <c r="AH28" s="29">
        <f t="shared" si="9"/>
        <v>0.05</v>
      </c>
      <c r="AI28" s="29">
        <f t="shared" si="9"/>
        <v>0.05</v>
      </c>
      <c r="AJ28" s="29">
        <f t="shared" si="9"/>
        <v>0.05</v>
      </c>
      <c r="AK28" s="29">
        <f t="shared" si="9"/>
        <v>0.05</v>
      </c>
      <c r="AL28" s="29">
        <f t="shared" si="9"/>
        <v>0.05</v>
      </c>
      <c r="AM28" s="29">
        <f aca="true" t="shared" si="10" ref="AM28:AU28">(1+AM23/$G$10)-1</f>
        <v>0.050000000000000044</v>
      </c>
      <c r="AN28" s="29">
        <f t="shared" si="10"/>
        <v>0.050000000000000044</v>
      </c>
      <c r="AO28" s="29">
        <f t="shared" si="10"/>
        <v>0</v>
      </c>
      <c r="AP28" s="29">
        <f t="shared" si="10"/>
        <v>0</v>
      </c>
      <c r="AQ28" s="29">
        <f t="shared" si="10"/>
        <v>0</v>
      </c>
      <c r="AR28" s="29">
        <f t="shared" si="10"/>
        <v>0</v>
      </c>
      <c r="AS28" s="29">
        <f t="shared" si="10"/>
        <v>0</v>
      </c>
      <c r="AT28" s="29">
        <f t="shared" si="10"/>
        <v>0</v>
      </c>
      <c r="AU28" s="29">
        <f t="shared" si="10"/>
        <v>0</v>
      </c>
    </row>
    <row r="29" spans="2:47" ht="12.75">
      <c r="B29" s="25" t="s">
        <v>33</v>
      </c>
      <c r="F29" s="26" t="s">
        <v>68</v>
      </c>
      <c r="H29" s="29">
        <f>G11/G10</f>
        <v>0.05</v>
      </c>
      <c r="I29" s="29">
        <f>H28</f>
        <v>0.05</v>
      </c>
      <c r="J29" s="29">
        <f aca="true" t="shared" si="11" ref="J29:AU29">I28</f>
        <v>0.05</v>
      </c>
      <c r="K29" s="29">
        <f t="shared" si="11"/>
        <v>0.05</v>
      </c>
      <c r="L29" s="29">
        <f t="shared" si="11"/>
        <v>0.05</v>
      </c>
      <c r="M29" s="29">
        <f t="shared" si="11"/>
        <v>0.05</v>
      </c>
      <c r="N29" s="29">
        <f t="shared" si="11"/>
        <v>0.05</v>
      </c>
      <c r="O29" s="29">
        <f t="shared" si="11"/>
        <v>0.05</v>
      </c>
      <c r="P29" s="29">
        <f t="shared" si="11"/>
        <v>0.05</v>
      </c>
      <c r="Q29" s="29">
        <f t="shared" si="11"/>
        <v>0.05</v>
      </c>
      <c r="R29" s="29">
        <f t="shared" si="11"/>
        <v>0.05</v>
      </c>
      <c r="S29" s="29">
        <f t="shared" si="11"/>
        <v>0.05</v>
      </c>
      <c r="T29" s="29">
        <f t="shared" si="11"/>
        <v>0.05</v>
      </c>
      <c r="U29" s="29">
        <f t="shared" si="11"/>
        <v>0.05</v>
      </c>
      <c r="V29" s="29">
        <f t="shared" si="11"/>
        <v>0.05</v>
      </c>
      <c r="W29" s="29">
        <f t="shared" si="11"/>
        <v>0.05</v>
      </c>
      <c r="X29" s="29">
        <f t="shared" si="11"/>
        <v>0.05</v>
      </c>
      <c r="Y29" s="29">
        <f t="shared" si="11"/>
        <v>0.05</v>
      </c>
      <c r="Z29" s="29">
        <f t="shared" si="11"/>
        <v>0.05</v>
      </c>
      <c r="AA29" s="29">
        <f t="shared" si="11"/>
        <v>0.05</v>
      </c>
      <c r="AB29" s="29">
        <f t="shared" si="11"/>
        <v>0.05</v>
      </c>
      <c r="AC29" s="29">
        <f t="shared" si="11"/>
        <v>0.05</v>
      </c>
      <c r="AD29" s="29">
        <f t="shared" si="11"/>
        <v>0.05</v>
      </c>
      <c r="AE29" s="29">
        <f t="shared" si="11"/>
        <v>0.05</v>
      </c>
      <c r="AF29" s="29">
        <f t="shared" si="11"/>
        <v>0.05</v>
      </c>
      <c r="AG29" s="29">
        <f t="shared" si="11"/>
        <v>0.05</v>
      </c>
      <c r="AH29" s="29">
        <f t="shared" si="11"/>
        <v>0.05</v>
      </c>
      <c r="AI29" s="29">
        <f t="shared" si="11"/>
        <v>0.05</v>
      </c>
      <c r="AJ29" s="29">
        <f t="shared" si="11"/>
        <v>0.05</v>
      </c>
      <c r="AK29" s="29">
        <f t="shared" si="11"/>
        <v>0.05</v>
      </c>
      <c r="AL29" s="29">
        <f t="shared" si="11"/>
        <v>0.05</v>
      </c>
      <c r="AM29" s="29">
        <f t="shared" si="11"/>
        <v>0.05</v>
      </c>
      <c r="AN29" s="29">
        <f t="shared" si="11"/>
        <v>0.050000000000000044</v>
      </c>
      <c r="AO29" s="29">
        <f t="shared" si="11"/>
        <v>0.050000000000000044</v>
      </c>
      <c r="AP29" s="29">
        <f t="shared" si="11"/>
        <v>0</v>
      </c>
      <c r="AQ29" s="29">
        <f t="shared" si="11"/>
        <v>0</v>
      </c>
      <c r="AR29" s="29">
        <f t="shared" si="11"/>
        <v>0</v>
      </c>
      <c r="AS29" s="29">
        <f t="shared" si="11"/>
        <v>0</v>
      </c>
      <c r="AT29" s="29">
        <f t="shared" si="11"/>
        <v>0</v>
      </c>
      <c r="AU29" s="29">
        <f t="shared" si="11"/>
        <v>0</v>
      </c>
    </row>
    <row r="30" spans="8:40" ht="12.75"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s="42" customFormat="1" ht="12.75">
      <c r="A31" s="42" t="s">
        <v>39</v>
      </c>
      <c r="F31" s="43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</row>
    <row r="32" spans="8:28" ht="12.75">
      <c r="H32" s="29"/>
      <c r="I32" s="29"/>
      <c r="J32" s="29"/>
      <c r="K32" s="29"/>
      <c r="L32" s="29"/>
      <c r="M32" s="29"/>
      <c r="N32" s="29"/>
      <c r="O32" s="29"/>
      <c r="P32" s="29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2:40" ht="12.75">
      <c r="B33" s="25" t="s">
        <v>26</v>
      </c>
      <c r="F33" s="26" t="s">
        <v>28</v>
      </c>
      <c r="H33" s="28">
        <f>H29*$G$4</f>
        <v>50</v>
      </c>
      <c r="I33" s="28">
        <f aca="true" t="shared" si="12" ref="I33:AN33">I29*$G$4</f>
        <v>50</v>
      </c>
      <c r="J33" s="28">
        <f t="shared" si="12"/>
        <v>50</v>
      </c>
      <c r="K33" s="28">
        <f t="shared" si="12"/>
        <v>50</v>
      </c>
      <c r="L33" s="28">
        <f t="shared" si="12"/>
        <v>50</v>
      </c>
      <c r="M33" s="28">
        <f t="shared" si="12"/>
        <v>50</v>
      </c>
      <c r="N33" s="28">
        <f t="shared" si="12"/>
        <v>50</v>
      </c>
      <c r="O33" s="28">
        <f t="shared" si="12"/>
        <v>50</v>
      </c>
      <c r="P33" s="28">
        <f t="shared" si="12"/>
        <v>50</v>
      </c>
      <c r="Q33" s="28">
        <f t="shared" si="12"/>
        <v>50</v>
      </c>
      <c r="R33" s="28">
        <f t="shared" si="12"/>
        <v>50</v>
      </c>
      <c r="S33" s="28">
        <f t="shared" si="12"/>
        <v>50</v>
      </c>
      <c r="T33" s="28">
        <f t="shared" si="12"/>
        <v>50</v>
      </c>
      <c r="U33" s="28">
        <f t="shared" si="12"/>
        <v>50</v>
      </c>
      <c r="V33" s="28">
        <f t="shared" si="12"/>
        <v>50</v>
      </c>
      <c r="W33" s="28">
        <f t="shared" si="12"/>
        <v>50</v>
      </c>
      <c r="X33" s="28">
        <f t="shared" si="12"/>
        <v>50</v>
      </c>
      <c r="Y33" s="28">
        <f t="shared" si="12"/>
        <v>50</v>
      </c>
      <c r="Z33" s="28">
        <f t="shared" si="12"/>
        <v>50</v>
      </c>
      <c r="AA33" s="28">
        <f t="shared" si="12"/>
        <v>50</v>
      </c>
      <c r="AB33" s="28">
        <f t="shared" si="12"/>
        <v>50</v>
      </c>
      <c r="AC33" s="28">
        <f t="shared" si="12"/>
        <v>50</v>
      </c>
      <c r="AD33" s="28">
        <f t="shared" si="12"/>
        <v>50</v>
      </c>
      <c r="AE33" s="28">
        <f t="shared" si="12"/>
        <v>50</v>
      </c>
      <c r="AF33" s="28">
        <f t="shared" si="12"/>
        <v>50</v>
      </c>
      <c r="AG33" s="28">
        <f t="shared" si="12"/>
        <v>50</v>
      </c>
      <c r="AH33" s="28">
        <f t="shared" si="12"/>
        <v>50</v>
      </c>
      <c r="AI33" s="28">
        <f t="shared" si="12"/>
        <v>50</v>
      </c>
      <c r="AJ33" s="28">
        <f t="shared" si="12"/>
        <v>50</v>
      </c>
      <c r="AK33" s="28">
        <f t="shared" si="12"/>
        <v>50</v>
      </c>
      <c r="AL33" s="28">
        <f t="shared" si="12"/>
        <v>50</v>
      </c>
      <c r="AM33" s="28">
        <f t="shared" si="12"/>
        <v>50</v>
      </c>
      <c r="AN33" s="28">
        <f t="shared" si="12"/>
        <v>50.00000000000004</v>
      </c>
    </row>
    <row r="34" spans="8:28" ht="12.75"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2:40" ht="12.75">
      <c r="B35" s="34" t="s">
        <v>9</v>
      </c>
      <c r="F35" s="35" t="s">
        <v>64</v>
      </c>
      <c r="H35" s="29">
        <f>$G$9/$G$10</f>
        <v>0.05</v>
      </c>
      <c r="I35" s="29">
        <f aca="true" t="shared" si="13" ref="I35:AN35">$G$9/$G$10</f>
        <v>0.05</v>
      </c>
      <c r="J35" s="29">
        <f t="shared" si="13"/>
        <v>0.05</v>
      </c>
      <c r="K35" s="29">
        <f t="shared" si="13"/>
        <v>0.05</v>
      </c>
      <c r="L35" s="29">
        <f t="shared" si="13"/>
        <v>0.05</v>
      </c>
      <c r="M35" s="29">
        <f t="shared" si="13"/>
        <v>0.05</v>
      </c>
      <c r="N35" s="29">
        <f t="shared" si="13"/>
        <v>0.05</v>
      </c>
      <c r="O35" s="29">
        <f t="shared" si="13"/>
        <v>0.05</v>
      </c>
      <c r="P35" s="29">
        <f t="shared" si="13"/>
        <v>0.05</v>
      </c>
      <c r="Q35" s="29">
        <f t="shared" si="13"/>
        <v>0.05</v>
      </c>
      <c r="R35" s="29">
        <f t="shared" si="13"/>
        <v>0.05</v>
      </c>
      <c r="S35" s="29">
        <f t="shared" si="13"/>
        <v>0.05</v>
      </c>
      <c r="T35" s="29">
        <f t="shared" si="13"/>
        <v>0.05</v>
      </c>
      <c r="U35" s="29">
        <f t="shared" si="13"/>
        <v>0.05</v>
      </c>
      <c r="V35" s="29">
        <f t="shared" si="13"/>
        <v>0.05</v>
      </c>
      <c r="W35" s="29">
        <f t="shared" si="13"/>
        <v>0.05</v>
      </c>
      <c r="X35" s="29">
        <f t="shared" si="13"/>
        <v>0.05</v>
      </c>
      <c r="Y35" s="29">
        <f t="shared" si="13"/>
        <v>0.05</v>
      </c>
      <c r="Z35" s="29">
        <f t="shared" si="13"/>
        <v>0.05</v>
      </c>
      <c r="AA35" s="29">
        <f t="shared" si="13"/>
        <v>0.05</v>
      </c>
      <c r="AB35" s="29">
        <f t="shared" si="13"/>
        <v>0.05</v>
      </c>
      <c r="AC35" s="29">
        <f t="shared" si="13"/>
        <v>0.05</v>
      </c>
      <c r="AD35" s="29">
        <f t="shared" si="13"/>
        <v>0.05</v>
      </c>
      <c r="AE35" s="29">
        <f t="shared" si="13"/>
        <v>0.05</v>
      </c>
      <c r="AF35" s="29">
        <f t="shared" si="13"/>
        <v>0.05</v>
      </c>
      <c r="AG35" s="29">
        <f t="shared" si="13"/>
        <v>0.05</v>
      </c>
      <c r="AH35" s="29">
        <f t="shared" si="13"/>
        <v>0.05</v>
      </c>
      <c r="AI35" s="29">
        <f t="shared" si="13"/>
        <v>0.05</v>
      </c>
      <c r="AJ35" s="29">
        <f t="shared" si="13"/>
        <v>0.05</v>
      </c>
      <c r="AK35" s="29">
        <f t="shared" si="13"/>
        <v>0.05</v>
      </c>
      <c r="AL35" s="29">
        <f t="shared" si="13"/>
        <v>0.05</v>
      </c>
      <c r="AM35" s="29">
        <f t="shared" si="13"/>
        <v>0.05</v>
      </c>
      <c r="AN35" s="29">
        <f t="shared" si="13"/>
        <v>0.05</v>
      </c>
    </row>
    <row r="36" spans="2:40" ht="12.75">
      <c r="B36" s="25" t="s">
        <v>29</v>
      </c>
      <c r="F36" s="26" t="s">
        <v>40</v>
      </c>
      <c r="H36" s="33">
        <f>H35*$G$4</f>
        <v>50</v>
      </c>
      <c r="I36" s="33">
        <f aca="true" t="shared" si="14" ref="I36:AN36">I35*$G$4</f>
        <v>50</v>
      </c>
      <c r="J36" s="33">
        <f t="shared" si="14"/>
        <v>50</v>
      </c>
      <c r="K36" s="33">
        <f t="shared" si="14"/>
        <v>50</v>
      </c>
      <c r="L36" s="33">
        <f t="shared" si="14"/>
        <v>50</v>
      </c>
      <c r="M36" s="33">
        <f t="shared" si="14"/>
        <v>50</v>
      </c>
      <c r="N36" s="33">
        <f t="shared" si="14"/>
        <v>50</v>
      </c>
      <c r="O36" s="33">
        <f t="shared" si="14"/>
        <v>50</v>
      </c>
      <c r="P36" s="33">
        <f t="shared" si="14"/>
        <v>50</v>
      </c>
      <c r="Q36" s="33">
        <f t="shared" si="14"/>
        <v>50</v>
      </c>
      <c r="R36" s="33">
        <f t="shared" si="14"/>
        <v>50</v>
      </c>
      <c r="S36" s="33">
        <f t="shared" si="14"/>
        <v>50</v>
      </c>
      <c r="T36" s="33">
        <f t="shared" si="14"/>
        <v>50</v>
      </c>
      <c r="U36" s="33">
        <f t="shared" si="14"/>
        <v>50</v>
      </c>
      <c r="V36" s="33">
        <f t="shared" si="14"/>
        <v>50</v>
      </c>
      <c r="W36" s="33">
        <f t="shared" si="14"/>
        <v>50</v>
      </c>
      <c r="X36" s="33">
        <f t="shared" si="14"/>
        <v>50</v>
      </c>
      <c r="Y36" s="33">
        <f t="shared" si="14"/>
        <v>50</v>
      </c>
      <c r="Z36" s="33">
        <f t="shared" si="14"/>
        <v>50</v>
      </c>
      <c r="AA36" s="33">
        <f t="shared" si="14"/>
        <v>50</v>
      </c>
      <c r="AB36" s="33">
        <f t="shared" si="14"/>
        <v>50</v>
      </c>
      <c r="AC36" s="33">
        <f t="shared" si="14"/>
        <v>50</v>
      </c>
      <c r="AD36" s="33">
        <f t="shared" si="14"/>
        <v>50</v>
      </c>
      <c r="AE36" s="33">
        <f t="shared" si="14"/>
        <v>50</v>
      </c>
      <c r="AF36" s="33">
        <f t="shared" si="14"/>
        <v>50</v>
      </c>
      <c r="AG36" s="33">
        <f t="shared" si="14"/>
        <v>50</v>
      </c>
      <c r="AH36" s="33">
        <f t="shared" si="14"/>
        <v>50</v>
      </c>
      <c r="AI36" s="33">
        <f t="shared" si="14"/>
        <v>50</v>
      </c>
      <c r="AJ36" s="33">
        <f t="shared" si="14"/>
        <v>50</v>
      </c>
      <c r="AK36" s="33">
        <f t="shared" si="14"/>
        <v>50</v>
      </c>
      <c r="AL36" s="33">
        <f t="shared" si="14"/>
        <v>50</v>
      </c>
      <c r="AM36" s="33">
        <f t="shared" si="14"/>
        <v>50</v>
      </c>
      <c r="AN36" s="33">
        <f t="shared" si="14"/>
        <v>50</v>
      </c>
    </row>
    <row r="38" spans="2:40" ht="12.75">
      <c r="B38" s="25" t="s">
        <v>30</v>
      </c>
      <c r="F38" s="26" t="s">
        <v>41</v>
      </c>
      <c r="H38" s="33">
        <f aca="true" t="shared" si="15" ref="H38:AN38">(H33-H36)*H16</f>
        <v>0</v>
      </c>
      <c r="I38" s="33">
        <f t="shared" si="15"/>
        <v>0</v>
      </c>
      <c r="J38" s="33">
        <f t="shared" si="15"/>
        <v>0</v>
      </c>
      <c r="K38" s="33">
        <f t="shared" si="15"/>
        <v>0</v>
      </c>
      <c r="L38" s="33">
        <f t="shared" si="15"/>
        <v>0</v>
      </c>
      <c r="M38" s="33">
        <f t="shared" si="15"/>
        <v>0</v>
      </c>
      <c r="N38" s="33">
        <f t="shared" si="15"/>
        <v>0</v>
      </c>
      <c r="O38" s="33">
        <f t="shared" si="15"/>
        <v>0</v>
      </c>
      <c r="P38" s="33">
        <f t="shared" si="15"/>
        <v>0</v>
      </c>
      <c r="Q38" s="33">
        <f t="shared" si="15"/>
        <v>0</v>
      </c>
      <c r="R38" s="33">
        <f t="shared" si="15"/>
        <v>0</v>
      </c>
      <c r="S38" s="33">
        <f t="shared" si="15"/>
        <v>0</v>
      </c>
      <c r="T38" s="33">
        <f t="shared" si="15"/>
        <v>0</v>
      </c>
      <c r="U38" s="33">
        <f t="shared" si="15"/>
        <v>0</v>
      </c>
      <c r="V38" s="33">
        <f t="shared" si="15"/>
        <v>0</v>
      </c>
      <c r="W38" s="33">
        <f t="shared" si="15"/>
        <v>0</v>
      </c>
      <c r="X38" s="33">
        <f t="shared" si="15"/>
        <v>0</v>
      </c>
      <c r="Y38" s="33">
        <f t="shared" si="15"/>
        <v>0</v>
      </c>
      <c r="Z38" s="33">
        <f t="shared" si="15"/>
        <v>0</v>
      </c>
      <c r="AA38" s="33">
        <f t="shared" si="15"/>
        <v>0</v>
      </c>
      <c r="AB38" s="33">
        <f t="shared" si="15"/>
        <v>0</v>
      </c>
      <c r="AC38" s="33">
        <f t="shared" si="15"/>
        <v>0</v>
      </c>
      <c r="AD38" s="33">
        <f t="shared" si="15"/>
        <v>0</v>
      </c>
      <c r="AE38" s="33">
        <f t="shared" si="15"/>
        <v>0</v>
      </c>
      <c r="AF38" s="33">
        <f t="shared" si="15"/>
        <v>0</v>
      </c>
      <c r="AG38" s="33">
        <f t="shared" si="15"/>
        <v>0</v>
      </c>
      <c r="AH38" s="33">
        <f t="shared" si="15"/>
        <v>0</v>
      </c>
      <c r="AI38" s="33">
        <f t="shared" si="15"/>
        <v>0</v>
      </c>
      <c r="AJ38" s="33">
        <f t="shared" si="15"/>
        <v>0</v>
      </c>
      <c r="AK38" s="33">
        <f t="shared" si="15"/>
        <v>0</v>
      </c>
      <c r="AL38" s="33">
        <f t="shared" si="15"/>
        <v>0</v>
      </c>
      <c r="AM38" s="33">
        <f t="shared" si="15"/>
        <v>0</v>
      </c>
      <c r="AN38" s="33">
        <f t="shared" si="15"/>
        <v>4.263256414560601E-14</v>
      </c>
    </row>
    <row r="40" spans="1:6" s="42" customFormat="1" ht="12.75">
      <c r="A40" s="42" t="s">
        <v>42</v>
      </c>
      <c r="F40" s="43"/>
    </row>
    <row r="42" spans="2:40" ht="12.75">
      <c r="B42" s="25" t="s">
        <v>31</v>
      </c>
      <c r="F42" s="35" t="s">
        <v>47</v>
      </c>
      <c r="H42" s="28">
        <f>H25</f>
        <v>1.05</v>
      </c>
      <c r="I42" s="28">
        <f aca="true" t="shared" si="16" ref="I42:AK42">I25</f>
        <v>1.1025</v>
      </c>
      <c r="J42" s="28">
        <f t="shared" si="16"/>
        <v>1.1576250000000001</v>
      </c>
      <c r="K42" s="28">
        <f t="shared" si="16"/>
        <v>1.2155062500000002</v>
      </c>
      <c r="L42" s="28">
        <f t="shared" si="16"/>
        <v>1.2762815625000004</v>
      </c>
      <c r="M42" s="28">
        <f t="shared" si="16"/>
        <v>1.3400956406250004</v>
      </c>
      <c r="N42" s="28">
        <f t="shared" si="16"/>
        <v>1.4071004226562505</v>
      </c>
      <c r="O42" s="28">
        <f t="shared" si="16"/>
        <v>1.477455443789063</v>
      </c>
      <c r="P42" s="28">
        <f t="shared" si="16"/>
        <v>1.5513282159785162</v>
      </c>
      <c r="Q42" s="28">
        <f t="shared" si="16"/>
        <v>1.628894626777442</v>
      </c>
      <c r="R42" s="28">
        <f t="shared" si="16"/>
        <v>1.7103393581163142</v>
      </c>
      <c r="S42" s="28">
        <f t="shared" si="16"/>
        <v>1.79585632602213</v>
      </c>
      <c r="T42" s="28">
        <f t="shared" si="16"/>
        <v>1.8856491423232367</v>
      </c>
      <c r="U42" s="28">
        <f t="shared" si="16"/>
        <v>1.9799315994393987</v>
      </c>
      <c r="V42" s="28">
        <f t="shared" si="16"/>
        <v>2.0789281794113688</v>
      </c>
      <c r="W42" s="28">
        <f t="shared" si="16"/>
        <v>2.1828745883819374</v>
      </c>
      <c r="X42" s="28">
        <f t="shared" si="16"/>
        <v>2.2920183178010345</v>
      </c>
      <c r="Y42" s="28">
        <f t="shared" si="16"/>
        <v>2.406619233691086</v>
      </c>
      <c r="Z42" s="28">
        <f t="shared" si="16"/>
        <v>2.5269501953756404</v>
      </c>
      <c r="AA42" s="28">
        <f t="shared" si="16"/>
        <v>2.6532977051444226</v>
      </c>
      <c r="AB42" s="28">
        <f t="shared" si="16"/>
        <v>2.785962590401644</v>
      </c>
      <c r="AC42" s="28">
        <f t="shared" si="16"/>
        <v>2.9252607199217264</v>
      </c>
      <c r="AD42" s="28">
        <f t="shared" si="16"/>
        <v>3.071523755917813</v>
      </c>
      <c r="AE42" s="28">
        <f t="shared" si="16"/>
        <v>3.225099943713704</v>
      </c>
      <c r="AF42" s="28">
        <f t="shared" si="16"/>
        <v>3.386354940899389</v>
      </c>
      <c r="AG42" s="28">
        <f t="shared" si="16"/>
        <v>3.5556726879443583</v>
      </c>
      <c r="AH42" s="28">
        <f t="shared" si="16"/>
        <v>3.7334563223415764</v>
      </c>
      <c r="AI42" s="28">
        <f t="shared" si="16"/>
        <v>3.9201291384586554</v>
      </c>
      <c r="AJ42" s="28">
        <f t="shared" si="16"/>
        <v>4.116135595381588</v>
      </c>
      <c r="AK42" s="28">
        <f t="shared" si="16"/>
        <v>4.321942375150668</v>
      </c>
      <c r="AL42" s="28">
        <f>EXP(AL26*AL18)</f>
        <v>2.170592127183444</v>
      </c>
      <c r="AM42" s="28">
        <f>EXP(AM26*AM18)</f>
        <v>2.225540928492469</v>
      </c>
      <c r="AN42" s="28">
        <f>EXP(AN26*AN18)</f>
        <v>2.2818807653293054</v>
      </c>
    </row>
    <row r="44" spans="2:40" ht="12.75">
      <c r="B44" s="25" t="s">
        <v>32</v>
      </c>
      <c r="F44" s="26" t="s">
        <v>48</v>
      </c>
      <c r="H44" s="33">
        <f>H38*H42</f>
        <v>0</v>
      </c>
      <c r="I44" s="33">
        <f aca="true" t="shared" si="17" ref="I44:AN44">I38*I42</f>
        <v>0</v>
      </c>
      <c r="J44" s="33">
        <f t="shared" si="17"/>
        <v>0</v>
      </c>
      <c r="K44" s="33">
        <f t="shared" si="17"/>
        <v>0</v>
      </c>
      <c r="L44" s="33">
        <f t="shared" si="17"/>
        <v>0</v>
      </c>
      <c r="M44" s="33">
        <f t="shared" si="17"/>
        <v>0</v>
      </c>
      <c r="N44" s="33">
        <f t="shared" si="17"/>
        <v>0</v>
      </c>
      <c r="O44" s="33">
        <f t="shared" si="17"/>
        <v>0</v>
      </c>
      <c r="P44" s="33">
        <f t="shared" si="17"/>
        <v>0</v>
      </c>
      <c r="Q44" s="33">
        <f t="shared" si="17"/>
        <v>0</v>
      </c>
      <c r="R44" s="33">
        <f t="shared" si="17"/>
        <v>0</v>
      </c>
      <c r="S44" s="33">
        <f t="shared" si="17"/>
        <v>0</v>
      </c>
      <c r="T44" s="33">
        <f t="shared" si="17"/>
        <v>0</v>
      </c>
      <c r="U44" s="33">
        <f t="shared" si="17"/>
        <v>0</v>
      </c>
      <c r="V44" s="33">
        <f t="shared" si="17"/>
        <v>0</v>
      </c>
      <c r="W44" s="33">
        <f t="shared" si="17"/>
        <v>0</v>
      </c>
      <c r="X44" s="33">
        <f t="shared" si="17"/>
        <v>0</v>
      </c>
      <c r="Y44" s="33">
        <f t="shared" si="17"/>
        <v>0</v>
      </c>
      <c r="Z44" s="33">
        <f t="shared" si="17"/>
        <v>0</v>
      </c>
      <c r="AA44" s="33">
        <f t="shared" si="17"/>
        <v>0</v>
      </c>
      <c r="AB44" s="33">
        <f t="shared" si="17"/>
        <v>0</v>
      </c>
      <c r="AC44" s="33">
        <f t="shared" si="17"/>
        <v>0</v>
      </c>
      <c r="AD44" s="33">
        <f t="shared" si="17"/>
        <v>0</v>
      </c>
      <c r="AE44" s="33">
        <f t="shared" si="17"/>
        <v>0</v>
      </c>
      <c r="AF44" s="33">
        <f t="shared" si="17"/>
        <v>0</v>
      </c>
      <c r="AG44" s="33">
        <f t="shared" si="17"/>
        <v>0</v>
      </c>
      <c r="AH44" s="33">
        <f t="shared" si="17"/>
        <v>0</v>
      </c>
      <c r="AI44" s="33">
        <f t="shared" si="17"/>
        <v>0</v>
      </c>
      <c r="AJ44" s="33">
        <f t="shared" si="17"/>
        <v>0</v>
      </c>
      <c r="AK44" s="33">
        <f t="shared" si="17"/>
        <v>0</v>
      </c>
      <c r="AL44" s="33">
        <f t="shared" si="17"/>
        <v>0</v>
      </c>
      <c r="AM44" s="33">
        <f t="shared" si="17"/>
        <v>0</v>
      </c>
      <c r="AN44" s="33">
        <f t="shared" si="17"/>
        <v>9.728242810052616E-14</v>
      </c>
    </row>
    <row r="46" spans="2:7" ht="12.75">
      <c r="B46" s="25" t="s">
        <v>43</v>
      </c>
      <c r="F46" s="26" t="s">
        <v>49</v>
      </c>
      <c r="G46" s="33">
        <f>SUM(H44:AQ44)</f>
        <v>9.728242810052616E-14</v>
      </c>
    </row>
  </sheetData>
  <sheetProtection/>
  <mergeCells count="1">
    <mergeCell ref="O3:Q3"/>
  </mergeCells>
  <conditionalFormatting sqref="I28:AU28 G1:H65536 J29:AU29 I29:I65536 J30:AN65536 I1:AN27">
    <cfRule type="expression" priority="5" dxfId="1" stopIfTrue="1">
      <formula>G$16=FALSE</formula>
    </cfRule>
  </conditionalFormatting>
  <conditionalFormatting sqref="A1:IV65536">
    <cfRule type="containsText" priority="1" dxfId="5" operator="containsText" text="FALSE">
      <formula>NOT(ISERROR(SEARCH("FALSE",A1)))</formula>
    </cfRule>
    <cfRule type="cellIs" priority="2" dxfId="4" operator="equal">
      <formula>TRUE</formula>
    </cfRule>
    <cfRule type="containsText" priority="3" dxfId="5" operator="containsText" text="FALSE">
      <formula>NOT(ISERROR(SEARCH("FALSE",A1)))</formula>
    </cfRule>
    <cfRule type="cellIs" priority="4" dxfId="4" operator="equal">
      <formula>TRUE</formula>
    </cfRule>
    <cfRule type="cellIs" priority="6" dxfId="0" operator="equal" stopIfTrue="1">
      <formula>TRUE</formula>
    </cfRule>
    <cfRule type="cellIs" priority="7" dxfId="0" operator="equal" stopIfTrue="1">
      <formula>TRUE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3:AO45"/>
  <sheetViews>
    <sheetView zoomScalePageLayoutView="0" workbookViewId="0" topLeftCell="A7">
      <selection activeCell="D25" sqref="D25"/>
    </sheetView>
  </sheetViews>
  <sheetFormatPr defaultColWidth="9.140625" defaultRowHeight="12.75"/>
  <cols>
    <col min="1" max="1" width="4.00390625" style="16" customWidth="1"/>
    <col min="2" max="2" width="4.28125" style="0" customWidth="1"/>
    <col min="3" max="3" width="5.00390625" style="0" customWidth="1"/>
    <col min="4" max="4" width="19.28125" style="0" customWidth="1"/>
    <col min="6" max="6" width="20.28125" style="14" customWidth="1"/>
    <col min="7" max="47" width="12.7109375" style="0" customWidth="1"/>
  </cols>
  <sheetData>
    <row r="3" spans="15:17" ht="12.75">
      <c r="O3" s="23" t="s">
        <v>45</v>
      </c>
      <c r="P3" s="23"/>
      <c r="Q3" s="23"/>
    </row>
    <row r="4" spans="2:17" ht="12.75">
      <c r="B4" t="s">
        <v>1</v>
      </c>
      <c r="G4" s="10">
        <v>1000</v>
      </c>
      <c r="O4" t="s">
        <v>0</v>
      </c>
      <c r="P4" s="1">
        <v>0.1</v>
      </c>
      <c r="Q4" s="1">
        <f>EXP(P4)-1</f>
        <v>0.10517091807564771</v>
      </c>
    </row>
    <row r="5" spans="2:17" ht="12.75">
      <c r="B5" t="s">
        <v>3</v>
      </c>
      <c r="G5" s="9">
        <v>37987</v>
      </c>
      <c r="O5" t="s">
        <v>2</v>
      </c>
      <c r="P5" s="1">
        <f>(1+P4/2)^2-1</f>
        <v>0.10250000000000004</v>
      </c>
      <c r="Q5" s="1">
        <f>(EXP(P4/2)-1)*2</f>
        <v>0.10254219275204823</v>
      </c>
    </row>
    <row r="6" spans="2:17" ht="12.75">
      <c r="B6" t="s">
        <v>5</v>
      </c>
      <c r="G6" s="11">
        <v>10</v>
      </c>
      <c r="O6" t="s">
        <v>4</v>
      </c>
      <c r="P6" s="1">
        <f>EXP(P4)-1</f>
        <v>0.10517091807564771</v>
      </c>
      <c r="Q6" s="3">
        <f>P6</f>
        <v>0.10517091807564771</v>
      </c>
    </row>
    <row r="7" spans="2:7" ht="12.75">
      <c r="B7" s="4" t="s">
        <v>6</v>
      </c>
      <c r="G7" s="11">
        <v>12</v>
      </c>
    </row>
    <row r="8" spans="2:18" ht="13.5" thickBot="1">
      <c r="B8" t="s">
        <v>7</v>
      </c>
      <c r="G8" s="2">
        <f>DATE(YEAR(G5)+G6,MONTH(G5),DAY(G5))</f>
        <v>41640</v>
      </c>
      <c r="O8" s="4" t="s">
        <v>8</v>
      </c>
      <c r="Q8">
        <v>0.1</v>
      </c>
      <c r="R8">
        <v>0.12</v>
      </c>
    </row>
    <row r="9" spans="2:18" ht="13.5" thickBot="1">
      <c r="B9" t="s">
        <v>9</v>
      </c>
      <c r="G9" s="17">
        <v>0.1</v>
      </c>
      <c r="O9" t="s">
        <v>46</v>
      </c>
      <c r="Q9">
        <f>EXP(Q8)</f>
        <v>1.1051709180756477</v>
      </c>
      <c r="R9">
        <f>Q9*EXP(R8)</f>
        <v>1.246076730587381</v>
      </c>
    </row>
    <row r="10" spans="2:7" ht="12.75">
      <c r="B10" t="s">
        <v>62</v>
      </c>
      <c r="G10" s="11">
        <v>1</v>
      </c>
    </row>
    <row r="11" spans="2:10" ht="12.75">
      <c r="B11" t="s">
        <v>10</v>
      </c>
      <c r="G11" s="12">
        <v>0.1</v>
      </c>
      <c r="I11" t="s">
        <v>44</v>
      </c>
      <c r="J11" s="8">
        <f>G45</f>
        <v>79.31151041703671</v>
      </c>
    </row>
    <row r="14" spans="1:6" ht="12.75">
      <c r="A14" s="16" t="s">
        <v>34</v>
      </c>
      <c r="F14" s="14" t="s">
        <v>35</v>
      </c>
    </row>
    <row r="15" spans="2:40" ht="12.75">
      <c r="B15" t="s">
        <v>11</v>
      </c>
      <c r="F15" s="14" t="s">
        <v>18</v>
      </c>
      <c r="G15" s="2">
        <f>G5</f>
        <v>37987</v>
      </c>
      <c r="H15" s="2">
        <f>DATE(YEAR(G15),MONTH(G15)+$G$7,DAY(G15))</f>
        <v>38353</v>
      </c>
      <c r="I15" s="2">
        <f aca="true" t="shared" si="0" ref="I15:AN15">DATE(YEAR(H15),MONTH(H15)+$G$7,DAY(H15))</f>
        <v>38718</v>
      </c>
      <c r="J15" s="2">
        <f t="shared" si="0"/>
        <v>39083</v>
      </c>
      <c r="K15" s="2">
        <f t="shared" si="0"/>
        <v>39448</v>
      </c>
      <c r="L15" s="2">
        <f t="shared" si="0"/>
        <v>39814</v>
      </c>
      <c r="M15" s="2">
        <f t="shared" si="0"/>
        <v>40179</v>
      </c>
      <c r="N15" s="2">
        <f t="shared" si="0"/>
        <v>40544</v>
      </c>
      <c r="O15" s="2">
        <f t="shared" si="0"/>
        <v>40909</v>
      </c>
      <c r="P15" s="2">
        <f t="shared" si="0"/>
        <v>41275</v>
      </c>
      <c r="Q15" s="2">
        <f t="shared" si="0"/>
        <v>41640</v>
      </c>
      <c r="R15" s="2">
        <f t="shared" si="0"/>
        <v>42005</v>
      </c>
      <c r="S15" s="2">
        <f t="shared" si="0"/>
        <v>42370</v>
      </c>
      <c r="T15" s="2">
        <f t="shared" si="0"/>
        <v>42736</v>
      </c>
      <c r="U15" s="2">
        <f t="shared" si="0"/>
        <v>43101</v>
      </c>
      <c r="V15" s="2">
        <f t="shared" si="0"/>
        <v>43466</v>
      </c>
      <c r="W15" s="2">
        <f t="shared" si="0"/>
        <v>43831</v>
      </c>
      <c r="X15" s="2">
        <f t="shared" si="0"/>
        <v>44197</v>
      </c>
      <c r="Y15" s="2">
        <f t="shared" si="0"/>
        <v>44562</v>
      </c>
      <c r="Z15" s="2">
        <f t="shared" si="0"/>
        <v>44927</v>
      </c>
      <c r="AA15" s="2">
        <f t="shared" si="0"/>
        <v>45292</v>
      </c>
      <c r="AB15" s="2">
        <f t="shared" si="0"/>
        <v>45658</v>
      </c>
      <c r="AC15" s="2">
        <f t="shared" si="0"/>
        <v>46023</v>
      </c>
      <c r="AD15" s="2">
        <f t="shared" si="0"/>
        <v>46388</v>
      </c>
      <c r="AE15" s="2">
        <f t="shared" si="0"/>
        <v>46753</v>
      </c>
      <c r="AF15" s="2">
        <f t="shared" si="0"/>
        <v>47119</v>
      </c>
      <c r="AG15" s="2">
        <f t="shared" si="0"/>
        <v>47484</v>
      </c>
      <c r="AH15" s="2">
        <f t="shared" si="0"/>
        <v>47849</v>
      </c>
      <c r="AI15" s="2">
        <f t="shared" si="0"/>
        <v>48214</v>
      </c>
      <c r="AJ15" s="2">
        <f t="shared" si="0"/>
        <v>48580</v>
      </c>
      <c r="AK15" s="2">
        <f t="shared" si="0"/>
        <v>48945</v>
      </c>
      <c r="AL15" s="2">
        <f t="shared" si="0"/>
        <v>49310</v>
      </c>
      <c r="AM15" s="2">
        <f t="shared" si="0"/>
        <v>49675</v>
      </c>
      <c r="AN15" s="2">
        <f t="shared" si="0"/>
        <v>50041</v>
      </c>
    </row>
    <row r="16" spans="2:40" ht="12.75">
      <c r="B16" t="s">
        <v>12</v>
      </c>
      <c r="F16" s="14" t="s">
        <v>19</v>
      </c>
      <c r="G16" t="b">
        <f>G15&lt;$G$8</f>
        <v>1</v>
      </c>
      <c r="H16" t="b">
        <f aca="true" t="shared" si="1" ref="H16:AN16">H15&lt;$G$8</f>
        <v>1</v>
      </c>
      <c r="I16" t="b">
        <f t="shared" si="1"/>
        <v>1</v>
      </c>
      <c r="J16" t="b">
        <f t="shared" si="1"/>
        <v>1</v>
      </c>
      <c r="K16" t="b">
        <f t="shared" si="1"/>
        <v>1</v>
      </c>
      <c r="L16" t="b">
        <f t="shared" si="1"/>
        <v>1</v>
      </c>
      <c r="M16" t="b">
        <f t="shared" si="1"/>
        <v>1</v>
      </c>
      <c r="N16" t="b">
        <f t="shared" si="1"/>
        <v>1</v>
      </c>
      <c r="O16" t="b">
        <f t="shared" si="1"/>
        <v>1</v>
      </c>
      <c r="P16" t="b">
        <f t="shared" si="1"/>
        <v>1</v>
      </c>
      <c r="Q16" t="b">
        <f t="shared" si="1"/>
        <v>0</v>
      </c>
      <c r="R16" t="b">
        <f t="shared" si="1"/>
        <v>0</v>
      </c>
      <c r="S16" t="b">
        <f t="shared" si="1"/>
        <v>0</v>
      </c>
      <c r="T16" t="b">
        <f t="shared" si="1"/>
        <v>0</v>
      </c>
      <c r="U16" t="b">
        <f t="shared" si="1"/>
        <v>0</v>
      </c>
      <c r="V16" t="b">
        <f t="shared" si="1"/>
        <v>0</v>
      </c>
      <c r="W16" t="b">
        <f t="shared" si="1"/>
        <v>0</v>
      </c>
      <c r="X16" t="b">
        <f t="shared" si="1"/>
        <v>0</v>
      </c>
      <c r="Y16" t="b">
        <f t="shared" si="1"/>
        <v>0</v>
      </c>
      <c r="Z16" t="b">
        <f t="shared" si="1"/>
        <v>0</v>
      </c>
      <c r="AA16" t="b">
        <f t="shared" si="1"/>
        <v>0</v>
      </c>
      <c r="AB16" t="b">
        <f t="shared" si="1"/>
        <v>0</v>
      </c>
      <c r="AC16" t="b">
        <f t="shared" si="1"/>
        <v>0</v>
      </c>
      <c r="AD16" t="b">
        <f t="shared" si="1"/>
        <v>0</v>
      </c>
      <c r="AE16" t="b">
        <f t="shared" si="1"/>
        <v>0</v>
      </c>
      <c r="AF16" t="b">
        <f t="shared" si="1"/>
        <v>0</v>
      </c>
      <c r="AG16" t="b">
        <f t="shared" si="1"/>
        <v>0</v>
      </c>
      <c r="AH16" t="b">
        <f t="shared" si="1"/>
        <v>0</v>
      </c>
      <c r="AI16" t="b">
        <f t="shared" si="1"/>
        <v>0</v>
      </c>
      <c r="AJ16" t="b">
        <f t="shared" si="1"/>
        <v>0</v>
      </c>
      <c r="AK16" t="b">
        <f t="shared" si="1"/>
        <v>0</v>
      </c>
      <c r="AL16" t="b">
        <f t="shared" si="1"/>
        <v>0</v>
      </c>
      <c r="AM16" t="b">
        <f t="shared" si="1"/>
        <v>0</v>
      </c>
      <c r="AN16" t="b">
        <f t="shared" si="1"/>
        <v>0</v>
      </c>
    </row>
    <row r="17" spans="2:40" ht="12.75">
      <c r="B17" t="s">
        <v>13</v>
      </c>
      <c r="F17" s="14" t="s">
        <v>20</v>
      </c>
      <c r="G17">
        <v>0</v>
      </c>
      <c r="H17" s="6">
        <f>DAYS360($G$5,H15)</f>
        <v>360</v>
      </c>
      <c r="I17" s="6">
        <f aca="true" t="shared" si="2" ref="I17:AN17">DAYS360($G$5,I15)</f>
        <v>720</v>
      </c>
      <c r="J17" s="6">
        <f t="shared" si="2"/>
        <v>1080</v>
      </c>
      <c r="K17" s="6">
        <f t="shared" si="2"/>
        <v>1440</v>
      </c>
      <c r="L17" s="6">
        <f t="shared" si="2"/>
        <v>1800</v>
      </c>
      <c r="M17" s="6">
        <f t="shared" si="2"/>
        <v>2160</v>
      </c>
      <c r="N17" s="6">
        <f t="shared" si="2"/>
        <v>2520</v>
      </c>
      <c r="O17" s="6">
        <f t="shared" si="2"/>
        <v>2880</v>
      </c>
      <c r="P17" s="6">
        <f t="shared" si="2"/>
        <v>3240</v>
      </c>
      <c r="Q17" s="6">
        <f t="shared" si="2"/>
        <v>3600</v>
      </c>
      <c r="R17" s="6">
        <f t="shared" si="2"/>
        <v>3960</v>
      </c>
      <c r="S17" s="6">
        <f t="shared" si="2"/>
        <v>4320</v>
      </c>
      <c r="T17" s="6">
        <f t="shared" si="2"/>
        <v>4680</v>
      </c>
      <c r="U17" s="6">
        <f t="shared" si="2"/>
        <v>5040</v>
      </c>
      <c r="V17" s="6">
        <f t="shared" si="2"/>
        <v>5400</v>
      </c>
      <c r="W17" s="6">
        <f t="shared" si="2"/>
        <v>5760</v>
      </c>
      <c r="X17" s="6">
        <f t="shared" si="2"/>
        <v>6120</v>
      </c>
      <c r="Y17" s="6">
        <f t="shared" si="2"/>
        <v>6480</v>
      </c>
      <c r="Z17" s="6">
        <f t="shared" si="2"/>
        <v>6840</v>
      </c>
      <c r="AA17" s="6">
        <f t="shared" si="2"/>
        <v>7200</v>
      </c>
      <c r="AB17" s="6">
        <f t="shared" si="2"/>
        <v>7560</v>
      </c>
      <c r="AC17" s="6">
        <f t="shared" si="2"/>
        <v>7920</v>
      </c>
      <c r="AD17" s="6">
        <f t="shared" si="2"/>
        <v>8280</v>
      </c>
      <c r="AE17" s="6">
        <f t="shared" si="2"/>
        <v>8640</v>
      </c>
      <c r="AF17" s="6">
        <f t="shared" si="2"/>
        <v>9000</v>
      </c>
      <c r="AG17" s="6">
        <f t="shared" si="2"/>
        <v>9360</v>
      </c>
      <c r="AH17" s="6">
        <f t="shared" si="2"/>
        <v>9720</v>
      </c>
      <c r="AI17" s="6">
        <f t="shared" si="2"/>
        <v>10080</v>
      </c>
      <c r="AJ17" s="6">
        <f t="shared" si="2"/>
        <v>10440</v>
      </c>
      <c r="AK17" s="6">
        <f t="shared" si="2"/>
        <v>10800</v>
      </c>
      <c r="AL17" s="6">
        <f t="shared" si="2"/>
        <v>11160</v>
      </c>
      <c r="AM17" s="6">
        <f t="shared" si="2"/>
        <v>11520</v>
      </c>
      <c r="AN17" s="6">
        <f t="shared" si="2"/>
        <v>11880</v>
      </c>
    </row>
    <row r="18" spans="2:40" ht="12.75">
      <c r="B18" t="s">
        <v>14</v>
      </c>
      <c r="F18" s="14" t="s">
        <v>21</v>
      </c>
      <c r="G18" s="6">
        <f>G17/360</f>
        <v>0</v>
      </c>
      <c r="H18" s="6">
        <f aca="true" t="shared" si="3" ref="H18:AN18">H17/360</f>
        <v>1</v>
      </c>
      <c r="I18" s="6">
        <f t="shared" si="3"/>
        <v>2</v>
      </c>
      <c r="J18" s="6">
        <f t="shared" si="3"/>
        <v>3</v>
      </c>
      <c r="K18" s="6">
        <f t="shared" si="3"/>
        <v>4</v>
      </c>
      <c r="L18" s="6">
        <f t="shared" si="3"/>
        <v>5</v>
      </c>
      <c r="M18" s="6">
        <f t="shared" si="3"/>
        <v>6</v>
      </c>
      <c r="N18" s="6">
        <f t="shared" si="3"/>
        <v>7</v>
      </c>
      <c r="O18" s="6">
        <f t="shared" si="3"/>
        <v>8</v>
      </c>
      <c r="P18" s="6">
        <f t="shared" si="3"/>
        <v>9</v>
      </c>
      <c r="Q18" s="6">
        <f t="shared" si="3"/>
        <v>10</v>
      </c>
      <c r="R18" s="6">
        <f t="shared" si="3"/>
        <v>11</v>
      </c>
      <c r="S18" s="6">
        <f t="shared" si="3"/>
        <v>12</v>
      </c>
      <c r="T18" s="6">
        <f t="shared" si="3"/>
        <v>13</v>
      </c>
      <c r="U18" s="6">
        <f t="shared" si="3"/>
        <v>14</v>
      </c>
      <c r="V18" s="6">
        <f t="shared" si="3"/>
        <v>15</v>
      </c>
      <c r="W18" s="6">
        <f t="shared" si="3"/>
        <v>16</v>
      </c>
      <c r="X18" s="6">
        <f t="shared" si="3"/>
        <v>17</v>
      </c>
      <c r="Y18" s="6">
        <f t="shared" si="3"/>
        <v>18</v>
      </c>
      <c r="Z18" s="6">
        <f t="shared" si="3"/>
        <v>19</v>
      </c>
      <c r="AA18" s="6">
        <f t="shared" si="3"/>
        <v>20</v>
      </c>
      <c r="AB18" s="6">
        <f t="shared" si="3"/>
        <v>21</v>
      </c>
      <c r="AC18" s="6">
        <f t="shared" si="3"/>
        <v>22</v>
      </c>
      <c r="AD18" s="6">
        <f t="shared" si="3"/>
        <v>23</v>
      </c>
      <c r="AE18" s="6">
        <f t="shared" si="3"/>
        <v>24</v>
      </c>
      <c r="AF18" s="6">
        <f t="shared" si="3"/>
        <v>25</v>
      </c>
      <c r="AG18" s="6">
        <f t="shared" si="3"/>
        <v>26</v>
      </c>
      <c r="AH18" s="6">
        <f t="shared" si="3"/>
        <v>27</v>
      </c>
      <c r="AI18" s="6">
        <f t="shared" si="3"/>
        <v>28</v>
      </c>
      <c r="AJ18" s="6">
        <f t="shared" si="3"/>
        <v>29</v>
      </c>
      <c r="AK18">
        <f t="shared" si="3"/>
        <v>30</v>
      </c>
      <c r="AL18">
        <f t="shared" si="3"/>
        <v>31</v>
      </c>
      <c r="AM18">
        <f t="shared" si="3"/>
        <v>32</v>
      </c>
      <c r="AN18">
        <f t="shared" si="3"/>
        <v>33</v>
      </c>
    </row>
    <row r="19" spans="8:28" ht="12.7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2.75">
      <c r="A20" s="16" t="s">
        <v>38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8:28" ht="12.75"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2:41" ht="12.75">
      <c r="B22" s="7" t="s">
        <v>15</v>
      </c>
      <c r="F22" s="14" t="s">
        <v>22</v>
      </c>
      <c r="H22" s="5">
        <f>G11</f>
        <v>0.1</v>
      </c>
      <c r="I22" s="13">
        <v>0.1</v>
      </c>
      <c r="J22" s="13">
        <v>0.1</v>
      </c>
      <c r="K22" s="13">
        <v>0.1</v>
      </c>
      <c r="L22" s="13">
        <v>0.1</v>
      </c>
      <c r="M22" s="13">
        <v>0.1</v>
      </c>
      <c r="N22" s="13">
        <v>0.1</v>
      </c>
      <c r="O22" s="13">
        <v>0.1</v>
      </c>
      <c r="P22" s="13">
        <v>0.1</v>
      </c>
      <c r="Q22" s="13">
        <v>0.1</v>
      </c>
      <c r="R22" s="13">
        <v>0.1</v>
      </c>
      <c r="S22" s="13">
        <v>0.1</v>
      </c>
      <c r="T22" s="13">
        <v>0.1</v>
      </c>
      <c r="U22" s="13">
        <v>0.1</v>
      </c>
      <c r="V22" s="13">
        <v>0.1</v>
      </c>
      <c r="W22" s="13">
        <v>0.1</v>
      </c>
      <c r="X22" s="13">
        <v>0.1</v>
      </c>
      <c r="Y22" s="13">
        <v>0.1</v>
      </c>
      <c r="Z22" s="13">
        <v>0.1</v>
      </c>
      <c r="AA22" s="13">
        <v>0.1</v>
      </c>
      <c r="AB22" s="13">
        <v>0.1</v>
      </c>
      <c r="AC22" s="13">
        <v>0.1</v>
      </c>
      <c r="AD22" s="13">
        <v>0.1</v>
      </c>
      <c r="AE22" s="13">
        <v>0.1</v>
      </c>
      <c r="AF22" s="13">
        <v>0.1</v>
      </c>
      <c r="AG22" s="13">
        <v>0.1</v>
      </c>
      <c r="AH22" s="13">
        <v>0.1</v>
      </c>
      <c r="AI22" s="13">
        <v>0.1</v>
      </c>
      <c r="AJ22" s="13"/>
      <c r="AK22" s="13"/>
      <c r="AL22" s="13"/>
      <c r="AM22" s="13"/>
      <c r="AN22" s="13"/>
      <c r="AO22" s="13"/>
    </row>
    <row r="23" spans="8:28" ht="12.75"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2:40" ht="12.75">
      <c r="B24" t="s">
        <v>16</v>
      </c>
      <c r="F24" s="15" t="s">
        <v>25</v>
      </c>
      <c r="H24" s="6">
        <f>EXP(H22*$G$10)</f>
        <v>1.1051709180756477</v>
      </c>
      <c r="I24" s="6">
        <f aca="true" t="shared" si="4" ref="I24:W24">H24*EXP(I22*$G$10)</f>
        <v>1.22140275816017</v>
      </c>
      <c r="J24" s="6">
        <f t="shared" si="4"/>
        <v>1.3498588075760034</v>
      </c>
      <c r="K24" s="6">
        <f t="shared" si="4"/>
        <v>1.4918246976412708</v>
      </c>
      <c r="L24" s="6">
        <f t="shared" si="4"/>
        <v>1.6487212707001289</v>
      </c>
      <c r="M24" s="6">
        <f t="shared" si="4"/>
        <v>1.82211880039051</v>
      </c>
      <c r="N24" s="6">
        <f t="shared" si="4"/>
        <v>2.013752707470478</v>
      </c>
      <c r="O24" s="6">
        <f t="shared" si="4"/>
        <v>2.225540928492469</v>
      </c>
      <c r="P24" s="6">
        <f t="shared" si="4"/>
        <v>2.4596031111569516</v>
      </c>
      <c r="Q24" s="6">
        <f t="shared" si="4"/>
        <v>2.7182818284590478</v>
      </c>
      <c r="R24" s="6">
        <f t="shared" si="4"/>
        <v>3.004166023946436</v>
      </c>
      <c r="S24" s="6">
        <f t="shared" si="4"/>
        <v>3.320116922736551</v>
      </c>
      <c r="T24" s="6">
        <f t="shared" si="4"/>
        <v>3.669296667619248</v>
      </c>
      <c r="U24" s="6">
        <f t="shared" si="4"/>
        <v>4.055199966844679</v>
      </c>
      <c r="V24" s="6">
        <f t="shared" si="4"/>
        <v>4.48168907033807</v>
      </c>
      <c r="W24" s="6">
        <f t="shared" si="4"/>
        <v>4.953032424395121</v>
      </c>
      <c r="X24" s="6">
        <f aca="true" t="shared" si="5" ref="X24:AN24">W24*EXP(X22*$G$10)</f>
        <v>5.473947391727207</v>
      </c>
      <c r="Y24" s="6">
        <f t="shared" si="5"/>
        <v>6.0496474644129545</v>
      </c>
      <c r="Z24" s="6">
        <f t="shared" si="5"/>
        <v>6.685894442279279</v>
      </c>
      <c r="AA24" s="6">
        <f t="shared" si="5"/>
        <v>7.389056098930662</v>
      </c>
      <c r="AB24" s="6">
        <f t="shared" si="5"/>
        <v>8.166169912567664</v>
      </c>
      <c r="AC24" s="6">
        <f t="shared" si="5"/>
        <v>9.025013499434138</v>
      </c>
      <c r="AD24" s="6">
        <f t="shared" si="5"/>
        <v>9.97418245481474</v>
      </c>
      <c r="AE24" s="6">
        <f t="shared" si="5"/>
        <v>11.023176380641623</v>
      </c>
      <c r="AF24" s="6">
        <f t="shared" si="5"/>
        <v>12.182493960703498</v>
      </c>
      <c r="AG24" s="6">
        <f t="shared" si="5"/>
        <v>13.463738035001718</v>
      </c>
      <c r="AH24" s="6">
        <f t="shared" si="5"/>
        <v>14.879731724872865</v>
      </c>
      <c r="AI24" s="6">
        <f t="shared" si="5"/>
        <v>16.444646771097087</v>
      </c>
      <c r="AJ24" s="6">
        <f t="shared" si="5"/>
        <v>16.444646771097087</v>
      </c>
      <c r="AK24" s="6">
        <f t="shared" si="5"/>
        <v>16.444646771097087</v>
      </c>
      <c r="AL24" s="6">
        <f t="shared" si="5"/>
        <v>16.444646771097087</v>
      </c>
      <c r="AM24" s="6">
        <f t="shared" si="5"/>
        <v>16.444646771097087</v>
      </c>
      <c r="AN24" s="6">
        <f t="shared" si="5"/>
        <v>16.444646771097087</v>
      </c>
    </row>
    <row r="25" spans="2:40" ht="12.75">
      <c r="B25" t="s">
        <v>24</v>
      </c>
      <c r="F25" s="14" t="s">
        <v>23</v>
      </c>
      <c r="G25" s="1"/>
      <c r="H25" s="1">
        <f aca="true" t="shared" si="6" ref="H25:AN25">LN(H24)/H18</f>
        <v>0.10000000000000007</v>
      </c>
      <c r="I25" s="1">
        <f t="shared" si="6"/>
        <v>0.1000000000000001</v>
      </c>
      <c r="J25" s="1">
        <f t="shared" si="6"/>
        <v>0.10000000000000007</v>
      </c>
      <c r="K25" s="1">
        <f t="shared" si="6"/>
        <v>0.10000000000000007</v>
      </c>
      <c r="L25" s="1">
        <f t="shared" si="6"/>
        <v>0.10000000000000009</v>
      </c>
      <c r="M25" s="1">
        <f t="shared" si="6"/>
        <v>0.10000000000000009</v>
      </c>
      <c r="N25" s="1">
        <f t="shared" si="6"/>
        <v>0.1000000000000001</v>
      </c>
      <c r="O25" s="1">
        <f t="shared" si="6"/>
        <v>0.10000000000000009</v>
      </c>
      <c r="P25" s="1">
        <f t="shared" si="6"/>
        <v>0.10000000000000009</v>
      </c>
      <c r="Q25" s="1">
        <f t="shared" si="6"/>
        <v>0.10000000000000009</v>
      </c>
      <c r="R25" s="1">
        <f t="shared" si="6"/>
        <v>0.10000000000000009</v>
      </c>
      <c r="S25" s="1">
        <f t="shared" si="6"/>
        <v>0.10000000000000009</v>
      </c>
      <c r="T25" s="1">
        <f t="shared" si="6"/>
        <v>0.10000000000000007</v>
      </c>
      <c r="U25" s="1">
        <f t="shared" si="6"/>
        <v>0.10000000000000007</v>
      </c>
      <c r="V25" s="1">
        <f t="shared" si="6"/>
        <v>0.10000000000000007</v>
      </c>
      <c r="W25" s="1">
        <f t="shared" si="6"/>
        <v>0.10000000000000007</v>
      </c>
      <c r="X25" s="1">
        <f t="shared" si="6"/>
        <v>0.10000000000000007</v>
      </c>
      <c r="Y25" s="1">
        <f t="shared" si="6"/>
        <v>0.10000000000000007</v>
      </c>
      <c r="Z25" s="1">
        <f t="shared" si="6"/>
        <v>0.10000000000000007</v>
      </c>
      <c r="AA25" s="1">
        <f t="shared" si="6"/>
        <v>0.10000000000000009</v>
      </c>
      <c r="AB25" s="1">
        <f t="shared" si="6"/>
        <v>0.10000000000000009</v>
      </c>
      <c r="AC25" s="1">
        <f t="shared" si="6"/>
        <v>0.10000000000000009</v>
      </c>
      <c r="AD25" s="1">
        <f t="shared" si="6"/>
        <v>0.10000000000000009</v>
      </c>
      <c r="AE25" s="1">
        <f t="shared" si="6"/>
        <v>0.10000000000000007</v>
      </c>
      <c r="AF25" s="1">
        <f t="shared" si="6"/>
        <v>0.10000000000000009</v>
      </c>
      <c r="AG25" s="1">
        <f t="shared" si="6"/>
        <v>0.10000000000000007</v>
      </c>
      <c r="AH25" s="1">
        <f t="shared" si="6"/>
        <v>0.10000000000000007</v>
      </c>
      <c r="AI25" s="1">
        <f t="shared" si="6"/>
        <v>0.10000000000000009</v>
      </c>
      <c r="AJ25" s="1">
        <f t="shared" si="6"/>
        <v>0.09655172413793112</v>
      </c>
      <c r="AK25" s="1">
        <f t="shared" si="6"/>
        <v>0.09333333333333342</v>
      </c>
      <c r="AL25" s="1">
        <f t="shared" si="6"/>
        <v>0.09032258064516137</v>
      </c>
      <c r="AM25" s="1">
        <f t="shared" si="6"/>
        <v>0.08750000000000008</v>
      </c>
      <c r="AN25" s="1">
        <f t="shared" si="6"/>
        <v>0.08484848484848492</v>
      </c>
    </row>
    <row r="26" spans="8:28" ht="12.75"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0" ht="12.75">
      <c r="B27" t="s">
        <v>17</v>
      </c>
      <c r="F27" s="15" t="s">
        <v>27</v>
      </c>
      <c r="H27" s="1">
        <f>EXP(H25*$G$10)-1</f>
        <v>0.10517091807564771</v>
      </c>
      <c r="I27" s="1">
        <f aca="true" t="shared" si="7" ref="I27:Y27">EXP(I25*$G$10)-1</f>
        <v>0.10517091807564771</v>
      </c>
      <c r="J27" s="1">
        <f t="shared" si="7"/>
        <v>0.10517091807564771</v>
      </c>
      <c r="K27" s="1">
        <f t="shared" si="7"/>
        <v>0.10517091807564771</v>
      </c>
      <c r="L27" s="1">
        <f t="shared" si="7"/>
        <v>0.10517091807564771</v>
      </c>
      <c r="M27" s="1">
        <f t="shared" si="7"/>
        <v>0.10517091807564771</v>
      </c>
      <c r="N27" s="1">
        <f t="shared" si="7"/>
        <v>0.10517091807564771</v>
      </c>
      <c r="O27" s="1">
        <f t="shared" si="7"/>
        <v>0.10517091807564771</v>
      </c>
      <c r="P27" s="1">
        <f t="shared" si="7"/>
        <v>0.10517091807564771</v>
      </c>
      <c r="Q27" s="1">
        <f t="shared" si="7"/>
        <v>0.10517091807564771</v>
      </c>
      <c r="R27" s="1">
        <f t="shared" si="7"/>
        <v>0.10517091807564771</v>
      </c>
      <c r="S27" s="1">
        <f t="shared" si="7"/>
        <v>0.10517091807564771</v>
      </c>
      <c r="T27" s="1">
        <f t="shared" si="7"/>
        <v>0.10517091807564771</v>
      </c>
      <c r="U27" s="1">
        <f t="shared" si="7"/>
        <v>0.10517091807564771</v>
      </c>
      <c r="V27" s="1">
        <f t="shared" si="7"/>
        <v>0.10517091807564771</v>
      </c>
      <c r="W27" s="1">
        <f t="shared" si="7"/>
        <v>0.10517091807564771</v>
      </c>
      <c r="X27" s="1">
        <f t="shared" si="7"/>
        <v>0.10517091807564771</v>
      </c>
      <c r="Y27" s="1">
        <f t="shared" si="7"/>
        <v>0.10517091807564771</v>
      </c>
      <c r="Z27" s="1">
        <f aca="true" t="shared" si="8" ref="Z27:AN27">EXP(Z22*$G$10)-1</f>
        <v>0.10517091807564771</v>
      </c>
      <c r="AA27" s="1">
        <f t="shared" si="8"/>
        <v>0.10517091807564771</v>
      </c>
      <c r="AB27" s="1">
        <f t="shared" si="8"/>
        <v>0.10517091807564771</v>
      </c>
      <c r="AC27" s="1">
        <f t="shared" si="8"/>
        <v>0.10517091807564771</v>
      </c>
      <c r="AD27" s="1">
        <f t="shared" si="8"/>
        <v>0.10517091807564771</v>
      </c>
      <c r="AE27" s="1">
        <f t="shared" si="8"/>
        <v>0.10517091807564771</v>
      </c>
      <c r="AF27" s="1">
        <f t="shared" si="8"/>
        <v>0.10517091807564771</v>
      </c>
      <c r="AG27" s="1">
        <f t="shared" si="8"/>
        <v>0.10517091807564771</v>
      </c>
      <c r="AH27" s="1">
        <f t="shared" si="8"/>
        <v>0.10517091807564771</v>
      </c>
      <c r="AI27" s="1">
        <f t="shared" si="8"/>
        <v>0.10517091807564771</v>
      </c>
      <c r="AJ27" s="1">
        <f t="shared" si="8"/>
        <v>0</v>
      </c>
      <c r="AK27" s="1">
        <f t="shared" si="8"/>
        <v>0</v>
      </c>
      <c r="AL27" s="1">
        <f t="shared" si="8"/>
        <v>0</v>
      </c>
      <c r="AM27" s="1">
        <f t="shared" si="8"/>
        <v>0</v>
      </c>
      <c r="AN27" s="1">
        <f t="shared" si="8"/>
        <v>0</v>
      </c>
    </row>
    <row r="28" spans="2:40" ht="12.75">
      <c r="B28" t="s">
        <v>33</v>
      </c>
      <c r="F28" s="14" t="s">
        <v>37</v>
      </c>
      <c r="H28" s="1">
        <f>I27</f>
        <v>0.10517091807564771</v>
      </c>
      <c r="I28" s="1">
        <f aca="true" t="shared" si="9" ref="I28:AN28">J27</f>
        <v>0.10517091807564771</v>
      </c>
      <c r="J28" s="1">
        <f t="shared" si="9"/>
        <v>0.10517091807564771</v>
      </c>
      <c r="K28" s="1">
        <f t="shared" si="9"/>
        <v>0.10517091807564771</v>
      </c>
      <c r="L28" s="1">
        <f t="shared" si="9"/>
        <v>0.10517091807564771</v>
      </c>
      <c r="M28" s="1">
        <f t="shared" si="9"/>
        <v>0.10517091807564771</v>
      </c>
      <c r="N28" s="1">
        <f t="shared" si="9"/>
        <v>0.10517091807564771</v>
      </c>
      <c r="O28" s="1">
        <f t="shared" si="9"/>
        <v>0.10517091807564771</v>
      </c>
      <c r="P28" s="1">
        <f t="shared" si="9"/>
        <v>0.10517091807564771</v>
      </c>
      <c r="Q28" s="1">
        <f t="shared" si="9"/>
        <v>0.10517091807564771</v>
      </c>
      <c r="R28" s="1">
        <f t="shared" si="9"/>
        <v>0.10517091807564771</v>
      </c>
      <c r="S28" s="1">
        <f t="shared" si="9"/>
        <v>0.10517091807564771</v>
      </c>
      <c r="T28" s="1">
        <f t="shared" si="9"/>
        <v>0.10517091807564771</v>
      </c>
      <c r="U28" s="1">
        <f t="shared" si="9"/>
        <v>0.10517091807564771</v>
      </c>
      <c r="V28" s="1">
        <f t="shared" si="9"/>
        <v>0.10517091807564771</v>
      </c>
      <c r="W28" s="1">
        <f t="shared" si="9"/>
        <v>0.10517091807564771</v>
      </c>
      <c r="X28" s="1">
        <f t="shared" si="9"/>
        <v>0.10517091807564771</v>
      </c>
      <c r="Y28" s="1">
        <f t="shared" si="9"/>
        <v>0.10517091807564771</v>
      </c>
      <c r="Z28" s="1">
        <f t="shared" si="9"/>
        <v>0.10517091807564771</v>
      </c>
      <c r="AA28" s="1">
        <f t="shared" si="9"/>
        <v>0.10517091807564771</v>
      </c>
      <c r="AB28" s="1">
        <f t="shared" si="9"/>
        <v>0.10517091807564771</v>
      </c>
      <c r="AC28" s="1">
        <f t="shared" si="9"/>
        <v>0.10517091807564771</v>
      </c>
      <c r="AD28" s="1">
        <f t="shared" si="9"/>
        <v>0.10517091807564771</v>
      </c>
      <c r="AE28" s="1">
        <f t="shared" si="9"/>
        <v>0.10517091807564771</v>
      </c>
      <c r="AF28" s="1">
        <f t="shared" si="9"/>
        <v>0.10517091807564771</v>
      </c>
      <c r="AG28" s="1">
        <f t="shared" si="9"/>
        <v>0.10517091807564771</v>
      </c>
      <c r="AH28" s="1">
        <f t="shared" si="9"/>
        <v>0.10517091807564771</v>
      </c>
      <c r="AI28" s="1">
        <f t="shared" si="9"/>
        <v>0</v>
      </c>
      <c r="AJ28" s="1">
        <f t="shared" si="9"/>
        <v>0</v>
      </c>
      <c r="AK28" s="1">
        <f t="shared" si="9"/>
        <v>0</v>
      </c>
      <c r="AL28" s="1">
        <f t="shared" si="9"/>
        <v>0</v>
      </c>
      <c r="AM28" s="1">
        <f t="shared" si="9"/>
        <v>0</v>
      </c>
      <c r="AN28" s="1">
        <f t="shared" si="9"/>
        <v>0</v>
      </c>
    </row>
    <row r="29" spans="8:40" ht="12.75"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16" t="s">
        <v>39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8:28" ht="12.75">
      <c r="H31" s="1"/>
      <c r="I31" s="1"/>
      <c r="J31" s="1"/>
      <c r="K31" s="1"/>
      <c r="L31" s="1"/>
      <c r="M31" s="1"/>
      <c r="N31" s="1"/>
      <c r="O31" s="1"/>
      <c r="P31" s="1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2:40" ht="12.75">
      <c r="B32" t="s">
        <v>26</v>
      </c>
      <c r="F32" s="14" t="s">
        <v>28</v>
      </c>
      <c r="H32" s="6">
        <f>H28*$G$4</f>
        <v>105.1709180756477</v>
      </c>
      <c r="I32" s="6">
        <f aca="true" t="shared" si="10" ref="I32:AN32">I28*$G$4</f>
        <v>105.1709180756477</v>
      </c>
      <c r="J32" s="6">
        <f t="shared" si="10"/>
        <v>105.1709180756477</v>
      </c>
      <c r="K32" s="6">
        <f t="shared" si="10"/>
        <v>105.1709180756477</v>
      </c>
      <c r="L32" s="6">
        <f t="shared" si="10"/>
        <v>105.1709180756477</v>
      </c>
      <c r="M32" s="6">
        <f t="shared" si="10"/>
        <v>105.1709180756477</v>
      </c>
      <c r="N32" s="6">
        <f t="shared" si="10"/>
        <v>105.1709180756477</v>
      </c>
      <c r="O32" s="6">
        <f t="shared" si="10"/>
        <v>105.1709180756477</v>
      </c>
      <c r="P32" s="6">
        <f t="shared" si="10"/>
        <v>105.1709180756477</v>
      </c>
      <c r="Q32" s="6">
        <f t="shared" si="10"/>
        <v>105.1709180756477</v>
      </c>
      <c r="R32" s="6">
        <f t="shared" si="10"/>
        <v>105.1709180756477</v>
      </c>
      <c r="S32" s="6">
        <f t="shared" si="10"/>
        <v>105.1709180756477</v>
      </c>
      <c r="T32" s="6">
        <f t="shared" si="10"/>
        <v>105.1709180756477</v>
      </c>
      <c r="U32" s="6">
        <f t="shared" si="10"/>
        <v>105.1709180756477</v>
      </c>
      <c r="V32" s="6">
        <f t="shared" si="10"/>
        <v>105.1709180756477</v>
      </c>
      <c r="W32" s="6">
        <f t="shared" si="10"/>
        <v>105.1709180756477</v>
      </c>
      <c r="X32" s="6">
        <f t="shared" si="10"/>
        <v>105.1709180756477</v>
      </c>
      <c r="Y32" s="6">
        <f t="shared" si="10"/>
        <v>105.1709180756477</v>
      </c>
      <c r="Z32" s="6">
        <f t="shared" si="10"/>
        <v>105.1709180756477</v>
      </c>
      <c r="AA32" s="6">
        <f t="shared" si="10"/>
        <v>105.1709180756477</v>
      </c>
      <c r="AB32" s="6">
        <f t="shared" si="10"/>
        <v>105.1709180756477</v>
      </c>
      <c r="AC32" s="6">
        <f t="shared" si="10"/>
        <v>105.1709180756477</v>
      </c>
      <c r="AD32" s="6">
        <f t="shared" si="10"/>
        <v>105.1709180756477</v>
      </c>
      <c r="AE32" s="6">
        <f t="shared" si="10"/>
        <v>105.1709180756477</v>
      </c>
      <c r="AF32" s="6">
        <f t="shared" si="10"/>
        <v>105.1709180756477</v>
      </c>
      <c r="AG32" s="6">
        <f t="shared" si="10"/>
        <v>105.1709180756477</v>
      </c>
      <c r="AH32" s="6">
        <f t="shared" si="10"/>
        <v>105.1709180756477</v>
      </c>
      <c r="AI32" s="6">
        <f t="shared" si="10"/>
        <v>0</v>
      </c>
      <c r="AJ32" s="6">
        <f t="shared" si="10"/>
        <v>0</v>
      </c>
      <c r="AK32" s="6">
        <f t="shared" si="10"/>
        <v>0</v>
      </c>
      <c r="AL32" s="6">
        <f t="shared" si="10"/>
        <v>0</v>
      </c>
      <c r="AM32" s="6">
        <f t="shared" si="10"/>
        <v>0</v>
      </c>
      <c r="AN32" s="6">
        <f t="shared" si="10"/>
        <v>0</v>
      </c>
    </row>
    <row r="33" spans="8:28" ht="12.75"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2:40" ht="12.75">
      <c r="B34" s="7" t="s">
        <v>9</v>
      </c>
      <c r="F34" s="14" t="s">
        <v>36</v>
      </c>
      <c r="H34" s="5">
        <f>$G$9*$G$10</f>
        <v>0.1</v>
      </c>
      <c r="I34" s="5">
        <f aca="true" t="shared" si="11" ref="I34:AN34">$G$9*$G$10</f>
        <v>0.1</v>
      </c>
      <c r="J34" s="5">
        <f t="shared" si="11"/>
        <v>0.1</v>
      </c>
      <c r="K34" s="5">
        <f t="shared" si="11"/>
        <v>0.1</v>
      </c>
      <c r="L34" s="5">
        <f t="shared" si="11"/>
        <v>0.1</v>
      </c>
      <c r="M34" s="5">
        <f t="shared" si="11"/>
        <v>0.1</v>
      </c>
      <c r="N34" s="5">
        <f t="shared" si="11"/>
        <v>0.1</v>
      </c>
      <c r="O34" s="5">
        <f t="shared" si="11"/>
        <v>0.1</v>
      </c>
      <c r="P34" s="5">
        <f t="shared" si="11"/>
        <v>0.1</v>
      </c>
      <c r="Q34" s="5">
        <f t="shared" si="11"/>
        <v>0.1</v>
      </c>
      <c r="R34" s="5">
        <f t="shared" si="11"/>
        <v>0.1</v>
      </c>
      <c r="S34" s="5">
        <f t="shared" si="11"/>
        <v>0.1</v>
      </c>
      <c r="T34" s="5">
        <f t="shared" si="11"/>
        <v>0.1</v>
      </c>
      <c r="U34" s="5">
        <f t="shared" si="11"/>
        <v>0.1</v>
      </c>
      <c r="V34" s="5">
        <f t="shared" si="11"/>
        <v>0.1</v>
      </c>
      <c r="W34" s="5">
        <f t="shared" si="11"/>
        <v>0.1</v>
      </c>
      <c r="X34" s="5">
        <f t="shared" si="11"/>
        <v>0.1</v>
      </c>
      <c r="Y34" s="5">
        <f t="shared" si="11"/>
        <v>0.1</v>
      </c>
      <c r="Z34" s="5">
        <f t="shared" si="11"/>
        <v>0.1</v>
      </c>
      <c r="AA34" s="5">
        <f t="shared" si="11"/>
        <v>0.1</v>
      </c>
      <c r="AB34" s="5">
        <f t="shared" si="11"/>
        <v>0.1</v>
      </c>
      <c r="AC34" s="5">
        <f t="shared" si="11"/>
        <v>0.1</v>
      </c>
      <c r="AD34" s="5">
        <f t="shared" si="11"/>
        <v>0.1</v>
      </c>
      <c r="AE34" s="5">
        <f t="shared" si="11"/>
        <v>0.1</v>
      </c>
      <c r="AF34" s="5">
        <f t="shared" si="11"/>
        <v>0.1</v>
      </c>
      <c r="AG34" s="5">
        <f t="shared" si="11"/>
        <v>0.1</v>
      </c>
      <c r="AH34" s="5">
        <f t="shared" si="11"/>
        <v>0.1</v>
      </c>
      <c r="AI34" s="5">
        <f t="shared" si="11"/>
        <v>0.1</v>
      </c>
      <c r="AJ34" s="5">
        <f t="shared" si="11"/>
        <v>0.1</v>
      </c>
      <c r="AK34" s="5">
        <f t="shared" si="11"/>
        <v>0.1</v>
      </c>
      <c r="AL34" s="5">
        <f t="shared" si="11"/>
        <v>0.1</v>
      </c>
      <c r="AM34" s="5">
        <f t="shared" si="11"/>
        <v>0.1</v>
      </c>
      <c r="AN34" s="5">
        <f t="shared" si="11"/>
        <v>0.1</v>
      </c>
    </row>
    <row r="35" spans="2:40" ht="12.75">
      <c r="B35" t="s">
        <v>29</v>
      </c>
      <c r="F35" s="14" t="s">
        <v>40</v>
      </c>
      <c r="H35" s="8">
        <f>H34*$G$4</f>
        <v>100</v>
      </c>
      <c r="I35" s="8">
        <f aca="true" t="shared" si="12" ref="I35:AN35">I34*$G$4</f>
        <v>100</v>
      </c>
      <c r="J35" s="8">
        <f t="shared" si="12"/>
        <v>100</v>
      </c>
      <c r="K35" s="8">
        <f t="shared" si="12"/>
        <v>100</v>
      </c>
      <c r="L35" s="8">
        <f t="shared" si="12"/>
        <v>100</v>
      </c>
      <c r="M35" s="8">
        <f t="shared" si="12"/>
        <v>100</v>
      </c>
      <c r="N35" s="8">
        <f t="shared" si="12"/>
        <v>100</v>
      </c>
      <c r="O35" s="8">
        <f t="shared" si="12"/>
        <v>100</v>
      </c>
      <c r="P35" s="8">
        <f t="shared" si="12"/>
        <v>100</v>
      </c>
      <c r="Q35" s="8">
        <f t="shared" si="12"/>
        <v>100</v>
      </c>
      <c r="R35" s="8">
        <f t="shared" si="12"/>
        <v>100</v>
      </c>
      <c r="S35" s="8">
        <f t="shared" si="12"/>
        <v>100</v>
      </c>
      <c r="T35" s="8">
        <f t="shared" si="12"/>
        <v>100</v>
      </c>
      <c r="U35" s="8">
        <f t="shared" si="12"/>
        <v>100</v>
      </c>
      <c r="V35" s="8">
        <f t="shared" si="12"/>
        <v>100</v>
      </c>
      <c r="W35" s="8">
        <f t="shared" si="12"/>
        <v>100</v>
      </c>
      <c r="X35" s="8">
        <f t="shared" si="12"/>
        <v>100</v>
      </c>
      <c r="Y35" s="8">
        <f t="shared" si="12"/>
        <v>100</v>
      </c>
      <c r="Z35" s="8">
        <f t="shared" si="12"/>
        <v>100</v>
      </c>
      <c r="AA35" s="8">
        <f t="shared" si="12"/>
        <v>100</v>
      </c>
      <c r="AB35" s="8">
        <f t="shared" si="12"/>
        <v>100</v>
      </c>
      <c r="AC35" s="8">
        <f t="shared" si="12"/>
        <v>100</v>
      </c>
      <c r="AD35" s="8">
        <f t="shared" si="12"/>
        <v>100</v>
      </c>
      <c r="AE35" s="8">
        <f t="shared" si="12"/>
        <v>100</v>
      </c>
      <c r="AF35" s="8">
        <f t="shared" si="12"/>
        <v>100</v>
      </c>
      <c r="AG35" s="8">
        <f t="shared" si="12"/>
        <v>100</v>
      </c>
      <c r="AH35" s="8">
        <f t="shared" si="12"/>
        <v>100</v>
      </c>
      <c r="AI35" s="8">
        <f t="shared" si="12"/>
        <v>100</v>
      </c>
      <c r="AJ35" s="8">
        <f t="shared" si="12"/>
        <v>100</v>
      </c>
      <c r="AK35" s="8">
        <f t="shared" si="12"/>
        <v>100</v>
      </c>
      <c r="AL35" s="8">
        <f t="shared" si="12"/>
        <v>100</v>
      </c>
      <c r="AM35" s="8">
        <f t="shared" si="12"/>
        <v>100</v>
      </c>
      <c r="AN35" s="8">
        <f t="shared" si="12"/>
        <v>100</v>
      </c>
    </row>
    <row r="37" spans="2:40" ht="12.75">
      <c r="B37" t="s">
        <v>30</v>
      </c>
      <c r="F37" s="14" t="s">
        <v>41</v>
      </c>
      <c r="H37" s="8">
        <f aca="true" t="shared" si="13" ref="H37:AN37">(H32-H35)*H16</f>
        <v>5.170918075647705</v>
      </c>
      <c r="I37" s="8">
        <f t="shared" si="13"/>
        <v>5.170918075647705</v>
      </c>
      <c r="J37" s="8">
        <f t="shared" si="13"/>
        <v>5.170918075647705</v>
      </c>
      <c r="K37" s="8">
        <f t="shared" si="13"/>
        <v>5.170918075647705</v>
      </c>
      <c r="L37" s="8">
        <f t="shared" si="13"/>
        <v>5.170918075647705</v>
      </c>
      <c r="M37" s="8">
        <f t="shared" si="13"/>
        <v>5.170918075647705</v>
      </c>
      <c r="N37" s="8">
        <f t="shared" si="13"/>
        <v>5.170918075647705</v>
      </c>
      <c r="O37" s="8">
        <f t="shared" si="13"/>
        <v>5.170918075647705</v>
      </c>
      <c r="P37" s="8">
        <f t="shared" si="13"/>
        <v>5.170918075647705</v>
      </c>
      <c r="Q37" s="8">
        <f t="shared" si="13"/>
        <v>0</v>
      </c>
      <c r="R37" s="8">
        <f t="shared" si="13"/>
        <v>0</v>
      </c>
      <c r="S37" s="8">
        <f t="shared" si="13"/>
        <v>0</v>
      </c>
      <c r="T37" s="8">
        <f t="shared" si="13"/>
        <v>0</v>
      </c>
      <c r="U37" s="8">
        <f t="shared" si="13"/>
        <v>0</v>
      </c>
      <c r="V37" s="8">
        <f t="shared" si="13"/>
        <v>0</v>
      </c>
      <c r="W37" s="8">
        <f t="shared" si="13"/>
        <v>0</v>
      </c>
      <c r="X37" s="8">
        <f t="shared" si="13"/>
        <v>0</v>
      </c>
      <c r="Y37" s="8">
        <f t="shared" si="13"/>
        <v>0</v>
      </c>
      <c r="Z37" s="8">
        <f t="shared" si="13"/>
        <v>0</v>
      </c>
      <c r="AA37" s="8">
        <f t="shared" si="13"/>
        <v>0</v>
      </c>
      <c r="AB37" s="8">
        <f t="shared" si="13"/>
        <v>0</v>
      </c>
      <c r="AC37" s="8">
        <f t="shared" si="13"/>
        <v>0</v>
      </c>
      <c r="AD37" s="8">
        <f t="shared" si="13"/>
        <v>0</v>
      </c>
      <c r="AE37" s="8">
        <f t="shared" si="13"/>
        <v>0</v>
      </c>
      <c r="AF37" s="8">
        <f t="shared" si="13"/>
        <v>0</v>
      </c>
      <c r="AG37" s="8">
        <f t="shared" si="13"/>
        <v>0</v>
      </c>
      <c r="AH37" s="8">
        <f t="shared" si="13"/>
        <v>0</v>
      </c>
      <c r="AI37" s="8">
        <f t="shared" si="13"/>
        <v>0</v>
      </c>
      <c r="AJ37" s="8">
        <f t="shared" si="13"/>
        <v>0</v>
      </c>
      <c r="AK37" s="8">
        <f t="shared" si="13"/>
        <v>0</v>
      </c>
      <c r="AL37" s="8">
        <f t="shared" si="13"/>
        <v>0</v>
      </c>
      <c r="AM37" s="8">
        <f t="shared" si="13"/>
        <v>0</v>
      </c>
      <c r="AN37" s="8">
        <f t="shared" si="13"/>
        <v>0</v>
      </c>
    </row>
    <row r="39" ht="12.75">
      <c r="A39" s="16" t="s">
        <v>42</v>
      </c>
    </row>
    <row r="41" spans="2:40" ht="12.75">
      <c r="B41" t="s">
        <v>31</v>
      </c>
      <c r="F41" s="15" t="s">
        <v>47</v>
      </c>
      <c r="H41" s="6">
        <f aca="true" t="shared" si="14" ref="H41:AN41">EXP(H25*H18)</f>
        <v>1.1051709180756477</v>
      </c>
      <c r="I41" s="6">
        <f t="shared" si="14"/>
        <v>1.22140275816017</v>
      </c>
      <c r="J41" s="6">
        <f t="shared" si="14"/>
        <v>1.3498588075760034</v>
      </c>
      <c r="K41" s="6">
        <f t="shared" si="14"/>
        <v>1.4918246976412708</v>
      </c>
      <c r="L41" s="6">
        <f t="shared" si="14"/>
        <v>1.6487212707001289</v>
      </c>
      <c r="M41" s="6">
        <f t="shared" si="14"/>
        <v>1.82211880039051</v>
      </c>
      <c r="N41" s="6">
        <f t="shared" si="14"/>
        <v>2.013752707470478</v>
      </c>
      <c r="O41" s="6">
        <f t="shared" si="14"/>
        <v>2.225540928492469</v>
      </c>
      <c r="P41" s="6">
        <f t="shared" si="14"/>
        <v>2.4596031111569516</v>
      </c>
      <c r="Q41" s="6">
        <f t="shared" si="14"/>
        <v>2.7182818284590478</v>
      </c>
      <c r="R41" s="6">
        <f t="shared" si="14"/>
        <v>3.004166023946436</v>
      </c>
      <c r="S41" s="6">
        <f t="shared" si="14"/>
        <v>3.3201169227365512</v>
      </c>
      <c r="T41" s="6">
        <f t="shared" si="14"/>
        <v>3.6692966676192476</v>
      </c>
      <c r="U41" s="6">
        <f t="shared" si="14"/>
        <v>4.055199966844679</v>
      </c>
      <c r="V41" s="6">
        <f t="shared" si="14"/>
        <v>4.48168907033807</v>
      </c>
      <c r="W41" s="6">
        <f t="shared" si="14"/>
        <v>4.953032424395121</v>
      </c>
      <c r="X41" s="6">
        <f t="shared" si="14"/>
        <v>5.473947391727207</v>
      </c>
      <c r="Y41" s="6">
        <f t="shared" si="14"/>
        <v>6.0496474644129545</v>
      </c>
      <c r="Z41" s="6">
        <f t="shared" si="14"/>
        <v>6.685894442279279</v>
      </c>
      <c r="AA41" s="6">
        <f t="shared" si="14"/>
        <v>7.389056098930664</v>
      </c>
      <c r="AB41" s="6">
        <f t="shared" si="14"/>
        <v>8.166169912567666</v>
      </c>
      <c r="AC41" s="6">
        <f t="shared" si="14"/>
        <v>9.025013499434138</v>
      </c>
      <c r="AD41" s="6">
        <f t="shared" si="14"/>
        <v>9.974182454814741</v>
      </c>
      <c r="AE41" s="6">
        <f t="shared" si="14"/>
        <v>11.02317638064162</v>
      </c>
      <c r="AF41" s="6">
        <f t="shared" si="14"/>
        <v>12.1824939607035</v>
      </c>
      <c r="AG41" s="6">
        <f t="shared" si="14"/>
        <v>13.463738035001716</v>
      </c>
      <c r="AH41" s="6">
        <f t="shared" si="14"/>
        <v>14.879731724872864</v>
      </c>
      <c r="AI41" s="6">
        <f t="shared" si="14"/>
        <v>16.44464677109709</v>
      </c>
      <c r="AJ41" s="6">
        <f t="shared" si="14"/>
        <v>16.44464677109709</v>
      </c>
      <c r="AK41" s="6">
        <f t="shared" si="14"/>
        <v>16.44464677109709</v>
      </c>
      <c r="AL41" s="6">
        <f t="shared" si="14"/>
        <v>16.44464677109709</v>
      </c>
      <c r="AM41" s="6">
        <f t="shared" si="14"/>
        <v>16.44464677109709</v>
      </c>
      <c r="AN41" s="6">
        <f t="shared" si="14"/>
        <v>16.44464677109709</v>
      </c>
    </row>
    <row r="43" spans="2:40" ht="12.75">
      <c r="B43" t="s">
        <v>32</v>
      </c>
      <c r="F43" s="14" t="s">
        <v>48</v>
      </c>
      <c r="H43" s="8">
        <f>H37*H41</f>
        <v>5.714748276957536</v>
      </c>
      <c r="I43" s="8">
        <f aca="true" t="shared" si="15" ref="I43:AN43">I37*I41</f>
        <v>6.315773599816386</v>
      </c>
      <c r="J43" s="8">
        <f t="shared" si="15"/>
        <v>6.9800093076670136</v>
      </c>
      <c r="K43" s="8">
        <f t="shared" si="15"/>
        <v>7.714103294730919</v>
      </c>
      <c r="L43" s="8">
        <f t="shared" si="15"/>
        <v>8.52540262036815</v>
      </c>
      <c r="M43" s="8">
        <f t="shared" si="15"/>
        <v>9.4220270409168</v>
      </c>
      <c r="N43" s="8">
        <f t="shared" si="15"/>
        <v>10.4129502749436</v>
      </c>
      <c r="O43" s="8">
        <f t="shared" si="15"/>
        <v>11.508089815235486</v>
      </c>
      <c r="P43" s="8">
        <f t="shared" si="15"/>
        <v>12.718406186400813</v>
      </c>
      <c r="Q43" s="8">
        <f t="shared" si="15"/>
        <v>0</v>
      </c>
      <c r="R43" s="8">
        <f t="shared" si="15"/>
        <v>0</v>
      </c>
      <c r="S43" s="8">
        <f t="shared" si="15"/>
        <v>0</v>
      </c>
      <c r="T43" s="8">
        <f t="shared" si="15"/>
        <v>0</v>
      </c>
      <c r="U43" s="8">
        <f t="shared" si="15"/>
        <v>0</v>
      </c>
      <c r="V43" s="8">
        <f t="shared" si="15"/>
        <v>0</v>
      </c>
      <c r="W43" s="8">
        <f t="shared" si="15"/>
        <v>0</v>
      </c>
      <c r="X43" s="8">
        <f t="shared" si="15"/>
        <v>0</v>
      </c>
      <c r="Y43" s="8">
        <f t="shared" si="15"/>
        <v>0</v>
      </c>
      <c r="Z43" s="8">
        <f t="shared" si="15"/>
        <v>0</v>
      </c>
      <c r="AA43" s="8">
        <f t="shared" si="15"/>
        <v>0</v>
      </c>
      <c r="AB43" s="8">
        <f t="shared" si="15"/>
        <v>0</v>
      </c>
      <c r="AC43" s="8">
        <f t="shared" si="15"/>
        <v>0</v>
      </c>
      <c r="AD43" s="8">
        <f t="shared" si="15"/>
        <v>0</v>
      </c>
      <c r="AE43" s="8">
        <f t="shared" si="15"/>
        <v>0</v>
      </c>
      <c r="AF43" s="8">
        <f t="shared" si="15"/>
        <v>0</v>
      </c>
      <c r="AG43" s="8">
        <f t="shared" si="15"/>
        <v>0</v>
      </c>
      <c r="AH43" s="8">
        <f t="shared" si="15"/>
        <v>0</v>
      </c>
      <c r="AI43" s="8">
        <f t="shared" si="15"/>
        <v>0</v>
      </c>
      <c r="AJ43" s="8">
        <f t="shared" si="15"/>
        <v>0</v>
      </c>
      <c r="AK43" s="8">
        <f t="shared" si="15"/>
        <v>0</v>
      </c>
      <c r="AL43" s="8">
        <f t="shared" si="15"/>
        <v>0</v>
      </c>
      <c r="AM43" s="8">
        <f t="shared" si="15"/>
        <v>0</v>
      </c>
      <c r="AN43" s="8">
        <f t="shared" si="15"/>
        <v>0</v>
      </c>
    </row>
    <row r="45" spans="2:7" ht="12.75">
      <c r="B45" t="s">
        <v>43</v>
      </c>
      <c r="F45" s="14" t="s">
        <v>49</v>
      </c>
      <c r="G45" s="8">
        <f>SUM(H43:AN43)</f>
        <v>79.31151041703671</v>
      </c>
    </row>
  </sheetData>
  <sheetProtection/>
  <mergeCells count="1">
    <mergeCell ref="O3:Q3"/>
  </mergeCells>
  <conditionalFormatting sqref="G1:AN65536">
    <cfRule type="expression" priority="1" dxfId="1" stopIfTrue="1">
      <formula>G$16=FALSE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5:P35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2.421875" style="0" customWidth="1"/>
    <col min="3" max="5" width="9.140625" style="1" customWidth="1"/>
    <col min="6" max="6" width="9.28125" style="1" bestFit="1" customWidth="1"/>
    <col min="7" max="8" width="9.140625" style="1" customWidth="1"/>
    <col min="9" max="9" width="10.8515625" style="1" bestFit="1" customWidth="1"/>
    <col min="10" max="11" width="9.140625" style="1" customWidth="1"/>
    <col min="12" max="12" width="10.140625" style="0" bestFit="1" customWidth="1"/>
    <col min="16" max="16" width="10.140625" style="0" bestFit="1" customWidth="1"/>
  </cols>
  <sheetData>
    <row r="5" ht="12">
      <c r="A5" t="s">
        <v>53</v>
      </c>
    </row>
    <row r="6" ht="12.75" thickBot="1"/>
    <row r="7" spans="2:7" ht="12.75" thickBot="1">
      <c r="B7" t="s">
        <v>0</v>
      </c>
      <c r="C7" s="17">
        <v>0.1</v>
      </c>
      <c r="G7" s="1">
        <v>0.1</v>
      </c>
    </row>
    <row r="9" spans="2:16" ht="12">
      <c r="B9" t="s">
        <v>50</v>
      </c>
      <c r="C9" s="1">
        <f>(1+C7/2)^2-1</f>
        <v>0.10250000000000004</v>
      </c>
      <c r="D9" s="1" t="str">
        <f>getformula(C9)</f>
        <v>&lt;-- =(1+C7/2)^2-1</v>
      </c>
      <c r="I9" s="6">
        <v>0</v>
      </c>
      <c r="J9" s="21">
        <f>I9+1</f>
        <v>1</v>
      </c>
      <c r="K9" s="21">
        <f aca="true" t="shared" si="0" ref="K9:P9">J9+1</f>
        <v>2</v>
      </c>
      <c r="L9" s="21">
        <f t="shared" si="0"/>
        <v>3</v>
      </c>
      <c r="M9" s="21">
        <f t="shared" si="0"/>
        <v>4</v>
      </c>
      <c r="N9" s="21">
        <f t="shared" si="0"/>
        <v>5</v>
      </c>
      <c r="O9" s="21">
        <f t="shared" si="0"/>
        <v>6</v>
      </c>
      <c r="P9" s="21">
        <f t="shared" si="0"/>
        <v>7</v>
      </c>
    </row>
    <row r="10" spans="9:16" ht="12">
      <c r="I10" s="19">
        <f ca="1">TODAY()</f>
        <v>43378</v>
      </c>
      <c r="J10" s="19">
        <f aca="true" t="shared" si="1" ref="J10:P10">DATE(YEAR(I10),MONTH(I10)+3,DAY(I10))</f>
        <v>43470</v>
      </c>
      <c r="K10" s="19">
        <f t="shared" si="1"/>
        <v>43560</v>
      </c>
      <c r="L10" s="19">
        <f t="shared" si="1"/>
        <v>43651</v>
      </c>
      <c r="M10" s="19">
        <f t="shared" si="1"/>
        <v>43743</v>
      </c>
      <c r="N10" s="19">
        <f t="shared" si="1"/>
        <v>43835</v>
      </c>
      <c r="O10" s="19">
        <f t="shared" si="1"/>
        <v>43926</v>
      </c>
      <c r="P10" s="19">
        <f t="shared" si="1"/>
        <v>44017</v>
      </c>
    </row>
    <row r="11" spans="2:4" ht="12">
      <c r="B11" t="s">
        <v>51</v>
      </c>
      <c r="C11" s="1">
        <f>(1+C7/4)^4-1</f>
        <v>0.10381289062499977</v>
      </c>
      <c r="D11" s="1" t="str">
        <f>getformula(C11)</f>
        <v>&lt;-- =(1+C7/4)^4-1</v>
      </c>
    </row>
    <row r="12" spans="8:16" ht="12">
      <c r="H12" s="1" t="s">
        <v>58</v>
      </c>
      <c r="I12" s="20">
        <v>-100</v>
      </c>
      <c r="J12" s="20">
        <v>15</v>
      </c>
      <c r="K12" s="20">
        <v>15</v>
      </c>
      <c r="L12" s="20">
        <v>15</v>
      </c>
      <c r="M12" s="20">
        <v>15</v>
      </c>
      <c r="N12" s="20">
        <v>15</v>
      </c>
      <c r="O12" s="20">
        <v>15</v>
      </c>
      <c r="P12" s="20">
        <v>30</v>
      </c>
    </row>
    <row r="13" spans="2:4" ht="12">
      <c r="B13" s="4" t="s">
        <v>52</v>
      </c>
      <c r="C13" s="1">
        <f>EXP(C7)-1</f>
        <v>0.10517091807564771</v>
      </c>
      <c r="D13" s="1" t="str">
        <f>getformula(C13)</f>
        <v>&lt;-- =EXP(C7)-1</v>
      </c>
    </row>
    <row r="14" spans="8:9" ht="12">
      <c r="H14" s="1" t="s">
        <v>59</v>
      </c>
      <c r="I14" s="1">
        <f>IRR(I12:P12)</f>
        <v>0.043528896621267466</v>
      </c>
    </row>
    <row r="15" spans="1:8" ht="12">
      <c r="A15" t="s">
        <v>55</v>
      </c>
      <c r="H15" s="1">
        <v>0.1741155863434178</v>
      </c>
    </row>
    <row r="16" spans="8:16" ht="12">
      <c r="H16" s="1" t="s">
        <v>31</v>
      </c>
      <c r="I16" s="1">
        <f>1/(1+$H$15/4)^I9</f>
        <v>1</v>
      </c>
      <c r="J16" s="1">
        <f aca="true" t="shared" si="2" ref="J16:P16">1/(1+$H$15/4)^J9</f>
        <v>0.9582868316073764</v>
      </c>
      <c r="K16" s="1">
        <f t="shared" si="2"/>
        <v>0.9183136516321041</v>
      </c>
      <c r="L16" s="1">
        <f t="shared" si="2"/>
        <v>0.880007879644329</v>
      </c>
      <c r="M16" s="1">
        <f t="shared" si="2"/>
        <v>0.8432999627738894</v>
      </c>
      <c r="N16" s="1">
        <f t="shared" si="2"/>
        <v>0.808123249421209</v>
      </c>
      <c r="O16" s="1">
        <f t="shared" si="2"/>
        <v>0.7744138682361078</v>
      </c>
      <c r="P16" s="1">
        <f t="shared" si="2"/>
        <v>0.742110612144792</v>
      </c>
    </row>
    <row r="17" spans="2:4" ht="12">
      <c r="B17" s="4" t="s">
        <v>52</v>
      </c>
      <c r="C17" s="1">
        <f>C13</f>
        <v>0.10517091807564771</v>
      </c>
      <c r="D17" s="1" t="str">
        <f>getformula(C17)</f>
        <v>&lt;-- =C13</v>
      </c>
    </row>
    <row r="18" spans="8:16" ht="12">
      <c r="H18" s="1" t="s">
        <v>60</v>
      </c>
      <c r="I18" s="20">
        <f aca="true" t="shared" si="3" ref="I18:P18">I16*I12</f>
        <v>-100</v>
      </c>
      <c r="J18" s="20">
        <f t="shared" si="3"/>
        <v>14.374302474110646</v>
      </c>
      <c r="K18" s="20">
        <f t="shared" si="3"/>
        <v>13.774704774481561</v>
      </c>
      <c r="L18" s="20">
        <f t="shared" si="3"/>
        <v>13.200118194664935</v>
      </c>
      <c r="M18" s="20">
        <f t="shared" si="3"/>
        <v>12.649499441608341</v>
      </c>
      <c r="N18" s="20">
        <f t="shared" si="3"/>
        <v>12.121848741318134</v>
      </c>
      <c r="O18" s="20">
        <f t="shared" si="3"/>
        <v>11.616208023541617</v>
      </c>
      <c r="P18" s="20">
        <f t="shared" si="3"/>
        <v>22.26331836434376</v>
      </c>
    </row>
    <row r="19" spans="2:4" ht="12">
      <c r="B19" t="s">
        <v>54</v>
      </c>
      <c r="C19" s="1">
        <f>LN(C17+1)</f>
        <v>0.10000000000000007</v>
      </c>
      <c r="D19" s="1" t="str">
        <f>getformula(C19)</f>
        <v>&lt;-- =LN(C17+1)</v>
      </c>
    </row>
    <row r="20" spans="8:9" ht="12">
      <c r="H20" s="1" t="s">
        <v>61</v>
      </c>
      <c r="I20" s="22">
        <f>SUM(I18:P18)</f>
        <v>1.4069001963434857E-08</v>
      </c>
    </row>
    <row r="21" spans="2:4" ht="12">
      <c r="B21" t="s">
        <v>50</v>
      </c>
      <c r="C21" s="1">
        <f>LN(1+C17/2)*2</f>
        <v>0.10249895902725126</v>
      </c>
      <c r="D21" s="1" t="str">
        <f>getformula(C21)</f>
        <v>&lt;-- =LN(1+C17/2)*2</v>
      </c>
    </row>
    <row r="23" spans="2:8" ht="12">
      <c r="B23" t="s">
        <v>51</v>
      </c>
      <c r="C23" s="1">
        <f>LN(C17/4+1)*4</f>
        <v>0.10381206990782216</v>
      </c>
      <c r="D23" s="1" t="str">
        <f>getformula(C23)</f>
        <v>&lt;-- =LN(C17/4+1)*4</v>
      </c>
      <c r="H23" s="1">
        <f>(1+H15)^4-1</f>
        <v>0.9003929618783855</v>
      </c>
    </row>
    <row r="25" ht="12">
      <c r="A25" t="s">
        <v>57</v>
      </c>
    </row>
    <row r="27" spans="2:4" ht="12">
      <c r="B27" t="s">
        <v>4</v>
      </c>
      <c r="C27" s="1">
        <f>C7</f>
        <v>0.1</v>
      </c>
      <c r="D27" s="1" t="str">
        <f>getformula(C27)</f>
        <v>&lt;-- =C7</v>
      </c>
    </row>
    <row r="29" spans="2:4" ht="12">
      <c r="B29" t="s">
        <v>54</v>
      </c>
      <c r="C29" s="1">
        <f>EXP(C27)-1</f>
        <v>0.10517091807564771</v>
      </c>
      <c r="D29" s="1" t="str">
        <f>getformula(C29)</f>
        <v>&lt;-- =EXP(C27)-1</v>
      </c>
    </row>
    <row r="31" spans="2:4" ht="12">
      <c r="B31" t="s">
        <v>50</v>
      </c>
      <c r="C31" s="18">
        <f>(EXP(C27/2)-1)*2</f>
        <v>0.10254219275204823</v>
      </c>
      <c r="D31" s="1" t="str">
        <f>getformula(C31)</f>
        <v>&lt;-- =(EXP(C27/2)-1)*2</v>
      </c>
    </row>
    <row r="33" spans="2:4" ht="12">
      <c r="B33" t="s">
        <v>51</v>
      </c>
      <c r="C33" s="1">
        <f>(EXP(C27/4)-1)*4</f>
        <v>0.10126048209771543</v>
      </c>
      <c r="D33" s="1" t="str">
        <f>getformula(C33)</f>
        <v>&lt;-- =(EXP(C27/4)-1)*4</v>
      </c>
    </row>
    <row r="35" spans="2:4" ht="12">
      <c r="B35" t="s">
        <v>56</v>
      </c>
      <c r="C35" s="1">
        <f>(EXP(C27/12)-1)*12</f>
        <v>0.10041782648936426</v>
      </c>
      <c r="D35" s="1" t="str">
        <f>getformula(C35)</f>
        <v>&lt;-- =(EXP(C27/12)-1)*12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Becham</dc:creator>
  <cp:keywords/>
  <dc:description/>
  <cp:lastModifiedBy>Elvis Presley</cp:lastModifiedBy>
  <dcterms:created xsi:type="dcterms:W3CDTF">2004-01-26T02:08:25Z</dcterms:created>
  <dcterms:modified xsi:type="dcterms:W3CDTF">2018-10-05T10:41:21Z</dcterms:modified>
  <cp:category/>
  <cp:version/>
  <cp:contentType/>
  <cp:contentStatus/>
</cp:coreProperties>
</file>