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8445" activeTab="3"/>
  </bookViews>
  <sheets>
    <sheet name="Solver Macro Discussion" sheetId="1" r:id="rId1"/>
    <sheet name="Solver with Dividends" sheetId="2" r:id="rId2"/>
    <sheet name="Dividend Exercise with Formula" sheetId="3" r:id="rId3"/>
    <sheet name="Example with Debt" sheetId="4" r:id="rId4"/>
    <sheet name="Sheet3" sheetId="5" r:id="rId5"/>
  </sheets>
  <definedNames>
    <definedName name="solver_adj" localSheetId="3" hidden="1">'Example with Debt'!$E$21:$K$21</definedName>
    <definedName name="solver_adj" localSheetId="1" hidden="1">'Solver with Dividends'!$E$21:$H$21</definedName>
    <definedName name="solver_cvg" localSheetId="3" hidden="1">0.0001</definedName>
    <definedName name="solver_cvg" localSheetId="1" hidden="1">0.0001</definedName>
    <definedName name="solver_drv" localSheetId="3" hidden="1">1</definedName>
    <definedName name="solver_drv" localSheetId="1" hidden="1">1</definedName>
    <definedName name="solver_est" localSheetId="3" hidden="1">1</definedName>
    <definedName name="solver_est" localSheetId="1" hidden="1">1</definedName>
    <definedName name="solver_itr" localSheetId="3" hidden="1">100</definedName>
    <definedName name="solver_itr" localSheetId="1" hidden="1">100</definedName>
    <definedName name="solver_lhs1" localSheetId="3" hidden="1">'Example with Debt'!$E$81:$K$81</definedName>
    <definedName name="solver_lhs1" localSheetId="1" hidden="1">'Solver with Dividends'!$E$36:$H$36</definedName>
    <definedName name="solver_lhs10" localSheetId="3" hidden="1">'Example with Debt'!$E$81:$H$81</definedName>
    <definedName name="solver_lhs11" localSheetId="3" hidden="1">'Example with Debt'!$E$81:$H$81</definedName>
    <definedName name="solver_lhs12" localSheetId="3" hidden="1">'Example with Debt'!$E$81:$H$81</definedName>
    <definedName name="solver_lhs13" localSheetId="3" hidden="1">'Example with Debt'!$E$81:$H$81</definedName>
    <definedName name="solver_lhs14" localSheetId="3" hidden="1">'Example with Debt'!$E$81:$H$81</definedName>
    <definedName name="solver_lhs15" localSheetId="3" hidden="1">'Example with Debt'!$E$81:$H$81</definedName>
    <definedName name="solver_lhs16" localSheetId="3" hidden="1">'Example with Debt'!$E$81:$H$81</definedName>
    <definedName name="solver_lhs17" localSheetId="3" hidden="1">'Example with Debt'!$E$81:$H$81</definedName>
    <definedName name="solver_lhs18" localSheetId="3" hidden="1">'Example with Debt'!$E$81:$H$81</definedName>
    <definedName name="solver_lhs19" localSheetId="3" hidden="1">'Example with Debt'!$E$81:$H$81</definedName>
    <definedName name="solver_lhs2" localSheetId="3" hidden="1">'Example with Debt'!$E$81:$H$81</definedName>
    <definedName name="solver_lhs20" localSheetId="3" hidden="1">'Example with Debt'!$E$81:$H$81</definedName>
    <definedName name="solver_lhs21" localSheetId="3" hidden="1">'Example with Debt'!$E$81:$H$81</definedName>
    <definedName name="solver_lhs22" localSheetId="3" hidden="1">'Example with Debt'!$E$81:$H$81</definedName>
    <definedName name="solver_lhs23" localSheetId="3" hidden="1">'Example with Debt'!$E$81:$H$81</definedName>
    <definedName name="solver_lhs24" localSheetId="3" hidden="1">'Example with Debt'!$E$81:$H$81</definedName>
    <definedName name="solver_lhs25" localSheetId="3" hidden="1">'Example with Debt'!$E$81:$H$81</definedName>
    <definedName name="solver_lhs26" localSheetId="3" hidden="1">'Example with Debt'!$E$81:$H$81</definedName>
    <definedName name="solver_lhs27" localSheetId="3" hidden="1">'Example with Debt'!$E$81:$H$81</definedName>
    <definedName name="solver_lhs28" localSheetId="3" hidden="1">'Example with Debt'!$E$81:$H$81</definedName>
    <definedName name="solver_lhs29" localSheetId="3" hidden="1">'Example with Debt'!$E$81:$H$81</definedName>
    <definedName name="solver_lhs3" localSheetId="3" hidden="1">'Example with Debt'!$E$81:$H$81</definedName>
    <definedName name="solver_lhs30" localSheetId="3" hidden="1">'Example with Debt'!$E$81:$H$81</definedName>
    <definedName name="solver_lhs31" localSheetId="3" hidden="1">'Example with Debt'!$E$81:$H$81</definedName>
    <definedName name="solver_lhs32" localSheetId="3" hidden="1">'Example with Debt'!$E$81:$H$81</definedName>
    <definedName name="solver_lhs33" localSheetId="3" hidden="1">'Example with Debt'!$E$81:$H$81</definedName>
    <definedName name="solver_lhs34" localSheetId="3" hidden="1">'Example with Debt'!$E$81:$H$81</definedName>
    <definedName name="solver_lhs35" localSheetId="3" hidden="1">'Example with Debt'!$E$81:$H$81</definedName>
    <definedName name="solver_lhs36" localSheetId="3" hidden="1">'Example with Debt'!$E$81:$H$81</definedName>
    <definedName name="solver_lhs37" localSheetId="3" hidden="1">'Example with Debt'!$E$81:$H$81</definedName>
    <definedName name="solver_lhs38" localSheetId="3" hidden="1">'Example with Debt'!$E$81:$H$81</definedName>
    <definedName name="solver_lhs39" localSheetId="3" hidden="1">'Example with Debt'!$E$81:$H$81</definedName>
    <definedName name="solver_lhs4" localSheetId="3" hidden="1">'Example with Debt'!$E$81:$H$81</definedName>
    <definedName name="solver_lhs40" localSheetId="3" hidden="1">'Example with Debt'!$E$81:$H$81</definedName>
    <definedName name="solver_lhs41" localSheetId="3" hidden="1">'Example with Debt'!$E$81:$H$81</definedName>
    <definedName name="solver_lhs42" localSheetId="3" hidden="1">'Example with Debt'!$E$81:$H$81</definedName>
    <definedName name="solver_lhs43" localSheetId="3" hidden="1">'Example with Debt'!$E$81:$H$81</definedName>
    <definedName name="solver_lhs44" localSheetId="3" hidden="1">'Example with Debt'!$E$81:$H$81</definedName>
    <definedName name="solver_lhs45" localSheetId="3" hidden="1">'Example with Debt'!$E$81:$H$81</definedName>
    <definedName name="solver_lhs46" localSheetId="3" hidden="1">'Example with Debt'!$E$81:$H$81</definedName>
    <definedName name="solver_lhs47" localSheetId="3" hidden="1">'Example with Debt'!$E$81:$H$81</definedName>
    <definedName name="solver_lhs48" localSheetId="3" hidden="1">'Example with Debt'!$E$81:$H$81</definedName>
    <definedName name="solver_lhs49" localSheetId="3" hidden="1">'Example with Debt'!$E$81:$H$81</definedName>
    <definedName name="solver_lhs5" localSheetId="3" hidden="1">'Example with Debt'!$E$81:$H$81</definedName>
    <definedName name="solver_lhs50" localSheetId="3" hidden="1">'Example with Debt'!$E$81:$H$81</definedName>
    <definedName name="solver_lhs51" localSheetId="3" hidden="1">'Example with Debt'!$E$81:$H$81</definedName>
    <definedName name="solver_lhs52" localSheetId="3" hidden="1">'Example with Debt'!$E$81:$H$81</definedName>
    <definedName name="solver_lhs53" localSheetId="3" hidden="1">'Example with Debt'!$E$81:$H$81</definedName>
    <definedName name="solver_lhs54" localSheetId="3" hidden="1">'Example with Debt'!$E$81:$H$81</definedName>
    <definedName name="solver_lhs55" localSheetId="3" hidden="1">'Example with Debt'!$E$81:$H$81</definedName>
    <definedName name="solver_lhs56" localSheetId="3" hidden="1">'Example with Debt'!$E$81:$H$81</definedName>
    <definedName name="solver_lhs57" localSheetId="3" hidden="1">'Example with Debt'!$E$81:$H$81</definedName>
    <definedName name="solver_lhs58" localSheetId="3" hidden="1">'Example with Debt'!$E$81:$H$81</definedName>
    <definedName name="solver_lhs6" localSheetId="3" hidden="1">'Example with Debt'!$E$81:$H$81</definedName>
    <definedName name="solver_lhs7" localSheetId="3" hidden="1">'Example with Debt'!$E$81:$H$81</definedName>
    <definedName name="solver_lhs8" localSheetId="3" hidden="1">'Example with Debt'!$E$81:$H$81</definedName>
    <definedName name="solver_lhs9" localSheetId="3" hidden="1">'Example with Debt'!$E$81:$H$81</definedName>
    <definedName name="solver_lin" localSheetId="3" hidden="1">2</definedName>
    <definedName name="solver_lin" localSheetId="1" hidden="1">2</definedName>
    <definedName name="solver_neg" localSheetId="3" hidden="1">2</definedName>
    <definedName name="solver_neg" localSheetId="1" hidden="1">2</definedName>
    <definedName name="solver_num" localSheetId="3" hidden="1">1</definedName>
    <definedName name="solver_num" localSheetId="1" hidden="1">1</definedName>
    <definedName name="solver_nwt" localSheetId="3" hidden="1">1</definedName>
    <definedName name="solver_nwt" localSheetId="1" hidden="1">1</definedName>
    <definedName name="solver_opt" localSheetId="3" hidden="1">'Example with Debt'!$E$81</definedName>
    <definedName name="solver_opt" localSheetId="1" hidden="1">'Solver with Dividends'!$E$36</definedName>
    <definedName name="solver_pre" localSheetId="3" hidden="1">0.000001</definedName>
    <definedName name="solver_pre" localSheetId="1" hidden="1">0.000001</definedName>
    <definedName name="solver_rel1" localSheetId="3" hidden="1">2</definedName>
    <definedName name="solver_rel1" localSheetId="1" hidden="1">2</definedName>
    <definedName name="solver_rel10" localSheetId="3" hidden="1">2</definedName>
    <definedName name="solver_rel11" localSheetId="3" hidden="1">2</definedName>
    <definedName name="solver_rel12" localSheetId="3" hidden="1">2</definedName>
    <definedName name="solver_rel13" localSheetId="3" hidden="1">2</definedName>
    <definedName name="solver_rel14" localSheetId="3" hidden="1">2</definedName>
    <definedName name="solver_rel15" localSheetId="3" hidden="1">2</definedName>
    <definedName name="solver_rel16" localSheetId="3" hidden="1">2</definedName>
    <definedName name="solver_rel17" localSheetId="3" hidden="1">2</definedName>
    <definedName name="solver_rel18" localSheetId="3" hidden="1">2</definedName>
    <definedName name="solver_rel19" localSheetId="3" hidden="1">2</definedName>
    <definedName name="solver_rel2" localSheetId="3" hidden="1">2</definedName>
    <definedName name="solver_rel20" localSheetId="3" hidden="1">2</definedName>
    <definedName name="solver_rel21" localSheetId="3" hidden="1">2</definedName>
    <definedName name="solver_rel22" localSheetId="3" hidden="1">2</definedName>
    <definedName name="solver_rel23" localSheetId="3" hidden="1">2</definedName>
    <definedName name="solver_rel24" localSheetId="3" hidden="1">2</definedName>
    <definedName name="solver_rel25" localSheetId="3" hidden="1">2</definedName>
    <definedName name="solver_rel26" localSheetId="3" hidden="1">2</definedName>
    <definedName name="solver_rel27" localSheetId="3" hidden="1">2</definedName>
    <definedName name="solver_rel28" localSheetId="3" hidden="1">2</definedName>
    <definedName name="solver_rel29" localSheetId="3" hidden="1">2</definedName>
    <definedName name="solver_rel3" localSheetId="3" hidden="1">2</definedName>
    <definedName name="solver_rel30" localSheetId="3" hidden="1">2</definedName>
    <definedName name="solver_rel31" localSheetId="3" hidden="1">2</definedName>
    <definedName name="solver_rel32" localSheetId="3" hidden="1">2</definedName>
    <definedName name="solver_rel33" localSheetId="3" hidden="1">2</definedName>
    <definedName name="solver_rel34" localSheetId="3" hidden="1">2</definedName>
    <definedName name="solver_rel35" localSheetId="3" hidden="1">2</definedName>
    <definedName name="solver_rel36" localSheetId="3" hidden="1">2</definedName>
    <definedName name="solver_rel37" localSheetId="3" hidden="1">2</definedName>
    <definedName name="solver_rel38" localSheetId="3" hidden="1">2</definedName>
    <definedName name="solver_rel39" localSheetId="3" hidden="1">2</definedName>
    <definedName name="solver_rel4" localSheetId="3" hidden="1">2</definedName>
    <definedName name="solver_rel40" localSheetId="3" hidden="1">2</definedName>
    <definedName name="solver_rel41" localSheetId="3" hidden="1">2</definedName>
    <definedName name="solver_rel42" localSheetId="3" hidden="1">2</definedName>
    <definedName name="solver_rel43" localSheetId="3" hidden="1">2</definedName>
    <definedName name="solver_rel44" localSheetId="3" hidden="1">2</definedName>
    <definedName name="solver_rel45" localSheetId="3" hidden="1">2</definedName>
    <definedName name="solver_rel46" localSheetId="3" hidden="1">2</definedName>
    <definedName name="solver_rel47" localSheetId="3" hidden="1">2</definedName>
    <definedName name="solver_rel48" localSheetId="3" hidden="1">2</definedName>
    <definedName name="solver_rel49" localSheetId="3" hidden="1">2</definedName>
    <definedName name="solver_rel5" localSheetId="3" hidden="1">2</definedName>
    <definedName name="solver_rel50" localSheetId="3" hidden="1">2</definedName>
    <definedName name="solver_rel51" localSheetId="3" hidden="1">2</definedName>
    <definedName name="solver_rel52" localSheetId="3" hidden="1">2</definedName>
    <definedName name="solver_rel53" localSheetId="3" hidden="1">2</definedName>
    <definedName name="solver_rel54" localSheetId="3" hidden="1">2</definedName>
    <definedName name="solver_rel55" localSheetId="3" hidden="1">2</definedName>
    <definedName name="solver_rel56" localSheetId="3" hidden="1">2</definedName>
    <definedName name="solver_rel57" localSheetId="3" hidden="1">2</definedName>
    <definedName name="solver_rel58" localSheetId="3" hidden="1">2</definedName>
    <definedName name="solver_rel6" localSheetId="3" hidden="1">2</definedName>
    <definedName name="solver_rel7" localSheetId="3" hidden="1">2</definedName>
    <definedName name="solver_rel8" localSheetId="3" hidden="1">2</definedName>
    <definedName name="solver_rel9" localSheetId="3" hidden="1">2</definedName>
    <definedName name="solver_rhs1" localSheetId="3" hidden="1">0</definedName>
    <definedName name="solver_rhs1" localSheetId="1" hidden="1">0</definedName>
    <definedName name="solver_rhs10" localSheetId="3" hidden="1">0</definedName>
    <definedName name="solver_rhs11" localSheetId="3" hidden="1">0</definedName>
    <definedName name="solver_rhs12" localSheetId="3" hidden="1">0</definedName>
    <definedName name="solver_rhs13" localSheetId="3" hidden="1">0</definedName>
    <definedName name="solver_rhs14" localSheetId="3" hidden="1">0</definedName>
    <definedName name="solver_rhs15" localSheetId="3" hidden="1">0</definedName>
    <definedName name="solver_rhs16" localSheetId="3" hidden="1">0</definedName>
    <definedName name="solver_rhs17" localSheetId="3" hidden="1">0</definedName>
    <definedName name="solver_rhs18" localSheetId="3" hidden="1">0</definedName>
    <definedName name="solver_rhs19" localSheetId="3" hidden="1">0</definedName>
    <definedName name="solver_rhs2" localSheetId="3" hidden="1">0</definedName>
    <definedName name="solver_rhs20" localSheetId="3" hidden="1">0</definedName>
    <definedName name="solver_rhs21" localSheetId="3" hidden="1">0</definedName>
    <definedName name="solver_rhs22" localSheetId="3" hidden="1">0</definedName>
    <definedName name="solver_rhs23" localSheetId="3" hidden="1">0</definedName>
    <definedName name="solver_rhs24" localSheetId="3" hidden="1">0</definedName>
    <definedName name="solver_rhs25" localSheetId="3" hidden="1">0</definedName>
    <definedName name="solver_rhs26" localSheetId="3" hidden="1">0</definedName>
    <definedName name="solver_rhs27" localSheetId="3" hidden="1">0</definedName>
    <definedName name="solver_rhs28" localSheetId="3" hidden="1">0</definedName>
    <definedName name="solver_rhs29" localSheetId="3" hidden="1">0</definedName>
    <definedName name="solver_rhs3" localSheetId="3" hidden="1">0</definedName>
    <definedName name="solver_rhs30" localSheetId="3" hidden="1">0</definedName>
    <definedName name="solver_rhs31" localSheetId="3" hidden="1">0</definedName>
    <definedName name="solver_rhs32" localSheetId="3" hidden="1">0</definedName>
    <definedName name="solver_rhs33" localSheetId="3" hidden="1">0</definedName>
    <definedName name="solver_rhs34" localSheetId="3" hidden="1">0</definedName>
    <definedName name="solver_rhs35" localSheetId="3" hidden="1">0</definedName>
    <definedName name="solver_rhs36" localSheetId="3" hidden="1">0</definedName>
    <definedName name="solver_rhs37" localSheetId="3" hidden="1">0</definedName>
    <definedName name="solver_rhs38" localSheetId="3" hidden="1">0</definedName>
    <definedName name="solver_rhs39" localSheetId="3" hidden="1">0</definedName>
    <definedName name="solver_rhs4" localSheetId="3" hidden="1">0</definedName>
    <definedName name="solver_rhs40" localSheetId="3" hidden="1">0</definedName>
    <definedName name="solver_rhs41" localSheetId="3" hidden="1">0</definedName>
    <definedName name="solver_rhs42" localSheetId="3" hidden="1">0</definedName>
    <definedName name="solver_rhs43" localSheetId="3" hidden="1">0</definedName>
    <definedName name="solver_rhs44" localSheetId="3" hidden="1">0</definedName>
    <definedName name="solver_rhs45" localSheetId="3" hidden="1">0</definedName>
    <definedName name="solver_rhs46" localSheetId="3" hidden="1">0</definedName>
    <definedName name="solver_rhs47" localSheetId="3" hidden="1">0</definedName>
    <definedName name="solver_rhs48" localSheetId="3" hidden="1">0</definedName>
    <definedName name="solver_rhs49" localSheetId="3" hidden="1">0</definedName>
    <definedName name="solver_rhs5" localSheetId="3" hidden="1">0</definedName>
    <definedName name="solver_rhs50" localSheetId="3" hidden="1">0</definedName>
    <definedName name="solver_rhs51" localSheetId="3" hidden="1">0</definedName>
    <definedName name="solver_rhs52" localSheetId="3" hidden="1">0</definedName>
    <definedName name="solver_rhs53" localSheetId="3" hidden="1">0</definedName>
    <definedName name="solver_rhs54" localSheetId="3" hidden="1">0</definedName>
    <definedName name="solver_rhs55" localSheetId="3" hidden="1">0</definedName>
    <definedName name="solver_rhs56" localSheetId="3" hidden="1">0</definedName>
    <definedName name="solver_rhs57" localSheetId="3" hidden="1">0</definedName>
    <definedName name="solver_rhs58" localSheetId="3" hidden="1">0</definedName>
    <definedName name="solver_rhs6" localSheetId="3" hidden="1">0</definedName>
    <definedName name="solver_rhs7" localSheetId="3" hidden="1">0</definedName>
    <definedName name="solver_rhs8" localSheetId="3" hidden="1">0</definedName>
    <definedName name="solver_rhs9" localSheetId="3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tim" localSheetId="3" hidden="1">100</definedName>
    <definedName name="solver_tim" localSheetId="1" hidden="1">100</definedName>
    <definedName name="solver_tol" localSheetId="3" hidden="1">0.05</definedName>
    <definedName name="solver_tol" localSheetId="1" hidden="1">0.05</definedName>
    <definedName name="solver_typ" localSheetId="3" hidden="1">3</definedName>
    <definedName name="solver_typ" localSheetId="1" hidden="1">3</definedName>
    <definedName name="solver_val" localSheetId="3" hidden="1">0</definedName>
    <definedName name="solver_val" localSheetId="1" hidden="1">0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<sst xmlns="http://schemas.openxmlformats.org/spreadsheetml/2006/main" count="151" uniqueCount="90">
  <si>
    <t>Int Rate</t>
  </si>
  <si>
    <t>Dividends</t>
  </si>
  <si>
    <t>Equity Balance</t>
  </si>
  <si>
    <t>Debt to Cap</t>
  </si>
  <si>
    <t>Target Debt to Cap</t>
  </si>
  <si>
    <t>Opening Debt Balance</t>
  </si>
  <si>
    <t>Opening Equity Balance</t>
  </si>
  <si>
    <t>Operating  Cash Flow</t>
  </si>
  <si>
    <t>Interest Expense</t>
  </si>
  <si>
    <t>Opeining Debt Balance</t>
  </si>
  <si>
    <t>Less Dividends</t>
  </si>
  <si>
    <t>Closing Balance</t>
  </si>
  <si>
    <t>Closing Equity Balance</t>
  </si>
  <si>
    <t>Opening Balance Sheet</t>
  </si>
  <si>
    <t>Income Statement and Cash Flow</t>
  </si>
  <si>
    <t>Less: Interest Expense</t>
  </si>
  <si>
    <t>Debt and Equity Balance</t>
  </si>
  <si>
    <t>Add: New Equity</t>
  </si>
  <si>
    <t>Difference</t>
  </si>
  <si>
    <t>Opening Net Debt</t>
  </si>
  <si>
    <t>Less: Debt Repaid</t>
  </si>
  <si>
    <t>When using the solver with a macro</t>
  </si>
  <si>
    <t>1. Must use tools and references and click on the solver</t>
  </si>
  <si>
    <t>2. Must set-up first part of the solver when recording the macro</t>
  </si>
  <si>
    <t xml:space="preserve">    even if this is redundant</t>
  </si>
  <si>
    <r>
      <t xml:space="preserve">3.  Use solver solver </t>
    </r>
    <r>
      <rPr>
        <b/>
        <sz val="10"/>
        <color indexed="10"/>
        <rFont val="Arial"/>
        <family val="2"/>
      </rPr>
      <t xml:space="preserve">userfinish = false </t>
    </r>
    <r>
      <rPr>
        <b/>
        <sz val="10"/>
        <rFont val="Arial"/>
        <family val="2"/>
      </rPr>
      <t>at the end</t>
    </r>
  </si>
  <si>
    <t>Target Debt to Capital</t>
  </si>
  <si>
    <t>Debt to Capital Ratio</t>
  </si>
  <si>
    <t>Warning: Use Alt and F11 to modify macro</t>
  </si>
  <si>
    <t>Then select the Tools, References Option and Make Sure the Solver is Checked</t>
  </si>
  <si>
    <t>&lt;--- Dividends are Computed From Solver</t>
  </si>
  <si>
    <t>Interest Rate</t>
  </si>
  <si>
    <t>Income Statement</t>
  </si>
  <si>
    <t>Net Income</t>
  </si>
  <si>
    <t>Cash Flow Statement</t>
  </si>
  <si>
    <t>Operating Cash</t>
  </si>
  <si>
    <t>Less: Dividends</t>
  </si>
  <si>
    <t>Net Cash Flow</t>
  </si>
  <si>
    <t>Add: Net Income</t>
  </si>
  <si>
    <t>Cash Flow Before Dividends</t>
  </si>
  <si>
    <t>Balance Sheet Check</t>
  </si>
  <si>
    <t>Assets</t>
  </si>
  <si>
    <t>Debt</t>
  </si>
  <si>
    <t>Equity</t>
  </si>
  <si>
    <t>Total</t>
  </si>
  <si>
    <t>Debt to Cap = Debt/(Debt + Equity) = (Begin Debt-Cash Before Dividends+Dividends)/[(Beginning Equity + Net Income - Dividends)+ (Begin Debt-Cash Before Dividends+Dividends)]</t>
  </si>
  <si>
    <t>Debt to Cap = (Begin Debt-Cash Before Dividends+Dividends)/[(Beginning Equity + Net Income - Dividends)+ (Begin Debt-Cash Before Dividends+Dividends)]</t>
  </si>
  <si>
    <t>Debt to Cap x [(Beginning Equity + Net Income - Dividends)+ (Begin Debt-Cash Before Dividends+Dividends)]  = (Begin Debt-Cash Before Dividends+Dividends)</t>
  </si>
  <si>
    <t>[(Beginning Equity + Net Income - Dividends)+ (Begin Debt-Cash Before Dividends+Dividends)]  = (Begin Debt-Cash Before Dividends+Dividends)/Debt to Cap</t>
  </si>
  <si>
    <t>(Beginning Equity + Net Income + Begin Debt-Cash Before Dividends)  = (Begin Debt-Cash Before Dividends+Dividends)/Debt to Cap</t>
  </si>
  <si>
    <t xml:space="preserve"> (Begin Debt-Cash Before Dividends+Dividends)/Debt to Cap = (Beginning Equity + Net Income + Begin Debt-Cash Before Dividends)  </t>
  </si>
  <si>
    <t xml:space="preserve"> (Begin Debt-Cash Before Dividends+Dividends) = (Beginning Equity + Net Income + Begin Debt-Cash Before Dividends)  x Debt to Cap</t>
  </si>
  <si>
    <t>Dividends = (Beginning Equity + Net Income + Begin Debt-Cash Before Dividends)  x Debt to Cap  - Begin Debt + Cash Before Dividends</t>
  </si>
  <si>
    <t>This exercise illustrates how the target capital structure can be computed with a formula rather than solver</t>
  </si>
  <si>
    <t>Capital Expenditures</t>
  </si>
  <si>
    <t>Less: Capital Expenditures</t>
  </si>
  <si>
    <t>Plant Assets</t>
  </si>
  <si>
    <t>Depreciation Rate</t>
  </si>
  <si>
    <t>Plant Balance</t>
  </si>
  <si>
    <t>Accum Depreciation</t>
  </si>
  <si>
    <t xml:space="preserve"> </t>
  </si>
  <si>
    <t>Dividend Payout</t>
  </si>
  <si>
    <t>Opening Balance</t>
  </si>
  <si>
    <t>Add: Capital Expenditures</t>
  </si>
  <si>
    <t>Accumulated Depr</t>
  </si>
  <si>
    <t>Add: Depreciation Expense</t>
  </si>
  <si>
    <t>Depreciation Expense</t>
  </si>
  <si>
    <t>Debt Schedule</t>
  </si>
  <si>
    <t>Less: Cash Flow</t>
  </si>
  <si>
    <t>Less: Depreciation Expense</t>
  </si>
  <si>
    <t>EBIT</t>
  </si>
  <si>
    <t>Operating Cash Flow</t>
  </si>
  <si>
    <t>Cash Flow before Equity Issue</t>
  </si>
  <si>
    <t>Add: Equity Issue</t>
  </si>
  <si>
    <t>Equity Issues</t>
  </si>
  <si>
    <t>Balance Sheet</t>
  </si>
  <si>
    <t>Net Plant</t>
  </si>
  <si>
    <t>Accumulated Depreciation</t>
  </si>
  <si>
    <t>This Exercise Illustrates How to Use the Solver with a Macro</t>
  </si>
  <si>
    <t>Net Profit</t>
  </si>
  <si>
    <t>To run the solver; start the macro, re-set the solver and modify the macro with usefinish = true</t>
  </si>
  <si>
    <t>Debt to Cap = Debt/(Debt + Equity) = (Base Debt - Cash Flow b/4 eq - Equity)/(Base Equity + NI - Div + Eq Issue) + (Base Debt - Cash Flow b/4 eq - Equity)</t>
  </si>
  <si>
    <t>Debt to Cap = (Base Debt - Cash Flow b/4 eq - Equity)/(Base Equity + NI - Div +Base Debt - Cash Flow b/4 eq)</t>
  </si>
  <si>
    <t>Debt to Cap x (Base Equity + NI - Div + Base Debt - Cash Flow b/4 eq) = (Base Debt - Cash Flow b/4 eq - Equity)</t>
  </si>
  <si>
    <t>-Debt to Cap x (Base Equity + NI - Div +Base Debt - Cash Flow b/4 eq) = (-Base Debt + Cash Flow b/4 eq + Equity)</t>
  </si>
  <si>
    <t>Base Debt - Cash Flow b/4 eq -Debt to Cap x (Base Equity + NI - Div +Base Debt - Cash Flow b/4 eq) = Equity</t>
  </si>
  <si>
    <t xml:space="preserve">Equity = Base Debt - Cash Flow b/4 eq -Debt to Cap x (Base Equity + NI - Div +Base Debt - Cash Flow b/4 eq) </t>
  </si>
  <si>
    <t>Formula for Equity Issues</t>
  </si>
  <si>
    <t>This model shows how to use the solver or a formula for equity issues</t>
  </si>
  <si>
    <t>The Formula is: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</si>
</sst>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57" applyFont="1" applyAlignment="1">
      <alignment/>
    </xf>
    <xf numFmtId="9" fontId="0" fillId="33" borderId="0" xfId="0" applyNumberFormat="1" applyFill="1" applyAlignment="1">
      <alignment/>
    </xf>
    <xf numFmtId="164" fontId="0" fillId="0" borderId="0" xfId="42" applyNumberFormat="1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9" fontId="4" fillId="34" borderId="0" xfId="0" applyNumberFormat="1" applyFont="1" applyFill="1" applyAlignment="1">
      <alignment/>
    </xf>
    <xf numFmtId="0" fontId="5" fillId="0" borderId="0" xfId="0" applyFont="1" applyAlignment="1">
      <alignment/>
    </xf>
    <xf numFmtId="164" fontId="0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23" fillId="36" borderId="0" xfId="0" applyFont="1" applyFill="1" applyAlignment="1">
      <alignment/>
    </xf>
    <xf numFmtId="9" fontId="23" fillId="36" borderId="0" xfId="0" applyNumberFormat="1" applyFont="1" applyFill="1" applyAlignment="1">
      <alignment/>
    </xf>
    <xf numFmtId="164" fontId="23" fillId="36" borderId="0" xfId="42" applyNumberFormat="1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43" fontId="23" fillId="36" borderId="0" xfId="42" applyFont="1" applyFill="1" applyAlignment="1">
      <alignment/>
    </xf>
    <xf numFmtId="43" fontId="23" fillId="36" borderId="0" xfId="42" applyNumberFormat="1" applyFont="1" applyFill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Alignment="1" quotePrefix="1">
      <alignment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0" xfId="0" applyFont="1" applyAlignment="1">
      <alignment horizontal="left" indent="1"/>
    </xf>
    <xf numFmtId="167" fontId="0" fillId="0" borderId="0" xfId="42" applyNumberFormat="1" applyFont="1" applyAlignment="1">
      <alignment/>
    </xf>
    <xf numFmtId="0" fontId="2" fillId="0" borderId="0" xfId="0" applyFont="1" applyBorder="1" applyAlignment="1">
      <alignment/>
    </xf>
    <xf numFmtId="9" fontId="23" fillId="36" borderId="0" xfId="42" applyNumberFormat="1" applyFont="1" applyFill="1" applyAlignment="1">
      <alignment/>
    </xf>
    <xf numFmtId="43" fontId="0" fillId="37" borderId="0" xfId="42" applyNumberFormat="1" applyFont="1" applyFill="1" applyAlignment="1">
      <alignment/>
    </xf>
    <xf numFmtId="0" fontId="42" fillId="34" borderId="0" xfId="0" applyFont="1" applyFill="1" applyAlignment="1">
      <alignment/>
    </xf>
    <xf numFmtId="0" fontId="43" fillId="34" borderId="0" xfId="0" applyFont="1" applyFill="1" applyAlignment="1">
      <alignment/>
    </xf>
    <xf numFmtId="9" fontId="42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1</xdr:row>
      <xdr:rowOff>19050</xdr:rowOff>
    </xdr:from>
    <xdr:to>
      <xdr:col>15</xdr:col>
      <xdr:colOff>314325</xdr:colOff>
      <xdr:row>24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4962525" cy="3724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228600</xdr:colOff>
      <xdr:row>5</xdr:row>
      <xdr:rowOff>123825</xdr:rowOff>
    </xdr:from>
    <xdr:to>
      <xdr:col>9</xdr:col>
      <xdr:colOff>476250</xdr:colOff>
      <xdr:row>8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86200" y="933450"/>
          <a:ext cx="2076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14</xdr:row>
      <xdr:rowOff>19050</xdr:rowOff>
    </xdr:from>
    <xdr:to>
      <xdr:col>8</xdr:col>
      <xdr:colOff>104775</xdr:colOff>
      <xdr:row>32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2286000"/>
          <a:ext cx="4048125" cy="3038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352425</xdr:colOff>
      <xdr:row>13</xdr:row>
      <xdr:rowOff>38100</xdr:rowOff>
    </xdr:from>
    <xdr:to>
      <xdr:col>3</xdr:col>
      <xdr:colOff>390525</xdr:colOff>
      <xdr:row>28</xdr:row>
      <xdr:rowOff>57150</xdr:rowOff>
    </xdr:to>
    <xdr:sp>
      <xdr:nvSpPr>
        <xdr:cNvPr id="4" name="Line 4"/>
        <xdr:cNvSpPr>
          <a:spLocks/>
        </xdr:cNvSpPr>
      </xdr:nvSpPr>
      <xdr:spPr>
        <a:xfrm>
          <a:off x="962025" y="2143125"/>
          <a:ext cx="125730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4:B13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6384" width="9.140625" style="6" customWidth="1"/>
  </cols>
  <sheetData>
    <row r="4" ht="12.75">
      <c r="B4" s="6" t="s">
        <v>21</v>
      </c>
    </row>
    <row r="6" ht="12.75">
      <c r="B6" s="6" t="s">
        <v>22</v>
      </c>
    </row>
    <row r="9" ht="12.75">
      <c r="B9" s="6" t="s">
        <v>23</v>
      </c>
    </row>
    <row r="10" ht="12.75">
      <c r="B10" s="6" t="s">
        <v>24</v>
      </c>
    </row>
    <row r="13" ht="12.75">
      <c r="B13" s="6" t="s">
        <v>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N43"/>
  <sheetViews>
    <sheetView showGridLines="0" zoomScalePageLayoutView="0" workbookViewId="0" topLeftCell="A1">
      <selection activeCell="J12" sqref="J12"/>
    </sheetView>
  </sheetViews>
  <sheetFormatPr defaultColWidth="9.140625" defaultRowHeight="12.75"/>
  <cols>
    <col min="1" max="2" width="3.28125" style="0" customWidth="1"/>
    <col min="3" max="3" width="20.8515625" style="0" customWidth="1"/>
    <col min="4" max="8" width="10.421875" style="0" customWidth="1"/>
  </cols>
  <sheetData>
    <row r="1" s="5" customFormat="1" ht="12.75"/>
    <row r="2" spans="5:11" s="5" customFormat="1" ht="12.75">
      <c r="E2" s="7" t="s">
        <v>26</v>
      </c>
      <c r="H2" s="8">
        <f>E34</f>
        <v>0.63</v>
      </c>
      <c r="K2" s="7" t="s">
        <v>78</v>
      </c>
    </row>
    <row r="3" s="5" customFormat="1" ht="12.75"/>
    <row r="4" s="5" customFormat="1" ht="12.75"/>
    <row r="6" ht="12.75">
      <c r="B6" t="s">
        <v>13</v>
      </c>
    </row>
    <row r="7" spans="3:10" ht="12.75">
      <c r="C7" t="s">
        <v>5</v>
      </c>
      <c r="D7" s="20">
        <v>3000</v>
      </c>
      <c r="J7" s="11" t="s">
        <v>28</v>
      </c>
    </row>
    <row r="8" spans="3:4" ht="12.75">
      <c r="C8" t="s">
        <v>6</v>
      </c>
      <c r="D8" s="20">
        <v>3000</v>
      </c>
    </row>
    <row r="9" spans="3:10" ht="12.75">
      <c r="C9" s="11" t="s">
        <v>31</v>
      </c>
      <c r="D9" s="1">
        <v>0.1</v>
      </c>
      <c r="J9" s="11" t="s">
        <v>29</v>
      </c>
    </row>
    <row r="10" spans="3:10" ht="12.75">
      <c r="C10" s="11"/>
      <c r="D10" s="1"/>
      <c r="J10" s="11"/>
    </row>
    <row r="11" spans="2:14" ht="12.75">
      <c r="B11" t="s">
        <v>16</v>
      </c>
      <c r="E11" s="4"/>
      <c r="F11" s="4"/>
      <c r="G11" s="4"/>
      <c r="H11" s="4"/>
      <c r="J11" s="11" t="s">
        <v>80</v>
      </c>
      <c r="K11" s="39"/>
      <c r="L11" s="26"/>
      <c r="M11" s="26"/>
      <c r="N11" s="26"/>
    </row>
    <row r="12" spans="3:8" ht="12.75">
      <c r="C12" t="s">
        <v>19</v>
      </c>
      <c r="E12" s="4">
        <f>D14</f>
        <v>3000</v>
      </c>
      <c r="F12" s="4">
        <f>E14</f>
        <v>3780.0000000000646</v>
      </c>
      <c r="G12" s="4">
        <f>F14</f>
        <v>3779.9999999997904</v>
      </c>
      <c r="H12" s="4">
        <f>G14</f>
        <v>3780.0000000000528</v>
      </c>
    </row>
    <row r="13" spans="3:8" ht="12.75">
      <c r="C13" t="s">
        <v>20</v>
      </c>
      <c r="E13" s="4">
        <f>E22</f>
        <v>-780.0000000000646</v>
      </c>
      <c r="F13" s="4">
        <f>F22</f>
        <v>2.7411317660153145E-10</v>
      </c>
      <c r="G13" s="4">
        <f>G22</f>
        <v>-2.6216184778604656E-10</v>
      </c>
      <c r="H13" s="4">
        <f>H22</f>
        <v>1.5687362520111492E-10</v>
      </c>
    </row>
    <row r="14" spans="3:8" ht="12.75">
      <c r="C14" t="s">
        <v>11</v>
      </c>
      <c r="D14" s="20">
        <f>D7</f>
        <v>3000</v>
      </c>
      <c r="E14" s="4">
        <f>E12-E13</f>
        <v>3780.0000000000646</v>
      </c>
      <c r="F14" s="4">
        <f>F12-F13</f>
        <v>3779.9999999997904</v>
      </c>
      <c r="G14" s="4">
        <f>G12-G13</f>
        <v>3780.0000000000528</v>
      </c>
      <c r="H14" s="4">
        <f>H12-H13</f>
        <v>3779.999999999896</v>
      </c>
    </row>
    <row r="15" spans="5:8" ht="12.75">
      <c r="E15" s="4"/>
      <c r="F15" s="4"/>
      <c r="G15" s="4"/>
      <c r="H15" s="4"/>
    </row>
    <row r="16" spans="3:8" ht="12.75">
      <c r="C16" t="s">
        <v>8</v>
      </c>
      <c r="E16" s="4">
        <f>E12*$D$9</f>
        <v>300</v>
      </c>
      <c r="F16" s="4">
        <f>F12*$D$9</f>
        <v>378.0000000000065</v>
      </c>
      <c r="G16" s="4">
        <f>G12*$D$9</f>
        <v>377.9999999999791</v>
      </c>
      <c r="H16" s="4">
        <f>H12*$D$9</f>
        <v>378.0000000000053</v>
      </c>
    </row>
    <row r="17" spans="5:8" ht="12.75">
      <c r="E17" s="4"/>
      <c r="F17" s="4"/>
      <c r="G17" s="4"/>
      <c r="H17" s="4"/>
    </row>
    <row r="18" ht="12.75">
      <c r="B18" t="s">
        <v>14</v>
      </c>
    </row>
    <row r="19" spans="3:8" ht="12.75">
      <c r="C19" t="s">
        <v>7</v>
      </c>
      <c r="E19" s="4">
        <v>500</v>
      </c>
      <c r="F19" s="4">
        <v>500</v>
      </c>
      <c r="G19" s="4">
        <v>500</v>
      </c>
      <c r="H19" s="4">
        <v>500</v>
      </c>
    </row>
    <row r="20" spans="3:8" ht="12.75">
      <c r="C20" t="s">
        <v>15</v>
      </c>
      <c r="E20" s="4">
        <f>E16</f>
        <v>300</v>
      </c>
      <c r="F20" s="4">
        <f>F16</f>
        <v>378.0000000000065</v>
      </c>
      <c r="G20" s="4">
        <f>G16</f>
        <v>377.9999999999791</v>
      </c>
      <c r="H20" s="4">
        <f>H16</f>
        <v>378.0000000000053</v>
      </c>
    </row>
    <row r="21" spans="3:10" ht="12.75">
      <c r="C21" t="s">
        <v>1</v>
      </c>
      <c r="E21" s="10">
        <v>980.0000000000646</v>
      </c>
      <c r="F21" s="10">
        <v>121.9999999997194</v>
      </c>
      <c r="G21" s="10">
        <v>122.00000000028308</v>
      </c>
      <c r="H21" s="10">
        <v>121.99999999983784</v>
      </c>
      <c r="J21" s="11" t="s">
        <v>30</v>
      </c>
    </row>
    <row r="22" spans="3:10" ht="12.75">
      <c r="C22" s="11" t="s">
        <v>37</v>
      </c>
      <c r="E22" s="4">
        <f>E19-E20-E21</f>
        <v>-780.0000000000646</v>
      </c>
      <c r="F22" s="4">
        <f>F19-F20-F21</f>
        <v>2.7411317660153145E-10</v>
      </c>
      <c r="G22" s="4">
        <f>G19-G20-G21</f>
        <v>-2.6216184778604656E-10</v>
      </c>
      <c r="H22" s="4">
        <f>H19-H20-H21</f>
        <v>1.5687362520111492E-10</v>
      </c>
      <c r="J22" s="11"/>
    </row>
    <row r="23" spans="5:8" ht="12.75">
      <c r="E23" s="4"/>
      <c r="F23" s="4"/>
      <c r="G23" s="4"/>
      <c r="H23" s="4"/>
    </row>
    <row r="24" spans="3:8" ht="12.75">
      <c r="C24" s="11" t="s">
        <v>79</v>
      </c>
      <c r="E24" s="4">
        <f>E19-E20</f>
        <v>200</v>
      </c>
      <c r="F24" s="4">
        <f>F19-F20</f>
        <v>121.99999999999352</v>
      </c>
      <c r="G24" s="4">
        <f>G19-G20</f>
        <v>122.00000000002092</v>
      </c>
      <c r="H24" s="4">
        <f>H19-H20</f>
        <v>121.99999999999471</v>
      </c>
    </row>
    <row r="25" spans="5:8" ht="12.75">
      <c r="E25" s="4"/>
      <c r="F25" s="4"/>
      <c r="G25" s="4"/>
      <c r="H25" s="4"/>
    </row>
    <row r="26" spans="5:8" ht="12.75">
      <c r="E26" s="4"/>
      <c r="F26" s="4"/>
      <c r="G26" s="4"/>
      <c r="H26" s="4"/>
    </row>
    <row r="27" spans="3:8" ht="12.75">
      <c r="C27" t="s">
        <v>2</v>
      </c>
      <c r="E27" s="4">
        <f>D30</f>
        <v>3000</v>
      </c>
      <c r="F27" s="4">
        <f>E30</f>
        <v>2219.9999999999354</v>
      </c>
      <c r="G27" s="4">
        <f>F30</f>
        <v>2220.0000000002096</v>
      </c>
      <c r="H27" s="4">
        <f>G30</f>
        <v>2219.9999999999472</v>
      </c>
    </row>
    <row r="28" spans="3:8" ht="12.75">
      <c r="C28" s="11" t="s">
        <v>38</v>
      </c>
      <c r="E28" s="4">
        <f>E24</f>
        <v>200</v>
      </c>
      <c r="F28" s="4">
        <f>F24</f>
        <v>121.99999999999352</v>
      </c>
      <c r="G28" s="4">
        <f>G24</f>
        <v>122.00000000002092</v>
      </c>
      <c r="H28" s="4">
        <f>H24</f>
        <v>121.99999999999471</v>
      </c>
    </row>
    <row r="29" spans="3:8" ht="12.75">
      <c r="C29" t="s">
        <v>10</v>
      </c>
      <c r="E29" s="4">
        <f>E21</f>
        <v>980.0000000000646</v>
      </c>
      <c r="F29" s="4">
        <f>F21</f>
        <v>121.9999999997194</v>
      </c>
      <c r="G29" s="4">
        <f>G21</f>
        <v>122.00000000028308</v>
      </c>
      <c r="H29" s="4">
        <f>H21</f>
        <v>121.99999999983784</v>
      </c>
    </row>
    <row r="30" spans="3:8" ht="12.75">
      <c r="C30" t="s">
        <v>12</v>
      </c>
      <c r="D30" s="20">
        <f>D8</f>
        <v>3000</v>
      </c>
      <c r="E30" s="4">
        <f>E27+E28-E29</f>
        <v>2219.9999999999354</v>
      </c>
      <c r="F30" s="4">
        <f>F27+F28-F29</f>
        <v>2220.0000000002096</v>
      </c>
      <c r="G30" s="4">
        <f>G27+G28-G29</f>
        <v>2219.9999999999472</v>
      </c>
      <c r="H30" s="4">
        <f>H27+H28-H29</f>
        <v>2220.000000000104</v>
      </c>
    </row>
    <row r="32" spans="3:8" ht="12.75">
      <c r="C32" t="s">
        <v>3</v>
      </c>
      <c r="E32" s="2">
        <f>E14/(E14+E30)</f>
        <v>0.6300000000000108</v>
      </c>
      <c r="F32" s="2">
        <f>F14/(F14+F30)</f>
        <v>0.629999999999965</v>
      </c>
      <c r="G32" s="2">
        <f>G14/(G14+G30)</f>
        <v>0.6300000000000088</v>
      </c>
      <c r="H32" s="2">
        <f>H14/(H14+H30)</f>
        <v>0.6299999999999827</v>
      </c>
    </row>
    <row r="34" spans="3:11" ht="12.75">
      <c r="C34" t="s">
        <v>4</v>
      </c>
      <c r="E34" s="3">
        <f>K34/100</f>
        <v>0.63</v>
      </c>
      <c r="F34" s="3">
        <f>E34</f>
        <v>0.63</v>
      </c>
      <c r="G34" s="3">
        <f>F34</f>
        <v>0.63</v>
      </c>
      <c r="H34" s="3">
        <f>G34</f>
        <v>0.63</v>
      </c>
      <c r="K34">
        <v>63</v>
      </c>
    </row>
    <row r="36" spans="3:8" ht="12.75">
      <c r="C36" t="s">
        <v>18</v>
      </c>
      <c r="E36" s="1">
        <f>E34-E32</f>
        <v>-1.0769163338864018E-14</v>
      </c>
      <c r="F36" s="1">
        <f>F34-F32</f>
        <v>3.497202527569243E-14</v>
      </c>
      <c r="G36" s="1">
        <f>G34-G32</f>
        <v>-8.770761894538737E-15</v>
      </c>
      <c r="H36" s="1">
        <f>H34-H32</f>
        <v>1.7319479184152442E-14</v>
      </c>
    </row>
    <row r="38" ht="12.75">
      <c r="B38" s="11" t="s">
        <v>75</v>
      </c>
    </row>
    <row r="39" spans="3:8" ht="12.75">
      <c r="C39" s="11" t="s">
        <v>41</v>
      </c>
      <c r="D39" s="4">
        <f>D7+D8</f>
        <v>6000</v>
      </c>
      <c r="E39" s="24">
        <f>D39</f>
        <v>6000</v>
      </c>
      <c r="F39" s="24">
        <f>E39</f>
        <v>6000</v>
      </c>
      <c r="G39" s="24">
        <f>F39</f>
        <v>6000</v>
      </c>
      <c r="H39" s="24">
        <f>G39</f>
        <v>6000</v>
      </c>
    </row>
    <row r="41" spans="3:8" ht="12.75">
      <c r="C41" s="11" t="s">
        <v>42</v>
      </c>
      <c r="D41" s="20">
        <f>D14</f>
        <v>3000</v>
      </c>
      <c r="E41" s="20">
        <f>E14</f>
        <v>3780.0000000000646</v>
      </c>
      <c r="F41" s="20">
        <f>F14</f>
        <v>3779.9999999997904</v>
      </c>
      <c r="G41" s="20">
        <f>G14</f>
        <v>3780.0000000000528</v>
      </c>
      <c r="H41" s="20">
        <f>H14</f>
        <v>3779.999999999896</v>
      </c>
    </row>
    <row r="42" spans="3:8" ht="12.75">
      <c r="C42" s="11" t="s">
        <v>43</v>
      </c>
      <c r="D42" s="20">
        <f>D30</f>
        <v>3000</v>
      </c>
      <c r="E42" s="20">
        <f>E30</f>
        <v>2219.9999999999354</v>
      </c>
      <c r="F42" s="20">
        <f>F30</f>
        <v>2220.0000000002096</v>
      </c>
      <c r="G42" s="20">
        <f>G30</f>
        <v>2219.9999999999472</v>
      </c>
      <c r="H42" s="20">
        <f>H30</f>
        <v>2220.000000000104</v>
      </c>
    </row>
    <row r="43" spans="3:8" ht="12.75">
      <c r="C43" s="37" t="s">
        <v>44</v>
      </c>
      <c r="D43" s="23">
        <f>SUM(D41:D42)</f>
        <v>6000</v>
      </c>
      <c r="E43" s="23">
        <f>SUM(E41:E42)</f>
        <v>6000</v>
      </c>
      <c r="F43" s="23">
        <f>SUM(F41:F42)</f>
        <v>6000</v>
      </c>
      <c r="G43" s="23">
        <f>SUM(G41:G42)</f>
        <v>6000</v>
      </c>
      <c r="H43" s="23">
        <f>SUM(H41:H42)</f>
        <v>6000</v>
      </c>
    </row>
  </sheetData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H74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3.28125" style="0" customWidth="1"/>
    <col min="2" max="2" width="3.28125" style="15" customWidth="1"/>
    <col min="3" max="3" width="20.8515625" style="0" customWidth="1"/>
    <col min="4" max="4" width="11.00390625" style="0" customWidth="1"/>
    <col min="5" max="6" width="9.28125" style="0" bestFit="1" customWidth="1"/>
    <col min="7" max="8" width="9.8515625" style="0" bestFit="1" customWidth="1"/>
    <col min="9" max="16384" width="9.140625" style="0" customWidth="1" outlineLevel="1"/>
  </cols>
  <sheetData>
    <row r="1" s="5" customFormat="1" ht="12.75">
      <c r="B1" s="16"/>
    </row>
    <row r="2" spans="2:7" s="5" customFormat="1" ht="12.75">
      <c r="B2" s="16"/>
      <c r="E2" s="7" t="s">
        <v>4</v>
      </c>
      <c r="G2" s="8">
        <f>E41</f>
        <v>0.6</v>
      </c>
    </row>
    <row r="3" s="5" customFormat="1" ht="12.75">
      <c r="B3" s="16"/>
    </row>
    <row r="4" s="5" customFormat="1" ht="12.75">
      <c r="B4" s="16"/>
    </row>
    <row r="5" ht="12.75">
      <c r="H5" s="15" t="s">
        <v>53</v>
      </c>
    </row>
    <row r="6" ht="12.75">
      <c r="B6" s="15" t="s">
        <v>13</v>
      </c>
    </row>
    <row r="7" spans="3:8" ht="12.75">
      <c r="C7" t="s">
        <v>5</v>
      </c>
      <c r="D7" s="18">
        <v>3000</v>
      </c>
      <c r="H7" s="11" t="s">
        <v>52</v>
      </c>
    </row>
    <row r="8" spans="3:4" ht="12.75">
      <c r="C8" t="s">
        <v>6</v>
      </c>
      <c r="D8" s="18">
        <v>3000</v>
      </c>
    </row>
    <row r="9" spans="3:8" ht="12.75">
      <c r="C9" t="s">
        <v>0</v>
      </c>
      <c r="D9" s="13">
        <v>0.1</v>
      </c>
      <c r="E9" s="13">
        <v>0.1</v>
      </c>
      <c r="F9" s="13">
        <v>0.15</v>
      </c>
      <c r="G9" s="13">
        <v>0.1</v>
      </c>
      <c r="H9" s="13">
        <v>0.1</v>
      </c>
    </row>
    <row r="10" spans="4:8" ht="12.75">
      <c r="D10" s="13"/>
      <c r="E10" s="1">
        <f>E39</f>
        <v>0.6</v>
      </c>
      <c r="F10" s="1">
        <f>F39</f>
        <v>0.6</v>
      </c>
      <c r="G10" s="1">
        <f>G39</f>
        <v>0.6</v>
      </c>
      <c r="H10" s="1">
        <f>H39</f>
        <v>0.6</v>
      </c>
    </row>
    <row r="11" spans="3:8" ht="12.75">
      <c r="C11" t="s">
        <v>1</v>
      </c>
      <c r="E11" s="10">
        <f>(E14+E34+E23-E28)*$G$2-E14+E28</f>
        <v>800</v>
      </c>
      <c r="F11" s="10">
        <f>(F14+F34+F23-F28)*$G$2-F14+F28</f>
        <v>-40</v>
      </c>
      <c r="G11" s="10">
        <f>(G14+G34+G23-G28)*$G$2-G14+G28</f>
        <v>140</v>
      </c>
      <c r="H11" s="10">
        <f>(H14+H34+H23-H28)*$G$2-H14+H28</f>
        <v>140</v>
      </c>
    </row>
    <row r="13" spans="2:8" ht="12.75">
      <c r="B13" s="15" t="s">
        <v>16</v>
      </c>
      <c r="E13" s="4"/>
      <c r="F13" s="4"/>
      <c r="G13" s="4"/>
      <c r="H13" s="4"/>
    </row>
    <row r="14" spans="3:8" ht="12.75">
      <c r="C14" t="s">
        <v>19</v>
      </c>
      <c r="E14" s="4">
        <f>D16</f>
        <v>3000</v>
      </c>
      <c r="F14" s="4">
        <f>E16</f>
        <v>3600</v>
      </c>
      <c r="G14" s="4">
        <f>F16</f>
        <v>3600</v>
      </c>
      <c r="H14" s="4">
        <f>G16</f>
        <v>3600</v>
      </c>
    </row>
    <row r="15" spans="3:8" ht="12.75">
      <c r="C15" t="s">
        <v>20</v>
      </c>
      <c r="E15" s="4">
        <f>E30</f>
        <v>-600</v>
      </c>
      <c r="F15" s="4">
        <f>F30</f>
        <v>0</v>
      </c>
      <c r="G15" s="4">
        <f>G30</f>
        <v>0</v>
      </c>
      <c r="H15" s="4">
        <f>H30</f>
        <v>0</v>
      </c>
    </row>
    <row r="16" spans="3:8" ht="12.75">
      <c r="C16" t="s">
        <v>11</v>
      </c>
      <c r="D16" s="20">
        <f>D7</f>
        <v>3000</v>
      </c>
      <c r="E16" s="4">
        <f>E14-E15</f>
        <v>3600</v>
      </c>
      <c r="F16" s="4">
        <f>F14-F15</f>
        <v>3600</v>
      </c>
      <c r="G16" s="4">
        <f>G14-G15</f>
        <v>3600</v>
      </c>
      <c r="H16" s="4">
        <f>H14-H15</f>
        <v>3600</v>
      </c>
    </row>
    <row r="17" spans="5:8" ht="12.75">
      <c r="E17" s="4"/>
      <c r="F17" s="4"/>
      <c r="G17" s="4"/>
      <c r="H17" s="4"/>
    </row>
    <row r="18" spans="3:8" ht="12.75">
      <c r="C18" t="s">
        <v>8</v>
      </c>
      <c r="E18" s="4">
        <f>E14*E9</f>
        <v>300</v>
      </c>
      <c r="F18" s="4">
        <f>F14*F9</f>
        <v>540</v>
      </c>
      <c r="G18" s="4">
        <f>G14*G9</f>
        <v>360</v>
      </c>
      <c r="H18" s="4">
        <f>H14*H9</f>
        <v>360</v>
      </c>
    </row>
    <row r="20" ht="12.75">
      <c r="B20" s="15" t="s">
        <v>32</v>
      </c>
    </row>
    <row r="21" spans="3:8" ht="12.75">
      <c r="C21" t="s">
        <v>7</v>
      </c>
      <c r="E21" s="14">
        <v>500</v>
      </c>
      <c r="F21" s="14">
        <v>500</v>
      </c>
      <c r="G21" s="14">
        <v>500</v>
      </c>
      <c r="H21" s="14">
        <v>500</v>
      </c>
    </row>
    <row r="22" spans="3:8" ht="12.75">
      <c r="C22" t="s">
        <v>15</v>
      </c>
      <c r="E22" s="4">
        <f>E18</f>
        <v>300</v>
      </c>
      <c r="F22" s="4">
        <f>F18</f>
        <v>540</v>
      </c>
      <c r="G22" s="4">
        <f>G18</f>
        <v>360</v>
      </c>
      <c r="H22" s="4">
        <f>H18</f>
        <v>360</v>
      </c>
    </row>
    <row r="23" spans="3:8" ht="12.75">
      <c r="C23" s="11" t="s">
        <v>33</v>
      </c>
      <c r="E23" s="4">
        <f>E21-E22</f>
        <v>200</v>
      </c>
      <c r="F23" s="4">
        <f>F21-F22</f>
        <v>-40</v>
      </c>
      <c r="G23" s="4">
        <f>G21-G22</f>
        <v>140</v>
      </c>
      <c r="H23" s="4">
        <f>H21-H22</f>
        <v>140</v>
      </c>
    </row>
    <row r="24" spans="3:8" ht="12.75">
      <c r="C24" s="11"/>
      <c r="E24" s="4"/>
      <c r="F24" s="4"/>
      <c r="G24" s="4"/>
      <c r="H24" s="4"/>
    </row>
    <row r="25" spans="2:8" ht="12.75">
      <c r="B25" s="15" t="s">
        <v>34</v>
      </c>
      <c r="C25" s="11"/>
      <c r="E25" s="4"/>
      <c r="F25" s="4"/>
      <c r="G25" s="4"/>
      <c r="H25" s="4"/>
    </row>
    <row r="26" spans="3:8" ht="12.75">
      <c r="C26" s="11" t="s">
        <v>35</v>
      </c>
      <c r="E26" s="4">
        <f>E21</f>
        <v>500</v>
      </c>
      <c r="F26" s="4">
        <f>F21</f>
        <v>500</v>
      </c>
      <c r="G26" s="4">
        <f>G21</f>
        <v>500</v>
      </c>
      <c r="H26" s="4">
        <f>H21</f>
        <v>500</v>
      </c>
    </row>
    <row r="27" spans="3:8" ht="12.75">
      <c r="C27" s="11" t="s">
        <v>15</v>
      </c>
      <c r="E27" s="4">
        <f>E22</f>
        <v>300</v>
      </c>
      <c r="F27" s="4">
        <f>F22</f>
        <v>540</v>
      </c>
      <c r="G27" s="4">
        <f>G22</f>
        <v>360</v>
      </c>
      <c r="H27" s="4">
        <f>H22</f>
        <v>360</v>
      </c>
    </row>
    <row r="28" spans="3:8" ht="12.75">
      <c r="C28" s="11" t="s">
        <v>39</v>
      </c>
      <c r="E28" s="4">
        <f>E26-E27</f>
        <v>200</v>
      </c>
      <c r="F28" s="4">
        <f>F26-F27</f>
        <v>-40</v>
      </c>
      <c r="G28" s="4">
        <f>G26-G27</f>
        <v>140</v>
      </c>
      <c r="H28" s="4">
        <f>H26-H27</f>
        <v>140</v>
      </c>
    </row>
    <row r="29" spans="3:8" ht="12.75">
      <c r="C29" s="11" t="s">
        <v>36</v>
      </c>
      <c r="E29" s="10">
        <f>E11</f>
        <v>800</v>
      </c>
      <c r="F29" s="10">
        <f>F11</f>
        <v>-40</v>
      </c>
      <c r="G29" s="10">
        <f>G11</f>
        <v>140</v>
      </c>
      <c r="H29" s="10">
        <f>H11</f>
        <v>140</v>
      </c>
    </row>
    <row r="30" spans="3:8" ht="12.75">
      <c r="C30" s="11" t="s">
        <v>37</v>
      </c>
      <c r="E30" s="22">
        <f>E28-E29</f>
        <v>-600</v>
      </c>
      <c r="F30" s="22">
        <f>F28-F29</f>
        <v>0</v>
      </c>
      <c r="G30" s="22">
        <f>G28-G29</f>
        <v>0</v>
      </c>
      <c r="H30" s="22">
        <f>H28-H29</f>
        <v>0</v>
      </c>
    </row>
    <row r="31" spans="5:8" ht="12.75">
      <c r="E31" s="4"/>
      <c r="F31" s="4"/>
      <c r="G31" s="4"/>
      <c r="H31" s="4"/>
    </row>
    <row r="32" spans="5:8" ht="12.75">
      <c r="E32" s="4"/>
      <c r="F32" s="4"/>
      <c r="G32" s="4"/>
      <c r="H32" s="4"/>
    </row>
    <row r="33" spans="2:8" ht="12.75">
      <c r="B33" s="15" t="s">
        <v>2</v>
      </c>
      <c r="E33" s="4"/>
      <c r="F33" s="4"/>
      <c r="G33" s="4"/>
      <c r="H33" s="4"/>
    </row>
    <row r="34" spans="3:8" ht="12.75">
      <c r="C34" t="s">
        <v>2</v>
      </c>
      <c r="E34" s="4">
        <f>D37</f>
        <v>3000</v>
      </c>
      <c r="F34" s="4">
        <f>E37</f>
        <v>2400</v>
      </c>
      <c r="G34" s="4">
        <f>F37</f>
        <v>2400</v>
      </c>
      <c r="H34" s="4">
        <f>G37</f>
        <v>2400</v>
      </c>
    </row>
    <row r="35" spans="3:8" ht="12.75">
      <c r="C35" s="11" t="s">
        <v>38</v>
      </c>
      <c r="E35" s="4">
        <f>E23</f>
        <v>200</v>
      </c>
      <c r="F35" s="4">
        <f>F23</f>
        <v>-40</v>
      </c>
      <c r="G35" s="4">
        <f>G23</f>
        <v>140</v>
      </c>
      <c r="H35" s="4">
        <f>H23</f>
        <v>140</v>
      </c>
    </row>
    <row r="36" spans="3:8" ht="12.75">
      <c r="C36" s="11" t="s">
        <v>36</v>
      </c>
      <c r="E36" s="4">
        <f>E29</f>
        <v>800</v>
      </c>
      <c r="F36" s="4">
        <f>F29</f>
        <v>-40</v>
      </c>
      <c r="G36" s="4">
        <f>G29</f>
        <v>140</v>
      </c>
      <c r="H36" s="4">
        <f>H29</f>
        <v>140</v>
      </c>
    </row>
    <row r="37" spans="3:8" ht="12.75">
      <c r="C37" t="s">
        <v>12</v>
      </c>
      <c r="D37" s="20">
        <f>D8</f>
        <v>3000</v>
      </c>
      <c r="E37" s="4">
        <f>E34+E35-E36</f>
        <v>2400</v>
      </c>
      <c r="F37" s="4">
        <f>F34+F35-F36</f>
        <v>2400</v>
      </c>
      <c r="G37" s="4">
        <f>G34+G35-G36</f>
        <v>2400</v>
      </c>
      <c r="H37" s="4">
        <f>H34+H35-H36</f>
        <v>2400</v>
      </c>
    </row>
    <row r="39" spans="3:8" ht="12.75">
      <c r="C39" t="s">
        <v>27</v>
      </c>
      <c r="E39" s="2">
        <f>E16/(E37+E16)</f>
        <v>0.6</v>
      </c>
      <c r="F39" s="2">
        <f>F16/(F37+F16)</f>
        <v>0.6</v>
      </c>
      <c r="G39" s="2">
        <f>G16/(G37+G16)</f>
        <v>0.6</v>
      </c>
      <c r="H39" s="2">
        <f>H16/(H37+H16)</f>
        <v>0.6</v>
      </c>
    </row>
    <row r="41" spans="3:8" ht="12.75">
      <c r="C41" t="s">
        <v>4</v>
      </c>
      <c r="E41" s="13">
        <f>F74/100</f>
        <v>0.6</v>
      </c>
      <c r="F41" s="1">
        <f>E41</f>
        <v>0.6</v>
      </c>
      <c r="G41" s="1">
        <f>F41</f>
        <v>0.6</v>
      </c>
      <c r="H41" s="1">
        <f>G41</f>
        <v>0.6</v>
      </c>
    </row>
    <row r="43" spans="3:8" ht="12.75">
      <c r="C43" t="s">
        <v>18</v>
      </c>
      <c r="E43" s="1">
        <f>E41-E39</f>
        <v>0</v>
      </c>
      <c r="F43" s="1">
        <f>F41-F39</f>
        <v>0</v>
      </c>
      <c r="G43" s="1">
        <f>G41-G39</f>
        <v>0</v>
      </c>
      <c r="H43" s="1">
        <f>H41-H39</f>
        <v>0</v>
      </c>
    </row>
    <row r="44" spans="5:8" ht="12.75">
      <c r="E44" s="1"/>
      <c r="F44" s="1"/>
      <c r="G44" s="1"/>
      <c r="H44" s="1"/>
    </row>
    <row r="45" spans="1:8" ht="12.75">
      <c r="A45" s="11" t="s">
        <v>40</v>
      </c>
      <c r="E45" s="1"/>
      <c r="F45" s="1"/>
      <c r="G45" s="1"/>
      <c r="H45" s="1"/>
    </row>
    <row r="46" spans="5:8" ht="12.75">
      <c r="E46" s="1"/>
      <c r="F46" s="1"/>
      <c r="G46" s="1"/>
      <c r="H46" s="1"/>
    </row>
    <row r="47" spans="3:8" ht="12.75">
      <c r="C47" s="11" t="s">
        <v>41</v>
      </c>
      <c r="D47" s="23">
        <f>D7+D8</f>
        <v>6000</v>
      </c>
      <c r="E47" s="23">
        <f>D47</f>
        <v>6000</v>
      </c>
      <c r="F47" s="23">
        <f>E47</f>
        <v>6000</v>
      </c>
      <c r="G47" s="23">
        <f>F47</f>
        <v>6000</v>
      </c>
      <c r="H47" s="23">
        <f>G47</f>
        <v>6000</v>
      </c>
    </row>
    <row r="48" spans="5:8" ht="12.75">
      <c r="E48" s="1"/>
      <c r="F48" s="1"/>
      <c r="G48" s="1"/>
      <c r="H48" s="1"/>
    </row>
    <row r="49" spans="3:8" ht="12.75">
      <c r="C49" s="11" t="s">
        <v>42</v>
      </c>
      <c r="D49" s="23">
        <f>D7</f>
        <v>3000</v>
      </c>
      <c r="E49" s="24">
        <f>E16</f>
        <v>3600</v>
      </c>
      <c r="F49" s="24">
        <f>F16</f>
        <v>3600</v>
      </c>
      <c r="G49" s="24">
        <f>G16</f>
        <v>3600</v>
      </c>
      <c r="H49" s="24">
        <f>H16</f>
        <v>3600</v>
      </c>
    </row>
    <row r="50" spans="3:8" ht="12.75">
      <c r="C50" s="11" t="s">
        <v>43</v>
      </c>
      <c r="D50" s="23">
        <f>D8</f>
        <v>3000</v>
      </c>
      <c r="E50" s="24">
        <f>E37</f>
        <v>2400</v>
      </c>
      <c r="F50" s="24">
        <f>F37</f>
        <v>2400</v>
      </c>
      <c r="G50" s="24">
        <f>G37</f>
        <v>2400</v>
      </c>
      <c r="H50" s="24">
        <f>H37</f>
        <v>2400</v>
      </c>
    </row>
    <row r="51" spans="5:8" ht="12.75">
      <c r="E51" s="1"/>
      <c r="F51" s="1"/>
      <c r="G51" s="1"/>
      <c r="H51" s="1"/>
    </row>
    <row r="52" spans="3:8" ht="12.75">
      <c r="C52" s="11" t="s">
        <v>44</v>
      </c>
      <c r="D52" s="23">
        <f>D49+D50</f>
        <v>6000</v>
      </c>
      <c r="E52" s="23">
        <f>E49+E50</f>
        <v>6000</v>
      </c>
      <c r="F52" s="23">
        <f>F49+F50</f>
        <v>6000</v>
      </c>
      <c r="G52" s="23">
        <f>G49+G50</f>
        <v>6000</v>
      </c>
      <c r="H52" s="23">
        <f>H49+H50</f>
        <v>6000</v>
      </c>
    </row>
    <row r="55" ht="12.75">
      <c r="C55" s="11" t="s">
        <v>45</v>
      </c>
    </row>
    <row r="57" ht="12.75">
      <c r="C57" s="11" t="s">
        <v>46</v>
      </c>
    </row>
    <row r="58" ht="12.75">
      <c r="C58" s="11"/>
    </row>
    <row r="59" ht="12.75">
      <c r="C59" s="11" t="s">
        <v>47</v>
      </c>
    </row>
    <row r="60" ht="12.75">
      <c r="C60" s="11"/>
    </row>
    <row r="61" ht="12.75">
      <c r="C61" s="11" t="s">
        <v>48</v>
      </c>
    </row>
    <row r="62" ht="12.75">
      <c r="C62" s="11"/>
    </row>
    <row r="63" ht="12.75">
      <c r="C63" s="11" t="s">
        <v>49</v>
      </c>
    </row>
    <row r="64" ht="12.75">
      <c r="C64" s="11"/>
    </row>
    <row r="65" ht="12.75">
      <c r="C65" s="11" t="s">
        <v>50</v>
      </c>
    </row>
    <row r="66" ht="12.75">
      <c r="C66" s="11"/>
    </row>
    <row r="67" ht="12.75">
      <c r="C67" s="11" t="s">
        <v>51</v>
      </c>
    </row>
    <row r="68" ht="12.75">
      <c r="C68" s="11"/>
    </row>
    <row r="69" ht="12.75">
      <c r="C69" s="11" t="s">
        <v>52</v>
      </c>
    </row>
    <row r="70" ht="12.75">
      <c r="C70" s="11"/>
    </row>
    <row r="71" ht="12.75">
      <c r="C71" s="21"/>
    </row>
    <row r="72" ht="12.75">
      <c r="C72" s="11"/>
    </row>
    <row r="74" ht="12.75">
      <c r="F74" s="12">
        <v>60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K94"/>
  <sheetViews>
    <sheetView showGridLines="0"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28125" style="0" customWidth="1"/>
    <col min="2" max="2" width="3.28125" style="9" customWidth="1"/>
    <col min="3" max="3" width="26.57421875" style="0" customWidth="1"/>
    <col min="4" max="11" width="11.8515625" style="0" customWidth="1"/>
    <col min="12" max="16384" width="11.8515625" style="0" hidden="1" customWidth="1" outlineLevel="1"/>
  </cols>
  <sheetData>
    <row r="1" s="43" customFormat="1" ht="12.75">
      <c r="B1" s="42"/>
    </row>
    <row r="2" spans="2:3" s="43" customFormat="1" ht="12.75">
      <c r="B2" s="42"/>
      <c r="C2" s="43" t="s">
        <v>88</v>
      </c>
    </row>
    <row r="3" spans="2:7" s="43" customFormat="1" ht="12.75">
      <c r="B3" s="42"/>
      <c r="D3" s="42"/>
      <c r="G3" s="44"/>
    </row>
    <row r="4" s="43" customFormat="1" ht="12.75">
      <c r="B4" s="42"/>
    </row>
    <row r="5" ht="12.75">
      <c r="E5" s="11" t="s">
        <v>89</v>
      </c>
    </row>
    <row r="6" spans="2:5" ht="12.75">
      <c r="B6" s="9" t="s">
        <v>13</v>
      </c>
      <c r="E6" s="11" t="s">
        <v>86</v>
      </c>
    </row>
    <row r="7" spans="3:4" ht="12.75">
      <c r="C7" s="11" t="s">
        <v>58</v>
      </c>
      <c r="D7" s="18">
        <v>8000</v>
      </c>
    </row>
    <row r="8" spans="3:4" ht="12.75">
      <c r="C8" s="11" t="s">
        <v>59</v>
      </c>
      <c r="D8" s="18">
        <v>-2000</v>
      </c>
    </row>
    <row r="9" ht="12.75">
      <c r="D9" s="20"/>
    </row>
    <row r="10" spans="3:4" ht="12.75">
      <c r="C10" t="s">
        <v>5</v>
      </c>
      <c r="D10" s="18">
        <v>3000</v>
      </c>
    </row>
    <row r="11" spans="3:4" ht="12.75">
      <c r="C11" t="s">
        <v>6</v>
      </c>
      <c r="D11" s="18">
        <v>3000</v>
      </c>
    </row>
    <row r="13" spans="3:11" ht="12.75">
      <c r="C13" s="11" t="s">
        <v>54</v>
      </c>
      <c r="D13" s="1"/>
      <c r="E13" s="17">
        <v>200</v>
      </c>
      <c r="F13" s="17">
        <v>100</v>
      </c>
      <c r="G13" s="17">
        <v>500</v>
      </c>
      <c r="H13" s="17">
        <v>700</v>
      </c>
      <c r="I13" s="17">
        <v>900</v>
      </c>
      <c r="J13" s="17">
        <v>400</v>
      </c>
      <c r="K13" s="17">
        <v>400</v>
      </c>
    </row>
    <row r="14" spans="3:11" ht="12.75">
      <c r="C14" t="s">
        <v>7</v>
      </c>
      <c r="E14" s="17">
        <v>800</v>
      </c>
      <c r="F14" s="17">
        <v>800</v>
      </c>
      <c r="G14" s="17">
        <v>900</v>
      </c>
      <c r="H14" s="17">
        <v>800</v>
      </c>
      <c r="I14" s="17">
        <v>1000</v>
      </c>
      <c r="J14" s="17">
        <v>1200</v>
      </c>
      <c r="K14" s="17">
        <v>1200</v>
      </c>
    </row>
    <row r="15" spans="3:11" ht="12.75">
      <c r="C15" s="11" t="s">
        <v>57</v>
      </c>
      <c r="E15" s="40">
        <v>0.05</v>
      </c>
      <c r="F15" s="40">
        <v>0.05</v>
      </c>
      <c r="G15" s="40">
        <v>0.05</v>
      </c>
      <c r="H15" s="40">
        <v>0.05</v>
      </c>
      <c r="I15" s="40">
        <v>0.05</v>
      </c>
      <c r="J15" s="40">
        <v>0.05</v>
      </c>
      <c r="K15" s="40">
        <v>0.05</v>
      </c>
    </row>
    <row r="16" spans="3:11" ht="12.75">
      <c r="C16" s="11"/>
      <c r="E16" s="25"/>
      <c r="F16" s="25"/>
      <c r="G16" s="25"/>
      <c r="H16" s="25"/>
      <c r="I16" s="25"/>
      <c r="J16" s="25"/>
      <c r="K16" s="25"/>
    </row>
    <row r="17" spans="1:11" ht="12.75">
      <c r="A17" s="11" t="s">
        <v>60</v>
      </c>
      <c r="C17" s="11" t="s">
        <v>31</v>
      </c>
      <c r="E17" s="13">
        <v>0.1</v>
      </c>
      <c r="F17" s="13">
        <v>0.1</v>
      </c>
      <c r="G17" s="13">
        <v>0.1</v>
      </c>
      <c r="H17" s="13">
        <v>0.1</v>
      </c>
      <c r="I17" s="13">
        <v>0.1</v>
      </c>
      <c r="J17" s="13">
        <v>0.1</v>
      </c>
      <c r="K17" s="13">
        <v>0.1</v>
      </c>
    </row>
    <row r="18" spans="1:11" ht="12.75">
      <c r="A18" s="11"/>
      <c r="C18" s="11" t="s">
        <v>61</v>
      </c>
      <c r="E18" s="13">
        <v>0.4</v>
      </c>
      <c r="F18" s="13">
        <v>0.4</v>
      </c>
      <c r="G18" s="13">
        <v>0.4</v>
      </c>
      <c r="H18" s="13">
        <v>0.4</v>
      </c>
      <c r="I18" s="13">
        <v>0.4</v>
      </c>
      <c r="J18" s="13">
        <v>0.4</v>
      </c>
      <c r="K18" s="13">
        <v>0.4</v>
      </c>
    </row>
    <row r="19" spans="1:11" ht="12.75">
      <c r="A19" s="11"/>
      <c r="C19" s="11"/>
      <c r="E19" s="1"/>
      <c r="F19" s="1"/>
      <c r="G19" s="1"/>
      <c r="H19" s="1"/>
      <c r="I19" s="1"/>
      <c r="J19" s="1"/>
      <c r="K19" s="1"/>
    </row>
    <row r="20" spans="1:11" ht="12.75">
      <c r="A20" s="11"/>
      <c r="C20" s="11" t="s">
        <v>26</v>
      </c>
      <c r="E20" s="13">
        <v>0.5</v>
      </c>
      <c r="F20" s="13">
        <v>0.4</v>
      </c>
      <c r="G20" s="13">
        <v>0.4</v>
      </c>
      <c r="H20" s="13">
        <v>0.4</v>
      </c>
      <c r="I20" s="13">
        <v>0.3</v>
      </c>
      <c r="J20" s="13">
        <v>0.3</v>
      </c>
      <c r="K20" s="13">
        <v>0.3</v>
      </c>
    </row>
    <row r="21" spans="1:11" ht="12.75">
      <c r="A21" s="11"/>
      <c r="C21" s="11" t="s">
        <v>74</v>
      </c>
      <c r="E21" s="41">
        <v>-160.00000000000026</v>
      </c>
      <c r="F21" s="41">
        <v>334.0000000000002</v>
      </c>
      <c r="G21" s="41">
        <v>-108.24000000000012</v>
      </c>
      <c r="H21" s="41">
        <v>73.79999999999993</v>
      </c>
      <c r="I21" s="41">
        <v>706.0400000000003</v>
      </c>
      <c r="J21" s="41">
        <v>-379.31999999989665</v>
      </c>
      <c r="K21" s="41">
        <v>-383.4800000002377</v>
      </c>
    </row>
    <row r="22" spans="1:11" ht="12.75">
      <c r="A22" s="11"/>
      <c r="C22" s="11" t="s">
        <v>87</v>
      </c>
      <c r="E22" s="20">
        <f>E37-E56-E20*(E37+E61-E56+E49-E55)</f>
        <v>-160</v>
      </c>
      <c r="F22" s="20">
        <f aca="true" t="shared" si="0" ref="F22:K22">F37-F56-F20*(F37+F61-F56+F49-F55)</f>
        <v>334.00000000000045</v>
      </c>
      <c r="G22" s="20">
        <f t="shared" si="0"/>
        <v>-108.23999999999978</v>
      </c>
      <c r="H22" s="20">
        <f t="shared" si="0"/>
        <v>73.80000000000018</v>
      </c>
      <c r="I22" s="20">
        <f t="shared" si="0"/>
        <v>706.04</v>
      </c>
      <c r="J22" s="20">
        <f t="shared" si="0"/>
        <v>-379.32000000000016</v>
      </c>
      <c r="K22" s="20">
        <f t="shared" si="0"/>
        <v>-383.48000000010984</v>
      </c>
    </row>
    <row r="23" spans="2:11" s="26" customFormat="1" ht="12.75">
      <c r="B23" s="27" t="s">
        <v>56</v>
      </c>
      <c r="E23" s="28"/>
      <c r="F23" s="28"/>
      <c r="G23" s="28"/>
      <c r="H23" s="28"/>
      <c r="I23" s="28"/>
      <c r="J23" s="28"/>
      <c r="K23" s="28"/>
    </row>
    <row r="24" spans="2:11" s="26" customFormat="1" ht="12.75">
      <c r="B24" s="27"/>
      <c r="C24" s="29" t="s">
        <v>62</v>
      </c>
      <c r="E24" s="28">
        <f>D26</f>
        <v>8000</v>
      </c>
      <c r="F24" s="28">
        <f aca="true" t="shared" si="1" ref="F24:K24">E26</f>
        <v>8200</v>
      </c>
      <c r="G24" s="28">
        <f t="shared" si="1"/>
        <v>8300</v>
      </c>
      <c r="H24" s="28">
        <f t="shared" si="1"/>
        <v>8800</v>
      </c>
      <c r="I24" s="28">
        <f t="shared" si="1"/>
        <v>9500</v>
      </c>
      <c r="J24" s="28">
        <f t="shared" si="1"/>
        <v>10400</v>
      </c>
      <c r="K24" s="28">
        <f t="shared" si="1"/>
        <v>10800</v>
      </c>
    </row>
    <row r="25" spans="2:11" s="26" customFormat="1" ht="12.75">
      <c r="B25" s="27"/>
      <c r="C25" s="29" t="s">
        <v>63</v>
      </c>
      <c r="E25" s="28">
        <f>E13</f>
        <v>200</v>
      </c>
      <c r="F25" s="28">
        <f aca="true" t="shared" si="2" ref="F25:K25">F13</f>
        <v>100</v>
      </c>
      <c r="G25" s="28">
        <f t="shared" si="2"/>
        <v>500</v>
      </c>
      <c r="H25" s="28">
        <f t="shared" si="2"/>
        <v>700</v>
      </c>
      <c r="I25" s="28">
        <f t="shared" si="2"/>
        <v>900</v>
      </c>
      <c r="J25" s="28">
        <f t="shared" si="2"/>
        <v>400</v>
      </c>
      <c r="K25" s="28">
        <f t="shared" si="2"/>
        <v>400</v>
      </c>
    </row>
    <row r="26" spans="3:11" ht="12.75">
      <c r="C26" s="30" t="s">
        <v>11</v>
      </c>
      <c r="D26" s="20">
        <f>D7</f>
        <v>8000</v>
      </c>
      <c r="E26" s="19">
        <f>SUM(E24:E25)</f>
        <v>8200</v>
      </c>
      <c r="F26" s="19">
        <f aca="true" t="shared" si="3" ref="F26:K26">SUM(F24:F25)</f>
        <v>8300</v>
      </c>
      <c r="G26" s="19">
        <f t="shared" si="3"/>
        <v>8800</v>
      </c>
      <c r="H26" s="19">
        <f t="shared" si="3"/>
        <v>9500</v>
      </c>
      <c r="I26" s="19">
        <f t="shared" si="3"/>
        <v>10400</v>
      </c>
      <c r="J26" s="19">
        <f t="shared" si="3"/>
        <v>10800</v>
      </c>
      <c r="K26" s="19">
        <f t="shared" si="3"/>
        <v>11200</v>
      </c>
    </row>
    <row r="27" spans="3:11" ht="12.75">
      <c r="C27" s="30"/>
      <c r="E27" s="19"/>
      <c r="F27" s="19"/>
      <c r="G27" s="19"/>
      <c r="H27" s="19"/>
      <c r="I27" s="19"/>
      <c r="J27" s="19"/>
      <c r="K27" s="19"/>
    </row>
    <row r="28" spans="3:11" ht="12.75">
      <c r="C28" s="30" t="s">
        <v>57</v>
      </c>
      <c r="E28" s="25">
        <f>E15</f>
        <v>0.05</v>
      </c>
      <c r="F28" s="25">
        <f aca="true" t="shared" si="4" ref="F28:K28">F15</f>
        <v>0.05</v>
      </c>
      <c r="G28" s="25">
        <f t="shared" si="4"/>
        <v>0.05</v>
      </c>
      <c r="H28" s="25">
        <f t="shared" si="4"/>
        <v>0.05</v>
      </c>
      <c r="I28" s="25">
        <f t="shared" si="4"/>
        <v>0.05</v>
      </c>
      <c r="J28" s="25">
        <f t="shared" si="4"/>
        <v>0.05</v>
      </c>
      <c r="K28" s="25">
        <f t="shared" si="4"/>
        <v>0.05</v>
      </c>
    </row>
    <row r="29" spans="3:11" ht="12.75">
      <c r="C29" s="30" t="s">
        <v>66</v>
      </c>
      <c r="E29" s="20">
        <f>E28*E24</f>
        <v>400</v>
      </c>
      <c r="F29" s="20">
        <f aca="true" t="shared" si="5" ref="F29:K29">F28*F24</f>
        <v>410</v>
      </c>
      <c r="G29" s="20">
        <f t="shared" si="5"/>
        <v>415</v>
      </c>
      <c r="H29" s="20">
        <f t="shared" si="5"/>
        <v>440</v>
      </c>
      <c r="I29" s="20">
        <f t="shared" si="5"/>
        <v>475</v>
      </c>
      <c r="J29" s="20">
        <f t="shared" si="5"/>
        <v>520</v>
      </c>
      <c r="K29" s="20">
        <f t="shared" si="5"/>
        <v>540</v>
      </c>
    </row>
    <row r="30" spans="5:11" ht="12.75">
      <c r="E30" s="19"/>
      <c r="F30" s="19"/>
      <c r="G30" s="19"/>
      <c r="H30" s="19"/>
      <c r="I30" s="19"/>
      <c r="J30" s="19"/>
      <c r="K30" s="19"/>
    </row>
    <row r="31" spans="3:11" ht="12.75">
      <c r="C31" s="11" t="s">
        <v>64</v>
      </c>
      <c r="E31" s="19"/>
      <c r="F31" s="19"/>
      <c r="G31" s="19"/>
      <c r="H31" s="19"/>
      <c r="I31" s="19"/>
      <c r="J31" s="19"/>
      <c r="K31" s="19"/>
    </row>
    <row r="32" spans="3:11" ht="12.75">
      <c r="C32" s="11" t="s">
        <v>62</v>
      </c>
      <c r="E32" s="19">
        <f>D34</f>
        <v>-2000</v>
      </c>
      <c r="F32" s="19">
        <f aca="true" t="shared" si="6" ref="F32:K32">E34</f>
        <v>-2400</v>
      </c>
      <c r="G32" s="19">
        <f t="shared" si="6"/>
        <v>-2810</v>
      </c>
      <c r="H32" s="19">
        <f t="shared" si="6"/>
        <v>-3225</v>
      </c>
      <c r="I32" s="19">
        <f t="shared" si="6"/>
        <v>-3665</v>
      </c>
      <c r="J32" s="19">
        <f t="shared" si="6"/>
        <v>-4140</v>
      </c>
      <c r="K32" s="19">
        <f t="shared" si="6"/>
        <v>-4660</v>
      </c>
    </row>
    <row r="33" spans="3:11" ht="12.75">
      <c r="C33" s="11" t="s">
        <v>65</v>
      </c>
      <c r="E33" s="19">
        <f>-E29</f>
        <v>-400</v>
      </c>
      <c r="F33" s="19">
        <f aca="true" t="shared" si="7" ref="F33:K33">-F29</f>
        <v>-410</v>
      </c>
      <c r="G33" s="19">
        <f t="shared" si="7"/>
        <v>-415</v>
      </c>
      <c r="H33" s="19">
        <f t="shared" si="7"/>
        <v>-440</v>
      </c>
      <c r="I33" s="19">
        <f t="shared" si="7"/>
        <v>-475</v>
      </c>
      <c r="J33" s="19">
        <f t="shared" si="7"/>
        <v>-520</v>
      </c>
      <c r="K33" s="19">
        <f t="shared" si="7"/>
        <v>-540</v>
      </c>
    </row>
    <row r="34" spans="3:11" ht="12.75">
      <c r="C34" s="11" t="s">
        <v>11</v>
      </c>
      <c r="D34" s="23">
        <f>D8</f>
        <v>-2000</v>
      </c>
      <c r="E34" s="19">
        <f>SUM(E32:E33)</f>
        <v>-2400</v>
      </c>
      <c r="F34" s="19">
        <f aca="true" t="shared" si="8" ref="F34:K34">SUM(F32:F33)</f>
        <v>-2810</v>
      </c>
      <c r="G34" s="19">
        <f t="shared" si="8"/>
        <v>-3225</v>
      </c>
      <c r="H34" s="19">
        <f t="shared" si="8"/>
        <v>-3665</v>
      </c>
      <c r="I34" s="19">
        <f t="shared" si="8"/>
        <v>-4140</v>
      </c>
      <c r="J34" s="19">
        <f t="shared" si="8"/>
        <v>-4660</v>
      </c>
      <c r="K34" s="19">
        <f t="shared" si="8"/>
        <v>-5200</v>
      </c>
    </row>
    <row r="35" spans="5:11" ht="12.75">
      <c r="E35" s="19"/>
      <c r="F35" s="19"/>
      <c r="G35" s="19"/>
      <c r="H35" s="19"/>
      <c r="I35" s="19"/>
      <c r="J35" s="19"/>
      <c r="K35" s="19"/>
    </row>
    <row r="36" spans="2:11" ht="12.75">
      <c r="B36" s="9" t="s">
        <v>67</v>
      </c>
      <c r="E36" s="4"/>
      <c r="F36" s="4"/>
      <c r="G36" s="4"/>
      <c r="H36" s="4"/>
      <c r="I36" s="4"/>
      <c r="J36" s="4"/>
      <c r="K36" s="4"/>
    </row>
    <row r="37" spans="3:11" ht="12.75">
      <c r="C37" t="s">
        <v>9</v>
      </c>
      <c r="E37" s="4">
        <f>D39</f>
        <v>3000</v>
      </c>
      <c r="F37" s="4">
        <f aca="true" t="shared" si="9" ref="F37:K37">E39</f>
        <v>2900.0000000000005</v>
      </c>
      <c r="G37" s="4">
        <f t="shared" si="9"/>
        <v>2196</v>
      </c>
      <c r="H37" s="4">
        <f t="shared" si="9"/>
        <v>2230</v>
      </c>
      <c r="I37" s="4">
        <f t="shared" si="9"/>
        <v>2334</v>
      </c>
      <c r="J37" s="4">
        <f t="shared" si="9"/>
        <v>1877.9999999999998</v>
      </c>
      <c r="K37" s="4">
        <f t="shared" si="9"/>
        <v>1841.9999999998963</v>
      </c>
    </row>
    <row r="38" spans="3:11" ht="12.75">
      <c r="C38" s="11" t="s">
        <v>68</v>
      </c>
      <c r="E38" s="4">
        <f>E58</f>
        <v>99.99999999999974</v>
      </c>
      <c r="F38" s="4">
        <f aca="true" t="shared" si="10" ref="F38:K38">F58</f>
        <v>704.0000000000002</v>
      </c>
      <c r="G38" s="4">
        <f t="shared" si="10"/>
        <v>-34.00000000000014</v>
      </c>
      <c r="H38" s="4">
        <f t="shared" si="10"/>
        <v>-104.00000000000009</v>
      </c>
      <c r="I38" s="4">
        <f t="shared" si="10"/>
        <v>456.0000000000003</v>
      </c>
      <c r="J38" s="4">
        <f t="shared" si="10"/>
        <v>36.0000000001034</v>
      </c>
      <c r="K38" s="4">
        <f t="shared" si="10"/>
        <v>41.99999999976859</v>
      </c>
    </row>
    <row r="39" spans="3:11" ht="12.75">
      <c r="C39" t="s">
        <v>11</v>
      </c>
      <c r="D39" s="23">
        <f>D10</f>
        <v>3000</v>
      </c>
      <c r="E39" s="4">
        <f>E37-E38</f>
        <v>2900.0000000000005</v>
      </c>
      <c r="F39" s="4">
        <f aca="true" t="shared" si="11" ref="F39:K39">F37-F38</f>
        <v>2196</v>
      </c>
      <c r="G39" s="4">
        <f t="shared" si="11"/>
        <v>2230</v>
      </c>
      <c r="H39" s="4">
        <f t="shared" si="11"/>
        <v>2334</v>
      </c>
      <c r="I39" s="4">
        <f t="shared" si="11"/>
        <v>1877.9999999999998</v>
      </c>
      <c r="J39" s="4">
        <f t="shared" si="11"/>
        <v>1841.9999999998963</v>
      </c>
      <c r="K39" s="4">
        <f t="shared" si="11"/>
        <v>1800.0000000001278</v>
      </c>
    </row>
    <row r="40" spans="5:11" ht="12.75">
      <c r="E40" s="4"/>
      <c r="F40" s="4"/>
      <c r="G40" s="4"/>
      <c r="H40" s="4"/>
      <c r="I40" s="4"/>
      <c r="J40" s="4"/>
      <c r="K40" s="4"/>
    </row>
    <row r="41" spans="3:11" ht="12.75">
      <c r="C41" s="11" t="s">
        <v>31</v>
      </c>
      <c r="E41" s="25">
        <f>E17</f>
        <v>0.1</v>
      </c>
      <c r="F41" s="25">
        <f aca="true" t="shared" si="12" ref="F41:K41">F17</f>
        <v>0.1</v>
      </c>
      <c r="G41" s="25">
        <f t="shared" si="12"/>
        <v>0.1</v>
      </c>
      <c r="H41" s="25">
        <f t="shared" si="12"/>
        <v>0.1</v>
      </c>
      <c r="I41" s="25">
        <f t="shared" si="12"/>
        <v>0.1</v>
      </c>
      <c r="J41" s="25">
        <f t="shared" si="12"/>
        <v>0.1</v>
      </c>
      <c r="K41" s="25">
        <f t="shared" si="12"/>
        <v>0.1</v>
      </c>
    </row>
    <row r="42" spans="3:11" ht="12.75">
      <c r="C42" t="s">
        <v>8</v>
      </c>
      <c r="E42" s="4">
        <f>E41*E37</f>
        <v>300</v>
      </c>
      <c r="F42" s="4">
        <f aca="true" t="shared" si="13" ref="F42:K42">F41*F37</f>
        <v>290.00000000000006</v>
      </c>
      <c r="G42" s="4">
        <f t="shared" si="13"/>
        <v>219.60000000000002</v>
      </c>
      <c r="H42" s="4">
        <f t="shared" si="13"/>
        <v>223</v>
      </c>
      <c r="I42" s="4">
        <f t="shared" si="13"/>
        <v>233.4</v>
      </c>
      <c r="J42" s="4">
        <f t="shared" si="13"/>
        <v>187.79999999999998</v>
      </c>
      <c r="K42" s="4">
        <f t="shared" si="13"/>
        <v>184.19999999998964</v>
      </c>
    </row>
    <row r="43" spans="5:11" ht="12.75">
      <c r="E43" s="19"/>
      <c r="F43" s="19"/>
      <c r="G43" s="19"/>
      <c r="H43" s="19"/>
      <c r="I43" s="19"/>
      <c r="J43" s="19"/>
      <c r="K43" s="19"/>
    </row>
    <row r="44" ht="12.75">
      <c r="B44" s="9" t="s">
        <v>32</v>
      </c>
    </row>
    <row r="45" spans="3:11" ht="12.75">
      <c r="C45" t="s">
        <v>7</v>
      </c>
      <c r="E45" s="4">
        <f>E14</f>
        <v>800</v>
      </c>
      <c r="F45" s="4">
        <f aca="true" t="shared" si="14" ref="F45:K45">F14</f>
        <v>800</v>
      </c>
      <c r="G45" s="4">
        <f t="shared" si="14"/>
        <v>900</v>
      </c>
      <c r="H45" s="4">
        <f t="shared" si="14"/>
        <v>800</v>
      </c>
      <c r="I45" s="4">
        <f t="shared" si="14"/>
        <v>1000</v>
      </c>
      <c r="J45" s="4">
        <f t="shared" si="14"/>
        <v>1200</v>
      </c>
      <c r="K45" s="4">
        <f t="shared" si="14"/>
        <v>1200</v>
      </c>
    </row>
    <row r="46" spans="3:11" ht="12.75">
      <c r="C46" s="11" t="s">
        <v>69</v>
      </c>
      <c r="E46" s="4">
        <f>E29</f>
        <v>400</v>
      </c>
      <c r="F46" s="4">
        <f aca="true" t="shared" si="15" ref="F46:K46">F29</f>
        <v>410</v>
      </c>
      <c r="G46" s="4">
        <f t="shared" si="15"/>
        <v>415</v>
      </c>
      <c r="H46" s="4">
        <f t="shared" si="15"/>
        <v>440</v>
      </c>
      <c r="I46" s="4">
        <f t="shared" si="15"/>
        <v>475</v>
      </c>
      <c r="J46" s="4">
        <f t="shared" si="15"/>
        <v>520</v>
      </c>
      <c r="K46" s="4">
        <f t="shared" si="15"/>
        <v>540</v>
      </c>
    </row>
    <row r="47" spans="3:11" ht="12.75">
      <c r="C47" s="34" t="s">
        <v>70</v>
      </c>
      <c r="D47" s="35"/>
      <c r="E47" s="36">
        <f>E45-E46</f>
        <v>400</v>
      </c>
      <c r="F47" s="36">
        <f aca="true" t="shared" si="16" ref="F47:K47">F45-F46</f>
        <v>390</v>
      </c>
      <c r="G47" s="36">
        <f t="shared" si="16"/>
        <v>485</v>
      </c>
      <c r="H47" s="36">
        <f t="shared" si="16"/>
        <v>360</v>
      </c>
      <c r="I47" s="36">
        <f t="shared" si="16"/>
        <v>525</v>
      </c>
      <c r="J47" s="36">
        <f t="shared" si="16"/>
        <v>680</v>
      </c>
      <c r="K47" s="36">
        <f t="shared" si="16"/>
        <v>660</v>
      </c>
    </row>
    <row r="48" spans="3:11" ht="12.75">
      <c r="C48" t="s">
        <v>15</v>
      </c>
      <c r="E48" s="4">
        <f>E42</f>
        <v>300</v>
      </c>
      <c r="F48" s="4">
        <f aca="true" t="shared" si="17" ref="F48:K48">F42</f>
        <v>290.00000000000006</v>
      </c>
      <c r="G48" s="4">
        <f t="shared" si="17"/>
        <v>219.60000000000002</v>
      </c>
      <c r="H48" s="4">
        <f t="shared" si="17"/>
        <v>223</v>
      </c>
      <c r="I48" s="4">
        <f t="shared" si="17"/>
        <v>233.4</v>
      </c>
      <c r="J48" s="4">
        <f t="shared" si="17"/>
        <v>187.79999999999998</v>
      </c>
      <c r="K48" s="4">
        <f t="shared" si="17"/>
        <v>184.19999999998964</v>
      </c>
    </row>
    <row r="49" spans="3:11" ht="13.5" thickBot="1">
      <c r="C49" s="31" t="s">
        <v>33</v>
      </c>
      <c r="D49" s="32"/>
      <c r="E49" s="33">
        <f>E47-E48</f>
        <v>100</v>
      </c>
      <c r="F49" s="33">
        <f aca="true" t="shared" si="18" ref="F49:K49">F47-F48</f>
        <v>99.99999999999994</v>
      </c>
      <c r="G49" s="33">
        <f t="shared" si="18"/>
        <v>265.4</v>
      </c>
      <c r="H49" s="33">
        <f t="shared" si="18"/>
        <v>137</v>
      </c>
      <c r="I49" s="33">
        <f t="shared" si="18"/>
        <v>291.6</v>
      </c>
      <c r="J49" s="33">
        <f t="shared" si="18"/>
        <v>492.20000000000005</v>
      </c>
      <c r="K49" s="33">
        <f t="shared" si="18"/>
        <v>475.80000000001036</v>
      </c>
    </row>
    <row r="50" spans="5:11" ht="13.5" thickTop="1">
      <c r="E50" s="4"/>
      <c r="F50" s="4"/>
      <c r="G50" s="4"/>
      <c r="H50" s="4"/>
      <c r="I50" s="4"/>
      <c r="J50" s="4"/>
      <c r="K50" s="4"/>
    </row>
    <row r="51" spans="2:11" ht="12.75">
      <c r="B51" s="9" t="s">
        <v>34</v>
      </c>
      <c r="E51" s="4"/>
      <c r="F51" s="4"/>
      <c r="G51" s="4"/>
      <c r="H51" s="4"/>
      <c r="I51" s="4"/>
      <c r="J51" s="4"/>
      <c r="K51" s="4"/>
    </row>
    <row r="52" spans="3:11" ht="12.75">
      <c r="C52" s="11" t="s">
        <v>71</v>
      </c>
      <c r="E52" s="4">
        <f>E45</f>
        <v>800</v>
      </c>
      <c r="F52" s="4">
        <f aca="true" t="shared" si="19" ref="F52:K52">F45</f>
        <v>800</v>
      </c>
      <c r="G52" s="4">
        <f t="shared" si="19"/>
        <v>900</v>
      </c>
      <c r="H52" s="4">
        <f t="shared" si="19"/>
        <v>800</v>
      </c>
      <c r="I52" s="4">
        <f t="shared" si="19"/>
        <v>1000</v>
      </c>
      <c r="J52" s="4">
        <f t="shared" si="19"/>
        <v>1200</v>
      </c>
      <c r="K52" s="4">
        <f t="shared" si="19"/>
        <v>1200</v>
      </c>
    </row>
    <row r="53" spans="3:11" ht="12.75">
      <c r="C53" s="11" t="s">
        <v>55</v>
      </c>
      <c r="E53" s="4">
        <f>E13</f>
        <v>200</v>
      </c>
      <c r="F53" s="4">
        <f aca="true" t="shared" si="20" ref="F53:K53">F13</f>
        <v>100</v>
      </c>
      <c r="G53" s="4">
        <f t="shared" si="20"/>
        <v>500</v>
      </c>
      <c r="H53" s="4">
        <f t="shared" si="20"/>
        <v>700</v>
      </c>
      <c r="I53" s="4">
        <f t="shared" si="20"/>
        <v>900</v>
      </c>
      <c r="J53" s="4">
        <f t="shared" si="20"/>
        <v>400</v>
      </c>
      <c r="K53" s="4">
        <f t="shared" si="20"/>
        <v>400</v>
      </c>
    </row>
    <row r="54" spans="3:11" ht="12.75">
      <c r="C54" s="11" t="s">
        <v>15</v>
      </c>
      <c r="E54" s="4">
        <f>E48</f>
        <v>300</v>
      </c>
      <c r="F54" s="4">
        <f aca="true" t="shared" si="21" ref="F54:K54">F48</f>
        <v>290.00000000000006</v>
      </c>
      <c r="G54" s="4">
        <f t="shared" si="21"/>
        <v>219.60000000000002</v>
      </c>
      <c r="H54" s="4">
        <f t="shared" si="21"/>
        <v>223</v>
      </c>
      <c r="I54" s="4">
        <f t="shared" si="21"/>
        <v>233.4</v>
      </c>
      <c r="J54" s="4">
        <f t="shared" si="21"/>
        <v>187.79999999999998</v>
      </c>
      <c r="K54" s="4">
        <f t="shared" si="21"/>
        <v>184.19999999998964</v>
      </c>
    </row>
    <row r="55" spans="3:11" ht="12.75">
      <c r="C55" s="11" t="s">
        <v>36</v>
      </c>
      <c r="E55" s="4">
        <f>MAX(E49*E18,0)</f>
        <v>40</v>
      </c>
      <c r="F55" s="4">
        <f aca="true" t="shared" si="22" ref="F55:K55">MAX(F49*F18,0)</f>
        <v>39.99999999999998</v>
      </c>
      <c r="G55" s="4">
        <f t="shared" si="22"/>
        <v>106.16</v>
      </c>
      <c r="H55" s="4">
        <f t="shared" si="22"/>
        <v>54.800000000000004</v>
      </c>
      <c r="I55" s="4">
        <f t="shared" si="22"/>
        <v>116.64000000000001</v>
      </c>
      <c r="J55" s="4">
        <f t="shared" si="22"/>
        <v>196.88000000000002</v>
      </c>
      <c r="K55" s="4">
        <f t="shared" si="22"/>
        <v>190.32000000000414</v>
      </c>
    </row>
    <row r="56" spans="3:11" ht="12.75">
      <c r="C56" s="34" t="s">
        <v>72</v>
      </c>
      <c r="D56" s="35"/>
      <c r="E56" s="36">
        <f>E52-E53-E54-E55</f>
        <v>260</v>
      </c>
      <c r="F56" s="36">
        <f aca="true" t="shared" si="23" ref="F56:K56">F52-F53-F54-F55</f>
        <v>369.99999999999994</v>
      </c>
      <c r="G56" s="36">
        <f t="shared" si="23"/>
        <v>74.23999999999998</v>
      </c>
      <c r="H56" s="36">
        <f t="shared" si="23"/>
        <v>-177.8</v>
      </c>
      <c r="I56" s="36">
        <f t="shared" si="23"/>
        <v>-250.04000000000002</v>
      </c>
      <c r="J56" s="36">
        <f t="shared" si="23"/>
        <v>415.32000000000005</v>
      </c>
      <c r="K56" s="36">
        <f t="shared" si="23"/>
        <v>425.48000000000627</v>
      </c>
    </row>
    <row r="57" spans="3:11" ht="12.75">
      <c r="C57" s="11" t="s">
        <v>73</v>
      </c>
      <c r="E57" s="4">
        <f>E21</f>
        <v>-160.00000000000026</v>
      </c>
      <c r="F57" s="4">
        <f aca="true" t="shared" si="24" ref="F57:K57">F21</f>
        <v>334.0000000000002</v>
      </c>
      <c r="G57" s="4">
        <f t="shared" si="24"/>
        <v>-108.24000000000012</v>
      </c>
      <c r="H57" s="4">
        <f t="shared" si="24"/>
        <v>73.79999999999993</v>
      </c>
      <c r="I57" s="4">
        <f t="shared" si="24"/>
        <v>706.0400000000003</v>
      </c>
      <c r="J57" s="4">
        <f t="shared" si="24"/>
        <v>-379.31999999989665</v>
      </c>
      <c r="K57" s="4">
        <f t="shared" si="24"/>
        <v>-383.4800000002377</v>
      </c>
    </row>
    <row r="58" spans="3:11" ht="13.5" thickBot="1">
      <c r="C58" s="31" t="s">
        <v>37</v>
      </c>
      <c r="D58" s="32"/>
      <c r="E58" s="33">
        <f>E56+E57</f>
        <v>99.99999999999974</v>
      </c>
      <c r="F58" s="33">
        <f aca="true" t="shared" si="25" ref="F58:K58">F56+F57</f>
        <v>704.0000000000002</v>
      </c>
      <c r="G58" s="33">
        <f t="shared" si="25"/>
        <v>-34.00000000000014</v>
      </c>
      <c r="H58" s="33">
        <f t="shared" si="25"/>
        <v>-104.00000000000009</v>
      </c>
      <c r="I58" s="33">
        <f t="shared" si="25"/>
        <v>456.0000000000003</v>
      </c>
      <c r="J58" s="33">
        <f t="shared" si="25"/>
        <v>36.0000000001034</v>
      </c>
      <c r="K58" s="33">
        <f t="shared" si="25"/>
        <v>41.99999999976859</v>
      </c>
    </row>
    <row r="59" spans="3:11" ht="13.5" thickTop="1">
      <c r="C59" s="11"/>
      <c r="E59" s="4"/>
      <c r="F59" s="4"/>
      <c r="G59" s="4"/>
      <c r="H59" s="4"/>
      <c r="I59" s="4"/>
      <c r="J59" s="4"/>
      <c r="K59" s="4"/>
    </row>
    <row r="60" spans="2:11" ht="12.75">
      <c r="B60" s="9" t="s">
        <v>2</v>
      </c>
      <c r="E60" s="4"/>
      <c r="F60" s="4"/>
      <c r="G60" s="4"/>
      <c r="H60" s="4"/>
      <c r="I60" s="4"/>
      <c r="J60" s="4"/>
      <c r="K60" s="4"/>
    </row>
    <row r="61" spans="3:11" ht="12.75">
      <c r="C61" s="11" t="s">
        <v>62</v>
      </c>
      <c r="E61" s="4">
        <f>D65</f>
        <v>3000</v>
      </c>
      <c r="F61" s="4">
        <f aca="true" t="shared" si="26" ref="F61:K61">E65</f>
        <v>2899.9999999999995</v>
      </c>
      <c r="G61" s="4">
        <f t="shared" si="26"/>
        <v>3294</v>
      </c>
      <c r="H61" s="4">
        <f t="shared" si="26"/>
        <v>3345</v>
      </c>
      <c r="I61" s="4">
        <f t="shared" si="26"/>
        <v>3500.9999999999995</v>
      </c>
      <c r="J61" s="4">
        <f t="shared" si="26"/>
        <v>4382</v>
      </c>
      <c r="K61" s="4">
        <f t="shared" si="26"/>
        <v>4298.000000000103</v>
      </c>
    </row>
    <row r="62" spans="3:11" ht="12.75">
      <c r="C62" s="11" t="s">
        <v>38</v>
      </c>
      <c r="E62" s="4">
        <f>E49</f>
        <v>100</v>
      </c>
      <c r="F62" s="4">
        <f aca="true" t="shared" si="27" ref="F62:K62">F49</f>
        <v>99.99999999999994</v>
      </c>
      <c r="G62" s="4">
        <f t="shared" si="27"/>
        <v>265.4</v>
      </c>
      <c r="H62" s="4">
        <f t="shared" si="27"/>
        <v>137</v>
      </c>
      <c r="I62" s="4">
        <f t="shared" si="27"/>
        <v>291.6</v>
      </c>
      <c r="J62" s="4">
        <f t="shared" si="27"/>
        <v>492.20000000000005</v>
      </c>
      <c r="K62" s="4">
        <f t="shared" si="27"/>
        <v>475.80000000001036</v>
      </c>
    </row>
    <row r="63" spans="3:11" ht="12.75">
      <c r="C63" t="s">
        <v>10</v>
      </c>
      <c r="E63" s="4">
        <f>E55</f>
        <v>40</v>
      </c>
      <c r="F63" s="4">
        <f aca="true" t="shared" si="28" ref="F63:K63">F55</f>
        <v>39.99999999999998</v>
      </c>
      <c r="G63" s="4">
        <f t="shared" si="28"/>
        <v>106.16</v>
      </c>
      <c r="H63" s="4">
        <f t="shared" si="28"/>
        <v>54.800000000000004</v>
      </c>
      <c r="I63" s="4">
        <f t="shared" si="28"/>
        <v>116.64000000000001</v>
      </c>
      <c r="J63" s="4">
        <f t="shared" si="28"/>
        <v>196.88000000000002</v>
      </c>
      <c r="K63" s="4">
        <f t="shared" si="28"/>
        <v>190.32000000000414</v>
      </c>
    </row>
    <row r="64" spans="3:11" ht="12.75">
      <c r="C64" t="s">
        <v>17</v>
      </c>
      <c r="E64" s="4">
        <f>E57</f>
        <v>-160.00000000000026</v>
      </c>
      <c r="F64" s="4">
        <f aca="true" t="shared" si="29" ref="F64:K64">F57</f>
        <v>334.0000000000002</v>
      </c>
      <c r="G64" s="4">
        <f t="shared" si="29"/>
        <v>-108.24000000000012</v>
      </c>
      <c r="H64" s="4">
        <f t="shared" si="29"/>
        <v>73.79999999999993</v>
      </c>
      <c r="I64" s="4">
        <f t="shared" si="29"/>
        <v>706.0400000000003</v>
      </c>
      <c r="J64" s="4">
        <f t="shared" si="29"/>
        <v>-379.31999999989665</v>
      </c>
      <c r="K64" s="4">
        <f t="shared" si="29"/>
        <v>-383.4800000002377</v>
      </c>
    </row>
    <row r="65" spans="3:11" ht="12.75">
      <c r="C65" t="s">
        <v>12</v>
      </c>
      <c r="D65">
        <f>D11</f>
        <v>3000</v>
      </c>
      <c r="E65" s="4">
        <f>E61+E62-E63+E64</f>
        <v>2899.9999999999995</v>
      </c>
      <c r="F65" s="4">
        <f aca="true" t="shared" si="30" ref="F65:K65">F61+F62-F63+F64</f>
        <v>3294</v>
      </c>
      <c r="G65" s="4">
        <f t="shared" si="30"/>
        <v>3345</v>
      </c>
      <c r="H65" s="4">
        <f t="shared" si="30"/>
        <v>3500.9999999999995</v>
      </c>
      <c r="I65" s="4">
        <f t="shared" si="30"/>
        <v>4382</v>
      </c>
      <c r="J65" s="4">
        <f t="shared" si="30"/>
        <v>4298.000000000103</v>
      </c>
      <c r="K65" s="4">
        <f t="shared" si="30"/>
        <v>4199.999999999871</v>
      </c>
    </row>
    <row r="67" ht="12.75">
      <c r="B67" s="9" t="s">
        <v>75</v>
      </c>
    </row>
    <row r="68" spans="3:11" ht="12.75">
      <c r="C68" s="11" t="s">
        <v>76</v>
      </c>
      <c r="D68" s="23">
        <f>D26</f>
        <v>8000</v>
      </c>
      <c r="E68" s="23">
        <f>E26</f>
        <v>8200</v>
      </c>
      <c r="F68" s="23">
        <f aca="true" t="shared" si="31" ref="F68:K68">F26</f>
        <v>8300</v>
      </c>
      <c r="G68" s="23">
        <f t="shared" si="31"/>
        <v>8800</v>
      </c>
      <c r="H68" s="23">
        <f t="shared" si="31"/>
        <v>9500</v>
      </c>
      <c r="I68" s="23">
        <f t="shared" si="31"/>
        <v>10400</v>
      </c>
      <c r="J68" s="23">
        <f t="shared" si="31"/>
        <v>10800</v>
      </c>
      <c r="K68" s="23">
        <f t="shared" si="31"/>
        <v>11200</v>
      </c>
    </row>
    <row r="69" spans="3:11" ht="12.75">
      <c r="C69" s="11" t="s">
        <v>77</v>
      </c>
      <c r="D69" s="23">
        <f>D34</f>
        <v>-2000</v>
      </c>
      <c r="E69" s="23">
        <f>E34</f>
        <v>-2400</v>
      </c>
      <c r="F69" s="23">
        <f aca="true" t="shared" si="32" ref="F69:K69">F34</f>
        <v>-2810</v>
      </c>
      <c r="G69" s="23">
        <f t="shared" si="32"/>
        <v>-3225</v>
      </c>
      <c r="H69" s="23">
        <f t="shared" si="32"/>
        <v>-3665</v>
      </c>
      <c r="I69" s="23">
        <f t="shared" si="32"/>
        <v>-4140</v>
      </c>
      <c r="J69" s="23">
        <f t="shared" si="32"/>
        <v>-4660</v>
      </c>
      <c r="K69" s="23">
        <f t="shared" si="32"/>
        <v>-5200</v>
      </c>
    </row>
    <row r="70" spans="3:11" ht="12.75">
      <c r="C70" s="37" t="s">
        <v>76</v>
      </c>
      <c r="D70" s="23">
        <f>SUM(D68:D69)</f>
        <v>6000</v>
      </c>
      <c r="E70" s="23">
        <f>SUM(E68:E69)</f>
        <v>5800</v>
      </c>
      <c r="F70" s="23">
        <f aca="true" t="shared" si="33" ref="F70:K70">SUM(F68:F69)</f>
        <v>5490</v>
      </c>
      <c r="G70" s="23">
        <f t="shared" si="33"/>
        <v>5575</v>
      </c>
      <c r="H70" s="23">
        <f t="shared" si="33"/>
        <v>5835</v>
      </c>
      <c r="I70" s="23">
        <f t="shared" si="33"/>
        <v>6260</v>
      </c>
      <c r="J70" s="23">
        <f t="shared" si="33"/>
        <v>6140</v>
      </c>
      <c r="K70" s="23">
        <f t="shared" si="33"/>
        <v>6000</v>
      </c>
    </row>
    <row r="72" spans="3:11" ht="12.75">
      <c r="C72" s="11" t="s">
        <v>42</v>
      </c>
      <c r="D72" s="23">
        <f>D39</f>
        <v>3000</v>
      </c>
      <c r="E72" s="23">
        <f>E39</f>
        <v>2900.0000000000005</v>
      </c>
      <c r="F72" s="23">
        <f aca="true" t="shared" si="34" ref="F72:K72">F39</f>
        <v>2196</v>
      </c>
      <c r="G72" s="23">
        <f t="shared" si="34"/>
        <v>2230</v>
      </c>
      <c r="H72" s="23">
        <f t="shared" si="34"/>
        <v>2334</v>
      </c>
      <c r="I72" s="23">
        <f t="shared" si="34"/>
        <v>1877.9999999999998</v>
      </c>
      <c r="J72" s="23">
        <f t="shared" si="34"/>
        <v>1841.9999999998963</v>
      </c>
      <c r="K72" s="23">
        <f t="shared" si="34"/>
        <v>1800.0000000001278</v>
      </c>
    </row>
    <row r="73" spans="3:11" ht="12.75">
      <c r="C73" s="11" t="s">
        <v>43</v>
      </c>
      <c r="D73" s="20">
        <f>D65</f>
        <v>3000</v>
      </c>
      <c r="E73" s="20">
        <f>E65</f>
        <v>2899.9999999999995</v>
      </c>
      <c r="F73" s="20">
        <f aca="true" t="shared" si="35" ref="F73:K73">F65</f>
        <v>3294</v>
      </c>
      <c r="G73" s="20">
        <f t="shared" si="35"/>
        <v>3345</v>
      </c>
      <c r="H73" s="20">
        <f t="shared" si="35"/>
        <v>3500.9999999999995</v>
      </c>
      <c r="I73" s="20">
        <f t="shared" si="35"/>
        <v>4382</v>
      </c>
      <c r="J73" s="20">
        <f t="shared" si="35"/>
        <v>4298.000000000103</v>
      </c>
      <c r="K73" s="20">
        <f t="shared" si="35"/>
        <v>4199.999999999871</v>
      </c>
    </row>
    <row r="74" spans="3:11" ht="12.75">
      <c r="C74" s="37" t="s">
        <v>44</v>
      </c>
      <c r="D74" s="23">
        <f>SUM(D72:D73)</f>
        <v>6000</v>
      </c>
      <c r="E74" s="23">
        <f>SUM(E72:E73)</f>
        <v>5800</v>
      </c>
      <c r="F74" s="23">
        <f aca="true" t="shared" si="36" ref="F74:K74">SUM(F72:F73)</f>
        <v>5490</v>
      </c>
      <c r="G74" s="23">
        <f t="shared" si="36"/>
        <v>5575</v>
      </c>
      <c r="H74" s="23">
        <f t="shared" si="36"/>
        <v>5835</v>
      </c>
      <c r="I74" s="23">
        <f t="shared" si="36"/>
        <v>6260</v>
      </c>
      <c r="J74" s="23">
        <f t="shared" si="36"/>
        <v>6139.999999999999</v>
      </c>
      <c r="K74" s="23">
        <f t="shared" si="36"/>
        <v>5999.999999999998</v>
      </c>
    </row>
    <row r="75" spans="5:11" ht="12.75">
      <c r="E75" s="23">
        <f>E74-E70</f>
        <v>0</v>
      </c>
      <c r="F75" s="23">
        <f aca="true" t="shared" si="37" ref="F75:K75">F74-F70</f>
        <v>0</v>
      </c>
      <c r="G75" s="23">
        <f t="shared" si="37"/>
        <v>0</v>
      </c>
      <c r="H75" s="23">
        <f t="shared" si="37"/>
        <v>0</v>
      </c>
      <c r="I75" s="23">
        <f t="shared" si="37"/>
        <v>0</v>
      </c>
      <c r="J75" s="23">
        <f t="shared" si="37"/>
        <v>0</v>
      </c>
      <c r="K75" s="23">
        <f t="shared" si="37"/>
        <v>0</v>
      </c>
    </row>
    <row r="77" spans="3:11" ht="12.75">
      <c r="C77" t="s">
        <v>3</v>
      </c>
      <c r="E77" s="38">
        <f>E39/(E65+E39)</f>
        <v>0.5000000000000001</v>
      </c>
      <c r="F77" s="25">
        <f>F39/(F65+F39)</f>
        <v>0.4</v>
      </c>
      <c r="G77" s="25">
        <f>G39/(G65+G39)</f>
        <v>0.4</v>
      </c>
      <c r="H77" s="25">
        <f>H39/(H65+H39)</f>
        <v>0.4</v>
      </c>
      <c r="I77" s="25">
        <f>I39/(I65+I39)</f>
        <v>0.3</v>
      </c>
      <c r="J77" s="25">
        <f>J39/(J65+J39)</f>
        <v>0.29999999999998317</v>
      </c>
      <c r="K77" s="25">
        <f>K39/(K65+K39)</f>
        <v>0.30000000000002136</v>
      </c>
    </row>
    <row r="79" spans="3:11" ht="12.75">
      <c r="C79" t="s">
        <v>4</v>
      </c>
      <c r="E79" s="3">
        <f>E20</f>
        <v>0.5</v>
      </c>
      <c r="F79" s="3">
        <f aca="true" t="shared" si="38" ref="F79:K79">F20</f>
        <v>0.4</v>
      </c>
      <c r="G79" s="3">
        <f t="shared" si="38"/>
        <v>0.4</v>
      </c>
      <c r="H79" s="3">
        <f t="shared" si="38"/>
        <v>0.4</v>
      </c>
      <c r="I79" s="3">
        <f t="shared" si="38"/>
        <v>0.3</v>
      </c>
      <c r="J79" s="3">
        <f t="shared" si="38"/>
        <v>0.3</v>
      </c>
      <c r="K79" s="3">
        <f t="shared" si="38"/>
        <v>0.3</v>
      </c>
    </row>
    <row r="81" spans="3:11" ht="12.75">
      <c r="C81" t="s">
        <v>18</v>
      </c>
      <c r="E81" s="1">
        <f>E79-E77</f>
        <v>0</v>
      </c>
      <c r="F81" s="1">
        <f>F79-F77</f>
        <v>0</v>
      </c>
      <c r="G81" s="1">
        <f>G79-G77</f>
        <v>0</v>
      </c>
      <c r="H81" s="1">
        <f>H79-H77</f>
        <v>0</v>
      </c>
      <c r="I81" s="1">
        <f>I79-I77</f>
        <v>0</v>
      </c>
      <c r="J81" s="1">
        <f>J79-J77</f>
        <v>1.6819878823071122E-14</v>
      </c>
      <c r="K81" s="1">
        <f>K79-K77</f>
        <v>-2.1371793224034263E-14</v>
      </c>
    </row>
    <row r="84" ht="12.75">
      <c r="C84" s="11" t="s">
        <v>81</v>
      </c>
    </row>
    <row r="86" ht="12.75">
      <c r="C86" s="11" t="s">
        <v>82</v>
      </c>
    </row>
    <row r="88" ht="12.75">
      <c r="C88" s="11" t="s">
        <v>83</v>
      </c>
    </row>
    <row r="90" ht="12.75">
      <c r="C90" s="21" t="s">
        <v>84</v>
      </c>
    </row>
    <row r="92" ht="12.75">
      <c r="C92" s="21" t="s">
        <v>85</v>
      </c>
    </row>
    <row r="94" ht="12.75">
      <c r="C94" s="11" t="s">
        <v>86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D6:F6"/>
  <sheetViews>
    <sheetView zoomScalePageLayoutView="0" workbookViewId="0" topLeftCell="A1">
      <selection activeCell="A18" sqref="A18"/>
    </sheetView>
  </sheetViews>
  <sheetFormatPr defaultColWidth="9.140625" defaultRowHeight="12.75"/>
  <sheetData>
    <row r="6" spans="4:6" ht="12.75">
      <c r="D6">
        <v>1</v>
      </c>
      <c r="E6">
        <v>1</v>
      </c>
      <c r="F6">
        <f>D6+E6</f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Eurotunnel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Elvis Presley</cp:lastModifiedBy>
  <dcterms:created xsi:type="dcterms:W3CDTF">2007-08-30T11:47:32Z</dcterms:created>
  <dcterms:modified xsi:type="dcterms:W3CDTF">2010-01-04T21:35:03Z</dcterms:modified>
  <cp:category/>
  <cp:version/>
  <cp:contentType/>
  <cp:contentStatus/>
</cp:coreProperties>
</file>