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A. Corporate Models Templates and Exercises\"/>
    </mc:Choice>
  </mc:AlternateContent>
  <xr:revisionPtr revIDLastSave="0" documentId="13_ncr:1_{5A25D3C3-85D0-4EF8-8E68-D8A49F1F288B}" xr6:coauthVersionLast="34" xr6:coauthVersionMax="34" xr10:uidLastSave="{00000000-0000-0000-0000-000000000000}"/>
  <bookViews>
    <workbookView xWindow="0" yWindow="0" windowWidth="19200" windowHeight="6380" firstSheet="1" activeTab="1" xr2:uid="{EDA1675D-37D1-40E7-93A7-892F0D46117D}"/>
  </bookViews>
  <sheets>
    <sheet name="From Download" sheetId="9" r:id="rId1"/>
    <sheet name="Case Financial Statements" sheetId="10" r:id="rId2"/>
    <sheet name="2004-2014 Financial Statements" sheetId="19" r:id="rId3"/>
    <sheet name="Value Line 2015 Report" sheetId="16" r:id="rId4"/>
    <sheet name="Valuation from Driver Formula" sheetId="23" r:id="rId5"/>
    <sheet name="Other Solar Companies" sheetId="11" r:id="rId6"/>
    <sheet name="Sheet14" sheetId="14" r:id="rId7"/>
  </sheets>
  <calcPr calcId="179021" calcMode="manual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6" i="19" l="1"/>
  <c r="L206" i="19"/>
  <c r="M206" i="19"/>
  <c r="N206" i="19"/>
  <c r="O206" i="19"/>
  <c r="P206" i="19"/>
  <c r="Q206" i="19"/>
  <c r="R206" i="19"/>
  <c r="S206" i="19"/>
  <c r="J206" i="19"/>
  <c r="K214" i="19"/>
  <c r="L214" i="19"/>
  <c r="M214" i="19"/>
  <c r="N214" i="19"/>
  <c r="O214" i="19"/>
  <c r="P214" i="19"/>
  <c r="Q214" i="19"/>
  <c r="R214" i="19"/>
  <c r="S214" i="19"/>
  <c r="J214" i="19"/>
  <c r="K223" i="19"/>
  <c r="L223" i="19"/>
  <c r="M223" i="19"/>
  <c r="N223" i="19"/>
  <c r="O223" i="19"/>
  <c r="P223" i="19"/>
  <c r="Q223" i="19"/>
  <c r="R223" i="19"/>
  <c r="S223" i="19"/>
  <c r="J223" i="19"/>
  <c r="I217" i="19"/>
  <c r="D19" i="23" l="1"/>
  <c r="D12" i="23"/>
  <c r="G42" i="10" l="1"/>
  <c r="G48" i="10"/>
  <c r="G46" i="10"/>
  <c r="G45" i="10"/>
  <c r="G41" i="10"/>
  <c r="G43" i="10"/>
  <c r="G37" i="10"/>
  <c r="G34" i="10"/>
  <c r="G32" i="10"/>
  <c r="G29" i="10"/>
  <c r="G30" i="10"/>
  <c r="G28" i="10"/>
  <c r="G27" i="10"/>
  <c r="S205" i="19"/>
  <c r="R205" i="19"/>
  <c r="Q205" i="19"/>
  <c r="P205" i="19"/>
  <c r="O205" i="19"/>
  <c r="N205" i="19"/>
  <c r="N217" i="19" s="1"/>
  <c r="M205" i="19"/>
  <c r="L205" i="19"/>
  <c r="K205" i="19"/>
  <c r="J205" i="19"/>
  <c r="S197" i="19"/>
  <c r="R197" i="19"/>
  <c r="Q197" i="19"/>
  <c r="P197" i="19"/>
  <c r="O197" i="19"/>
  <c r="N197" i="19"/>
  <c r="M197" i="19"/>
  <c r="L197" i="19"/>
  <c r="K197" i="19"/>
  <c r="J197" i="19"/>
  <c r="J198" i="19" s="1"/>
  <c r="S102" i="19"/>
  <c r="R102" i="19"/>
  <c r="S84" i="19"/>
  <c r="R84" i="19"/>
  <c r="Q84" i="19"/>
  <c r="Q90" i="19" s="1"/>
  <c r="Q102" i="19" s="1"/>
  <c r="P84" i="19"/>
  <c r="P90" i="19" s="1"/>
  <c r="P102" i="19" s="1"/>
  <c r="O84" i="19"/>
  <c r="O90" i="19" s="1"/>
  <c r="O102" i="19" s="1"/>
  <c r="N84" i="19"/>
  <c r="N90" i="19" s="1"/>
  <c r="N102" i="19" s="1"/>
  <c r="M84" i="19"/>
  <c r="M90" i="19" s="1"/>
  <c r="M102" i="19" s="1"/>
  <c r="L84" i="19"/>
  <c r="L90" i="19" s="1"/>
  <c r="L102" i="19" s="1"/>
  <c r="K84" i="19"/>
  <c r="K90" i="19" s="1"/>
  <c r="K102" i="19" s="1"/>
  <c r="J84" i="19"/>
  <c r="J90" i="19" s="1"/>
  <c r="J102" i="19" s="1"/>
  <c r="S54" i="19"/>
  <c r="R54" i="19"/>
  <c r="Q54" i="19"/>
  <c r="P54" i="19"/>
  <c r="O54" i="19"/>
  <c r="N54" i="19"/>
  <c r="M54" i="19"/>
  <c r="L54" i="19"/>
  <c r="K54" i="19"/>
  <c r="J54" i="19"/>
  <c r="S211" i="19" l="1"/>
  <c r="S217" i="19"/>
  <c r="L70" i="19"/>
  <c r="L216" i="19"/>
  <c r="L221" i="19"/>
  <c r="P70" i="19"/>
  <c r="P216" i="19"/>
  <c r="P221" i="19"/>
  <c r="L211" i="19"/>
  <c r="L217" i="19"/>
  <c r="P211" i="19"/>
  <c r="P217" i="19"/>
  <c r="O70" i="19"/>
  <c r="O216" i="19" s="1"/>
  <c r="S70" i="19"/>
  <c r="S216" i="19" s="1"/>
  <c r="O211" i="19"/>
  <c r="O217" i="19"/>
  <c r="M70" i="19"/>
  <c r="M221" i="19" s="1"/>
  <c r="M216" i="19"/>
  <c r="Q70" i="19"/>
  <c r="Q221" i="19" s="1"/>
  <c r="M211" i="19"/>
  <c r="M217" i="19"/>
  <c r="Q211" i="19"/>
  <c r="Q217" i="19"/>
  <c r="K70" i="19"/>
  <c r="K221" i="19" s="1"/>
  <c r="K216" i="19"/>
  <c r="K211" i="19"/>
  <c r="K217" i="19"/>
  <c r="J70" i="19"/>
  <c r="J216" i="19" s="1"/>
  <c r="N70" i="19"/>
  <c r="N221" i="19" s="1"/>
  <c r="N216" i="19"/>
  <c r="R70" i="19"/>
  <c r="R221" i="19" s="1"/>
  <c r="R216" i="19"/>
  <c r="J211" i="19"/>
  <c r="J217" i="19"/>
  <c r="R211" i="19"/>
  <c r="R217" i="19"/>
  <c r="N211" i="19"/>
  <c r="D7" i="23"/>
  <c r="G38" i="10"/>
  <c r="M195" i="19"/>
  <c r="N195" i="19"/>
  <c r="K195" i="19"/>
  <c r="O195" i="19"/>
  <c r="L195" i="19"/>
  <c r="P195" i="19"/>
  <c r="R195" i="19"/>
  <c r="G44" i="10"/>
  <c r="G47" i="10" s="1"/>
  <c r="G49" i="10" s="1"/>
  <c r="G31" i="10"/>
  <c r="J201" i="19"/>
  <c r="K198" i="19"/>
  <c r="Q195" i="19" l="1"/>
  <c r="O221" i="19"/>
  <c r="J218" i="19"/>
  <c r="S218" i="19"/>
  <c r="S219" i="19"/>
  <c r="O218" i="19"/>
  <c r="O219" i="19"/>
  <c r="K219" i="19"/>
  <c r="K218" i="19"/>
  <c r="L219" i="19"/>
  <c r="L218" i="19"/>
  <c r="M219" i="19"/>
  <c r="M218" i="19"/>
  <c r="P219" i="19"/>
  <c r="P218" i="19"/>
  <c r="S195" i="19"/>
  <c r="J221" i="19"/>
  <c r="Q216" i="19"/>
  <c r="S221" i="19"/>
  <c r="R218" i="19"/>
  <c r="R219" i="19"/>
  <c r="J200" i="19"/>
  <c r="J203" i="19" s="1"/>
  <c r="J212" i="19" s="1"/>
  <c r="J195" i="19"/>
  <c r="N218" i="19"/>
  <c r="N219" i="19"/>
  <c r="D8" i="23"/>
  <c r="D15" i="23"/>
  <c r="G39" i="10"/>
  <c r="K200" i="19"/>
  <c r="K203" i="19" s="1"/>
  <c r="K212" i="19" s="1"/>
  <c r="L198" i="19"/>
  <c r="K201" i="19"/>
  <c r="Q219" i="19" l="1"/>
  <c r="Q218" i="19"/>
  <c r="J202" i="19"/>
  <c r="L200" i="19"/>
  <c r="L203" i="19" s="1"/>
  <c r="L212" i="19" s="1"/>
  <c r="M198" i="19"/>
  <c r="L201" i="19"/>
  <c r="K202" i="19"/>
  <c r="C10" i="16"/>
  <c r="F10" i="16"/>
  <c r="G10" i="16"/>
  <c r="H10" i="16"/>
  <c r="I10" i="16"/>
  <c r="J10" i="16"/>
  <c r="K10" i="16"/>
  <c r="L10" i="16"/>
  <c r="M10" i="16"/>
  <c r="N10" i="16"/>
  <c r="D10" i="16"/>
  <c r="E10" i="16"/>
  <c r="I55" i="10"/>
  <c r="J55" i="10"/>
  <c r="K55" i="10"/>
  <c r="L55" i="10"/>
  <c r="H55" i="10"/>
  <c r="I47" i="10"/>
  <c r="I49" i="10" s="1"/>
  <c r="J47" i="10"/>
  <c r="J49" i="10" s="1"/>
  <c r="H47" i="10"/>
  <c r="H49" i="10" s="1"/>
  <c r="I38" i="10"/>
  <c r="I39" i="10" s="1"/>
  <c r="J38" i="10"/>
  <c r="J39" i="10" s="1"/>
  <c r="H38" i="10"/>
  <c r="H39" i="10" s="1"/>
  <c r="I16" i="10"/>
  <c r="J16" i="10"/>
  <c r="K16" i="10"/>
  <c r="L16" i="10"/>
  <c r="H16" i="10"/>
  <c r="I10" i="10"/>
  <c r="J10" i="10"/>
  <c r="K10" i="10"/>
  <c r="L10" i="10"/>
  <c r="H10" i="10"/>
  <c r="I6" i="10"/>
  <c r="J6" i="10"/>
  <c r="K6" i="10"/>
  <c r="L6" i="10"/>
  <c r="L11" i="10" s="1"/>
  <c r="H6" i="10"/>
  <c r="L17" i="10" l="1"/>
  <c r="L19" i="10" s="1"/>
  <c r="N198" i="19"/>
  <c r="M201" i="19"/>
  <c r="M200" i="19"/>
  <c r="L202" i="19"/>
  <c r="K11" i="10"/>
  <c r="L21" i="10"/>
  <c r="H11" i="10"/>
  <c r="J11" i="10"/>
  <c r="I11" i="10"/>
  <c r="M202" i="19" l="1"/>
  <c r="M203" i="19"/>
  <c r="M212" i="19" s="1"/>
  <c r="N201" i="19"/>
  <c r="N200" i="19"/>
  <c r="D9" i="23" s="1"/>
  <c r="D11" i="23" s="1"/>
  <c r="D13" i="23" s="1"/>
  <c r="D16" i="23" s="1"/>
  <c r="D17" i="23" s="1"/>
  <c r="D20" i="23" s="1"/>
  <c r="O198" i="19"/>
  <c r="K17" i="10"/>
  <c r="I17" i="10"/>
  <c r="J17" i="10"/>
  <c r="H17" i="10"/>
  <c r="O200" i="19" l="1"/>
  <c r="O203" i="19" s="1"/>
  <c r="O212" i="19" s="1"/>
  <c r="P198" i="19"/>
  <c r="O201" i="19"/>
  <c r="N202" i="19"/>
  <c r="N203" i="19"/>
  <c r="N212" i="19" s="1"/>
  <c r="K19" i="10"/>
  <c r="K21" i="10"/>
  <c r="J19" i="10"/>
  <c r="J21" i="10"/>
  <c r="H19" i="10"/>
  <c r="H21" i="10"/>
  <c r="I19" i="10"/>
  <c r="I21" i="10"/>
  <c r="P200" i="19" l="1"/>
  <c r="P203" i="19" s="1"/>
  <c r="P212" i="19" s="1"/>
  <c r="Q198" i="19"/>
  <c r="P201" i="19"/>
  <c r="O202" i="19"/>
  <c r="R198" i="19" l="1"/>
  <c r="Q201" i="19"/>
  <c r="Q200" i="19"/>
  <c r="P202" i="19"/>
  <c r="Q202" i="19" l="1"/>
  <c r="Q203" i="19"/>
  <c r="Q212" i="19" s="1"/>
  <c r="R201" i="19"/>
  <c r="R200" i="19"/>
  <c r="S198" i="19"/>
  <c r="S200" i="19" l="1"/>
  <c r="S201" i="19"/>
  <c r="R202" i="19"/>
  <c r="R203" i="19"/>
  <c r="R212" i="19" s="1"/>
  <c r="S202" i="19" l="1"/>
  <c r="S203" i="19"/>
  <c r="S212" i="19" s="1"/>
</calcChain>
</file>

<file path=xl/sharedStrings.xml><?xml version="1.0" encoding="utf-8"?>
<sst xmlns="http://schemas.openxmlformats.org/spreadsheetml/2006/main" count="380" uniqueCount="318">
  <si>
    <t>Inventories</t>
  </si>
  <si>
    <t>SG&amp;A</t>
  </si>
  <si>
    <t>Taxes</t>
  </si>
  <si>
    <t>Tax</t>
  </si>
  <si>
    <t>Balance Sheet</t>
  </si>
  <si>
    <t>December Year-End</t>
  </si>
  <si>
    <t>US MM, in '000s</t>
  </si>
  <si>
    <t>Cash and Investments</t>
  </si>
  <si>
    <t>Total Revenue</t>
  </si>
  <si>
    <t>Accounts Receivable</t>
  </si>
  <si>
    <t>Cost of Goods</t>
  </si>
  <si>
    <t>Other Assets</t>
  </si>
  <si>
    <t>Gross Profit</t>
  </si>
  <si>
    <t>Total Current Assets</t>
  </si>
  <si>
    <t>Net PP&amp;E</t>
  </si>
  <si>
    <t>Research and Development</t>
  </si>
  <si>
    <t>Project Assets</t>
  </si>
  <si>
    <t>Marketable Securities</t>
  </si>
  <si>
    <t>Restricted Cash</t>
  </si>
  <si>
    <t>Production Startup Costs</t>
  </si>
  <si>
    <t>Other Non-current Assets</t>
  </si>
  <si>
    <t>Total Long-Lived Assets</t>
  </si>
  <si>
    <t>Total Operating Expenses</t>
  </si>
  <si>
    <t>Total Assets</t>
  </si>
  <si>
    <t>Operating Income</t>
  </si>
  <si>
    <t>Operating Margin</t>
  </si>
  <si>
    <t>Interest Income</t>
  </si>
  <si>
    <t>Notes Payable &amp; Curr LTD</t>
  </si>
  <si>
    <t>Interest Expense</t>
  </si>
  <si>
    <t>Accounts Payable</t>
  </si>
  <si>
    <t>Other Income</t>
  </si>
  <si>
    <t>Other Current Liabilities</t>
  </si>
  <si>
    <t>Total Current Liabilities</t>
  </si>
  <si>
    <t>Total Other Income</t>
  </si>
  <si>
    <t>Pre-tax Income</t>
  </si>
  <si>
    <t>Long Term Debt</t>
  </si>
  <si>
    <t>Other Non-current Liabilitie</t>
  </si>
  <si>
    <t>Total Liabilities</t>
  </si>
  <si>
    <t>Total Stockholders' Equity</t>
  </si>
  <si>
    <t>Total Liabilities and Equity</t>
  </si>
  <si>
    <t>Net Income</t>
  </si>
  <si>
    <t>Net Income loss</t>
  </si>
  <si>
    <t>FX Gain Loss</t>
  </si>
  <si>
    <t>Actual</t>
  </si>
  <si>
    <t xml:space="preserve">Income Statement </t>
  </si>
  <si>
    <t>Juwi Solar</t>
  </si>
  <si>
    <t>Applied Materials</t>
  </si>
  <si>
    <t>Yingli Green Energy</t>
  </si>
  <si>
    <t>Sharp Electronics</t>
  </si>
  <si>
    <t>Invested Capital - Direct</t>
  </si>
  <si>
    <t>Invested Capital - Financing  and Other</t>
  </si>
  <si>
    <t>NOPAT</t>
  </si>
  <si>
    <t>Income Tax Rate</t>
  </si>
  <si>
    <t>Applied Tax Rate</t>
  </si>
  <si>
    <t>ROIC - Ending Capital</t>
  </si>
  <si>
    <t>ROIC - Average Capital</t>
  </si>
  <si>
    <t>Return on Ending Equity</t>
  </si>
  <si>
    <t>Return on Average Equity</t>
  </si>
  <si>
    <t>Equity Capital</t>
  </si>
  <si>
    <t>‘‘Cash Flow’’ per sh</t>
  </si>
  <si>
    <t>Div’ds Decl’d per sh</t>
  </si>
  <si>
    <t>Cap’l Spending per sh</t>
  </si>
  <si>
    <t>Book Value per sh D</t>
  </si>
  <si>
    <t>Common Shs Outst’g C</t>
  </si>
  <si>
    <t>Avg Ann’l P/E Ratio</t>
  </si>
  <si>
    <t>Relative P/E Ratio</t>
  </si>
  <si>
    <t>Depreciation mill</t>
  </si>
  <si>
    <t>Net Profit Margin</t>
  </si>
  <si>
    <t>Working Cap’l mill</t>
  </si>
  <si>
    <t>Return on Total Cap’l</t>
  </si>
  <si>
    <t>Return on Shr Equity</t>
  </si>
  <si>
    <t>Retained to Com Eq</t>
  </si>
  <si>
    <t xml:space="preserve">Sales per sh </t>
  </si>
  <si>
    <t>Payout Ratio</t>
  </si>
  <si>
    <t xml:space="preserve">Shr Equity mill </t>
  </si>
  <si>
    <t xml:space="preserve">Long Term Debt mill </t>
  </si>
  <si>
    <t xml:space="preserve">Sales mill </t>
  </si>
  <si>
    <t>Forecast</t>
  </si>
  <si>
    <t xml:space="preserve">Earnings per sh </t>
  </si>
  <si>
    <t xml:space="preserve">                                                  </t>
  </si>
  <si>
    <t>Historic Financial Statements</t>
  </si>
  <si>
    <t>Profit and Loss</t>
  </si>
  <si>
    <t xml:space="preserve"> Net sales . . . . . . . . . . . . . . . . . . . .</t>
  </si>
  <si>
    <t xml:space="preserve"> Cost of sales . . . . . . . . . . . . . . . . . .</t>
  </si>
  <si>
    <t xml:space="preserve"> Gross profit . . . . . . . . . . . . . . . . . . </t>
  </si>
  <si>
    <t xml:space="preserve"> Operating expenses:                              </t>
  </si>
  <si>
    <t xml:space="preserve"> Research and development . . . . . . . . . . . . </t>
  </si>
  <si>
    <t xml:space="preserve"> Selling, general and administrative . . . . . . .</t>
  </si>
  <si>
    <t xml:space="preserve"> Production start-up . . . . . . . . . . . . . . .</t>
  </si>
  <si>
    <t xml:space="preserve"> Restructuring and asset impairments . . . . . . .</t>
  </si>
  <si>
    <t xml:space="preserve"> Goodwill impairment . . . . . . . . . . . . . . .</t>
  </si>
  <si>
    <t xml:space="preserve"> Total operating expenses . . . . . . . . . . . . </t>
  </si>
  <si>
    <t xml:space="preserve"> Operating income (loss) . . . . . . . . . . . . .</t>
  </si>
  <si>
    <t xml:space="preserve"> Foreign currency loss, net . . . . . . . . . . . </t>
  </si>
  <si>
    <t xml:space="preserve"> Interest income . . . . . . . . . . . . . . . . .</t>
  </si>
  <si>
    <t xml:space="preserve"> Interest expense, net . . . . . . . . . . . . . .</t>
  </si>
  <si>
    <t xml:space="preserve"> Other (expense) income, net . . . . . . . . . . .</t>
  </si>
  <si>
    <t xml:space="preserve"> Income (loss) before taxes and equity in earnings</t>
  </si>
  <si>
    <t xml:space="preserve"> Income tax expense . . . . . . . . . . . . . . . </t>
  </si>
  <si>
    <t xml:space="preserve"> Equity in earnings of unconsolidated affiliates, </t>
  </si>
  <si>
    <t xml:space="preserve"> Net income (loss) . . . . . . . . . . . . . . . .</t>
  </si>
  <si>
    <t xml:space="preserve"> Net income (loss) per share:                     </t>
  </si>
  <si>
    <t xml:space="preserve"> Basic . . . . . . . . . . . . . . . . . . . . . .</t>
  </si>
  <si>
    <t xml:space="preserve"> Diluted . . . . . . . . . . . . . . . . . . . . .</t>
  </si>
  <si>
    <t xml:space="preserve"> Depreciation and amortization . . . . . . . . . . . . . . .</t>
  </si>
  <si>
    <t>Capital Expenditures</t>
  </si>
  <si>
    <t>Cap Exp/Depreciation</t>
  </si>
  <si>
    <t xml:space="preserve"> ASSETS                                           </t>
  </si>
  <si>
    <t xml:space="preserve"> Current assets:                                  </t>
  </si>
  <si>
    <t xml:space="preserve"> Cash and cash equivalents . . . . . . . . . . . .</t>
  </si>
  <si>
    <t xml:space="preserve"> Marketable securities . . . . . . . . . . . . . .</t>
  </si>
  <si>
    <t xml:space="preserve"> Accounts receivable trade, net . . . . . . . . . </t>
  </si>
  <si>
    <t xml:space="preserve"> Accounts receivable, unbilled and retainage . . .</t>
  </si>
  <si>
    <t xml:space="preserve"> Accounts receivable, unbilled . . . . . . . . . .</t>
  </si>
  <si>
    <t xml:space="preserve"> Inventories . . . . . . . . . . . . . . . . . . .</t>
  </si>
  <si>
    <t xml:space="preserve"> Balance of systems parts . . . . . . . . . . . . </t>
  </si>
  <si>
    <t xml:space="preserve"> Deferred project costs . . . . . . . . . . . . . </t>
  </si>
  <si>
    <t xml:space="preserve"> Economic development funding receivable . . . . .</t>
  </si>
  <si>
    <t xml:space="preserve"> Deferred tax assets, net . . . . . . . . . . . . </t>
  </si>
  <si>
    <t xml:space="preserve"> Assets held for sale . . . . . . . . . . . . . . </t>
  </si>
  <si>
    <t xml:space="preserve"> Notes receivable, affiliate . . . . . . . . . . .</t>
  </si>
  <si>
    <t xml:space="preserve"> Prepaid expenses and other current assets . . . .</t>
  </si>
  <si>
    <t xml:space="preserve"> Total current assets . . . . . . . . . . . . . . </t>
  </si>
  <si>
    <t xml:space="preserve"> Property, plant and equipment, net . . . . . . . </t>
  </si>
  <si>
    <t xml:space="preserve"> PV solar power systems, net . . . . . . . . . . .</t>
  </si>
  <si>
    <t xml:space="preserve"> Project assets and deferred project costs . . . .</t>
  </si>
  <si>
    <t xml:space="preserve"> Deferred tax assets, net LT. . . . . . . . . . . . </t>
  </si>
  <si>
    <t xml:space="preserve"> Restricted cash and investments . . . . . . . . .</t>
  </si>
  <si>
    <t xml:space="preserve"> Investment in related party . . . . . . . . . . .</t>
  </si>
  <si>
    <t xml:space="preserve"> Investments in unconsolidated affiliates and join</t>
  </si>
  <si>
    <t xml:space="preserve"> Goodwill . . . . . . . . . . . . . . . . . . . . </t>
  </si>
  <si>
    <t xml:space="preserve"> Other intangibles, net . . . . . . . . . . . . . </t>
  </si>
  <si>
    <t xml:space="preserve"> Inventories LT. . . . . . . . . . . . . . . . . . .</t>
  </si>
  <si>
    <t xml:space="preserve"> Retainage . . . . . . . . . . . . . . . . . . . .</t>
  </si>
  <si>
    <t xml:space="preserve"> Note receivable, affiliate . . . . . . . . . . . </t>
  </si>
  <si>
    <t xml:space="preserve"> Marketable securities LT. . . . . . . . . . . . . .</t>
  </si>
  <si>
    <t xml:space="preserve"> Other assets . . . . . . . . . . . . . . . . . . </t>
  </si>
  <si>
    <t xml:space="preserve"> Total assets . . . . . . . . . . . . . . . . . . </t>
  </si>
  <si>
    <t xml:space="preserve"> LIABILITIES AND STOCKHOLDERS’ EQUITY             </t>
  </si>
  <si>
    <t xml:space="preserve"> Current liabilities:                             </t>
  </si>
  <si>
    <t xml:space="preserve"> Accounts payable . . . . . . . . . . . . . . . . </t>
  </si>
  <si>
    <t xml:space="preserve"> Income taxes payable . . . . . . . . . . . . . . </t>
  </si>
  <si>
    <t xml:space="preserve"> Accrued expenses . . . . . . . . . . . . . . . . </t>
  </si>
  <si>
    <t xml:space="preserve"> Short-term debt . . . . . . . . . . . . . . . . .</t>
  </si>
  <si>
    <t xml:space="preserve"> Note payable to a related party . . . . . . . . .</t>
  </si>
  <si>
    <t xml:space="preserve"> Current portion of long-term debt . . . . . . . .</t>
  </si>
  <si>
    <t xml:space="preserve"> Billings in excess of costs and estimated earning</t>
  </si>
  <si>
    <t xml:space="preserve"> Payments and billings for deferred project costs </t>
  </si>
  <si>
    <t xml:space="preserve"> Other current liabilities . . . . . . . . . . . .</t>
  </si>
  <si>
    <t xml:space="preserve"> Total current liabilities . . . . . . . . . . . .</t>
  </si>
  <si>
    <t xml:space="preserve"> Accrued solar module collection and recycling lia</t>
  </si>
  <si>
    <t xml:space="preserve"> Long-term debt . . . . . . . . . . . . . . . . . </t>
  </si>
  <si>
    <t xml:space="preserve"> Other liabilities . . . . . . . . . . . . . . . .</t>
  </si>
  <si>
    <t xml:space="preserve"> Payments and billings for deferred project costs LT</t>
  </si>
  <si>
    <t xml:space="preserve"> Total liabilities . . . . . . . . . . . . . . . .</t>
  </si>
  <si>
    <t xml:space="preserve"> Commitments and Contingencies                    </t>
  </si>
  <si>
    <t xml:space="preserve"> Employee stock options on redeemable shares . . .</t>
  </si>
  <si>
    <t xml:space="preserve"> Stockholders’ equity:                            </t>
  </si>
  <si>
    <t xml:space="preserve"> Common stock, 0.001 par value per share;  shares </t>
  </si>
  <si>
    <t xml:space="preserve"> 99506941 shares issued and outstanding at Decembe</t>
  </si>
  <si>
    <t xml:space="preserve"> Additional paid-in capital . . . . . . . . . . . </t>
  </si>
  <si>
    <t xml:space="preserve"> Accumulated earnings . . . . . . . . . . . . . . </t>
  </si>
  <si>
    <t xml:space="preserve"> Accumulated other comprehensive income (loss) . .</t>
  </si>
  <si>
    <t xml:space="preserve"> Accumulated other comprehensive (loss) income . .</t>
  </si>
  <si>
    <t xml:space="preserve"> Total stockholders’ equity . . . . . . . . . . . </t>
  </si>
  <si>
    <t xml:space="preserve"> Total liabilities and stockholders’ equity . . . </t>
  </si>
  <si>
    <t>Cash Flow</t>
  </si>
  <si>
    <t xml:space="preserve"> Net (loss) income . . . . . . . . . . . . . . . . . . . . .</t>
  </si>
  <si>
    <t xml:space="preserve"> Adjustments to reconcile net (loss) income to cash provided</t>
  </si>
  <si>
    <t xml:space="preserve"> operating activities:                                      </t>
  </si>
  <si>
    <t xml:space="preserve"> Impairment of assets and liabilities . . . . . . . . . . . </t>
  </si>
  <si>
    <t xml:space="preserve"> Impairment of project assets . . . . . . . . . . . . . . . </t>
  </si>
  <si>
    <t xml:space="preserve"> Impairment of goodwill . . . . . . . . . . . . . . . . . . </t>
  </si>
  <si>
    <t xml:space="preserve"> Share-based compensation . . . . . . . . . . . . . . . . . </t>
  </si>
  <si>
    <t xml:space="preserve"> Remeasurement of monetary assets and liabilities . . . . . </t>
  </si>
  <si>
    <t xml:space="preserve"> Deferred income taxes . . . . . . . . . . . . . . . . . . .</t>
  </si>
  <si>
    <t xml:space="preserve"> Excess tax benefits from share-based compensation arrangeme</t>
  </si>
  <si>
    <t xml:space="preserve"> Inventory valuation adjustment. . . . . . . . . . . . . . .</t>
  </si>
  <si>
    <t xml:space="preserve"> Provision for doubtful accounts receivable . . . . . . . . </t>
  </si>
  <si>
    <t xml:space="preserve"> Gain on sales of marketable securities, investments, and re</t>
  </si>
  <si>
    <t xml:space="preserve"> investments, net . . . . . . . . . . . . . . . . . . . . . </t>
  </si>
  <si>
    <t xml:space="preserve"> Gain on sale of related party equity investment . . . . . .</t>
  </si>
  <si>
    <t xml:space="preserve"> Other operating activities . . . . . . . . . . . . . . . . </t>
  </si>
  <si>
    <t xml:space="preserve"> Changes in operating assets and liabilities:               </t>
  </si>
  <si>
    <t xml:space="preserve"> Project assets . . . . . . . . . . . . . . . . . . . . . . </t>
  </si>
  <si>
    <t xml:space="preserve"> Deferred project costs . . . . . . . . . . . . . . . . . . </t>
  </si>
  <si>
    <t xml:space="preserve"> Accounts receivable, unbilled . . . . . . . . . . . . . . .</t>
  </si>
  <si>
    <t xml:space="preserve"> Costs and estimated earnings in excess of billings. . . . .</t>
  </si>
  <si>
    <t xml:space="preserve"> Billings in excess of costs and estimated earnings . . . . </t>
  </si>
  <si>
    <t xml:space="preserve"> Accounts receivable, trade and unbilled . . . . . . . . . .</t>
  </si>
  <si>
    <t xml:space="preserve"> Prepaid expenses and other current assets . . . . . . . . .</t>
  </si>
  <si>
    <t xml:space="preserve"> Other assets . . . . . . . . . . . . . . . . . . . . . . . </t>
  </si>
  <si>
    <t xml:space="preserve"> Inventories and balance of systems parts . . . . . . . . . </t>
  </si>
  <si>
    <t xml:space="preserve"> Project assets and deferred project costs . . . . . . . . .</t>
  </si>
  <si>
    <t xml:space="preserve"> Accounts payable . . . . . . . . . . . . . . . . . . . . . </t>
  </si>
  <si>
    <t xml:space="preserve"> Income taxes payable . . . . . . . . . . . . . . . . . . . </t>
  </si>
  <si>
    <t xml:space="preserve"> Accrued expenses and other liabilities . . . . . . . . . . </t>
  </si>
  <si>
    <t xml:space="preserve"> Accrued solar module collection and recycling liability . .</t>
  </si>
  <si>
    <t xml:space="preserve"> Total adjustments . . . . . . . . . . . . . . . . . . . . .</t>
  </si>
  <si>
    <t xml:space="preserve"> Net cash provided by (used in) operating activities . . . .</t>
  </si>
  <si>
    <t xml:space="preserve">                                                           </t>
  </si>
  <si>
    <t xml:space="preserve"> Cash flows from operating activities:            </t>
  </si>
  <si>
    <t xml:space="preserve"> Cash received from customers . . . . . . . . . . </t>
  </si>
  <si>
    <t xml:space="preserve"> Cash paid to suppliers and associates . . . . . .</t>
  </si>
  <si>
    <t xml:space="preserve"> Interest received . . . . . . . . . . . . . . . .</t>
  </si>
  <si>
    <t xml:space="preserve"> Interest paid . . . . . . . . . . . . . . . . . .</t>
  </si>
  <si>
    <t>.</t>
  </si>
  <si>
    <t xml:space="preserve"> Other . . . . . . . . . . . . . . . . . . . . . .</t>
  </si>
  <si>
    <t xml:space="preserve"> Income tax (payments) refunds, net . . . . . . . </t>
  </si>
  <si>
    <t xml:space="preserve"> Excess tax benefit from share-based compensation </t>
  </si>
  <si>
    <t xml:space="preserve"> Other operating activities . . . . . . . . . . . </t>
  </si>
  <si>
    <t xml:space="preserve"> Net cash provided by operating activities . . . .</t>
  </si>
  <si>
    <t xml:space="preserve"> Cash flows from investing activities:            </t>
  </si>
  <si>
    <t xml:space="preserve"> Purchases of property, plant and equipment . . . </t>
  </si>
  <si>
    <t xml:space="preserve"> Proceeds from sale of property, plant and equipme</t>
  </si>
  <si>
    <t xml:space="preserve"> Purchases of marketable securities . . . . . . . </t>
  </si>
  <si>
    <t xml:space="preserve"> Proceeds from maturities and sales of marketable </t>
  </si>
  <si>
    <t xml:space="preserve"> Investment in notes receivable, affiliate . . . .</t>
  </si>
  <si>
    <t xml:space="preserve"> Payments received on notes receivable, affiliate </t>
  </si>
  <si>
    <t xml:space="preserve"> Purchase of restricted investments . . . . . . . </t>
  </si>
  <si>
    <t xml:space="preserve"> Change in restricted cash . . . . . . . . . . . .</t>
  </si>
  <si>
    <t xml:space="preserve"> Sale of investment in related party . . . . . . .</t>
  </si>
  <si>
    <t xml:space="preserve"> Acquisitions, net of cash acquired . . . . . . . </t>
  </si>
  <si>
    <t xml:space="preserve"> Purchase of equity and cost method investments . </t>
  </si>
  <si>
    <t xml:space="preserve"> Other investing activities . . . . . . . . . . . </t>
  </si>
  <si>
    <t xml:space="preserve"> Debt issuance costs . . . . . . . . . . . . . . .</t>
  </si>
  <si>
    <t xml:space="preserve"> Net cash used in investing activities . . . . . .</t>
  </si>
  <si>
    <t xml:space="preserve"> Cash flows from financing activities:            </t>
  </si>
  <si>
    <t xml:space="preserve"> Proceeds from stock option exercises . . . . . . </t>
  </si>
  <si>
    <t xml:space="preserve"> Repayment of borrowings under revolving credit fa</t>
  </si>
  <si>
    <t xml:space="preserve"> Proceeds from borrowings under revolving credit f</t>
  </si>
  <si>
    <t xml:space="preserve"> Repayment of long-term debt . . . . . . . . . . .</t>
  </si>
  <si>
    <t xml:space="preserve"> Repayment of notes payable to a related party . .</t>
  </si>
  <si>
    <t xml:space="preserve"> Proceeds from borrowings under long-term debt, ne</t>
  </si>
  <si>
    <t xml:space="preserve"> Repayment of economic development funding . . . .</t>
  </si>
  <si>
    <t xml:space="preserve"> Proceeds from equity offering, net of issuance co</t>
  </si>
  <si>
    <t xml:space="preserve"> Proceeds from issuance of debt, net of issuance c</t>
  </si>
  <si>
    <t xml:space="preserve"> Other equity contributions . . . . . . . . . . . </t>
  </si>
  <si>
    <t xml:space="preserve"> Proceeds from notes payable to a related party. .</t>
  </si>
  <si>
    <t xml:space="preserve"> Proceeds from economic development funding . . . </t>
  </si>
  <si>
    <t xml:space="preserve"> Other financing activities. . . . . . . . . . . .</t>
  </si>
  <si>
    <t xml:space="preserve"> Contingent consideration payments and other finan</t>
  </si>
  <si>
    <t xml:space="preserve"> Net cash provided by (used in) financing activiti</t>
  </si>
  <si>
    <t xml:space="preserve"> Effect of exchange rate changes on cash and cash </t>
  </si>
  <si>
    <t xml:space="preserve"> Net increase in cash and cash equivalents . . . .</t>
  </si>
  <si>
    <t xml:space="preserve"> Cash and cash equivalents, beginning of the perio</t>
  </si>
  <si>
    <t xml:space="preserve"> Cash and cash equivalents, end of the period . . </t>
  </si>
  <si>
    <t xml:space="preserve"> Supplemental disclosure of noncash investing and </t>
  </si>
  <si>
    <t xml:space="preserve"> Equity interests retained from the partial sale o</t>
  </si>
  <si>
    <t xml:space="preserve"> Property, plant and equipment acquisitions funded</t>
  </si>
  <si>
    <t xml:space="preserve"> Acquisitions currently or previously funded by li</t>
  </si>
  <si>
    <t xml:space="preserve"> Shares issued for acquisition . . . . . . . . . .</t>
  </si>
  <si>
    <t xml:space="preserve"> Non-cash conversion of debt and accrued interest </t>
  </si>
  <si>
    <t xml:space="preserve"> Settlement of long-term debt . . . . . . . . . . </t>
  </si>
  <si>
    <t>Writeoffs and Restructruing</t>
  </si>
  <si>
    <t>Accumulated</t>
  </si>
  <si>
    <t>Average Invested Capital</t>
  </si>
  <si>
    <t>Operating Income + Writeoffs</t>
  </si>
  <si>
    <t>Return on Invested Capital</t>
  </si>
  <si>
    <t>ROIC - Opening Capital</t>
  </si>
  <si>
    <t>Energy the only new entrant in 2017.</t>
  </si>
  <si>
    <t>Assets &amp;</t>
  </si>
  <si>
    <t>Liab Assoc</t>
  </si>
  <si>
    <t>with EBIT</t>
  </si>
  <si>
    <t>Net Finance</t>
  </si>
  <si>
    <t>and Other</t>
  </si>
  <si>
    <t>Return on Beginning Equity</t>
  </si>
  <si>
    <t>Invested Capital - Direct Asset Basis with SUMPRODUCT</t>
  </si>
  <si>
    <t>Invested Capital - Net Financing and other with SUMPRODUCT</t>
  </si>
  <si>
    <t>NOPAT (2009)</t>
  </si>
  <si>
    <t>Invested Capital (EOY 2009)</t>
  </si>
  <si>
    <t>Growth</t>
  </si>
  <si>
    <t>ROIC</t>
  </si>
  <si>
    <t>WACC</t>
  </si>
  <si>
    <t>Total Invested Capital</t>
  </si>
  <si>
    <t>Less: Equity</t>
  </si>
  <si>
    <t>EV to Equity Bridge</t>
  </si>
  <si>
    <t>JKS</t>
  </si>
  <si>
    <t>Jinko Solar</t>
  </si>
  <si>
    <t>TSL</t>
  </si>
  <si>
    <t>Trina Solar</t>
  </si>
  <si>
    <t>CSIQ</t>
  </si>
  <si>
    <t>Canadian Solar</t>
  </si>
  <si>
    <t>JASO</t>
  </si>
  <si>
    <t>JA Solar</t>
  </si>
  <si>
    <t>HQCL</t>
  </si>
  <si>
    <t>Hanwha Q Cells</t>
  </si>
  <si>
    <t>YGE</t>
  </si>
  <si>
    <t>Yingi Green</t>
  </si>
  <si>
    <t>1165.HK</t>
  </si>
  <si>
    <t>Sunfeng</t>
  </si>
  <si>
    <t>300118.SZ</t>
  </si>
  <si>
    <t>Risen Energy</t>
  </si>
  <si>
    <t>601012.SS</t>
  </si>
  <si>
    <t>Longi Solar</t>
  </si>
  <si>
    <t>FSLR</t>
  </si>
  <si>
    <t>First Solar</t>
  </si>
  <si>
    <t>Equity Value</t>
  </si>
  <si>
    <t>Enterprise Value</t>
  </si>
  <si>
    <t>Less: EV to Equity Bridge</t>
  </si>
  <si>
    <t>Equity Value per Share</t>
  </si>
  <si>
    <t>NOPAT x (1-g/ROIC)/(WACC-g)</t>
  </si>
  <si>
    <t>Number of Shares</t>
  </si>
  <si>
    <t>NOPAT x (1+g)</t>
  </si>
  <si>
    <t xml:space="preserve">Working </t>
  </si>
  <si>
    <t>Capital</t>
  </si>
  <si>
    <t>EV to Equity</t>
  </si>
  <si>
    <t>Bridge</t>
  </si>
  <si>
    <t>Working Capital and Other</t>
  </si>
  <si>
    <t>EBITDA</t>
  </si>
  <si>
    <t>Percent of EBITDA</t>
  </si>
  <si>
    <t>EV to Equity Value Bridge</t>
  </si>
  <si>
    <t>Net Plant Depreciation Rate</t>
  </si>
  <si>
    <t>Plant Investment Net</t>
  </si>
  <si>
    <t>Working Capital as Pct of Opening Plant Net</t>
  </si>
  <si>
    <t>Net Operating Income after Tax</t>
  </si>
  <si>
    <t>Operating Income Forecast</t>
  </si>
  <si>
    <t>NOPAT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</si>
</sst>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70" formatCode="#,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0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0" fontId="0" fillId="0" borderId="0" xfId="0" applyFill="1" applyBorder="1"/>
    <xf numFmtId="10" fontId="0" fillId="0" borderId="0" xfId="0" applyNumberFormat="1"/>
    <xf numFmtId="165" fontId="0" fillId="0" borderId="0" xfId="0" applyNumberFormat="1"/>
    <xf numFmtId="43" fontId="0" fillId="0" borderId="0" xfId="0" applyNumberFormat="1"/>
    <xf numFmtId="170" fontId="0" fillId="0" borderId="0" xfId="0" applyNumberFormat="1"/>
    <xf numFmtId="170" fontId="0" fillId="0" borderId="0" xfId="0" applyNumberFormat="1" applyBorder="1"/>
    <xf numFmtId="10" fontId="0" fillId="0" borderId="0" xfId="0" applyNumberFormat="1" applyBorder="1"/>
    <xf numFmtId="4" fontId="0" fillId="0" borderId="0" xfId="0" applyNumberFormat="1"/>
    <xf numFmtId="43" fontId="0" fillId="0" borderId="0" xfId="1" applyNumberFormat="1" applyFont="1" applyBorder="1"/>
    <xf numFmtId="4" fontId="0" fillId="0" borderId="0" xfId="1" applyNumberFormat="1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43" fontId="0" fillId="0" borderId="3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0" fontId="0" fillId="0" borderId="5" xfId="0" applyBorder="1"/>
    <xf numFmtId="43" fontId="0" fillId="0" borderId="5" xfId="1" applyFont="1" applyBorder="1" applyAlignment="1">
      <alignment horizontal="right"/>
    </xf>
    <xf numFmtId="165" fontId="0" fillId="0" borderId="3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165" fontId="4" fillId="0" borderId="0" xfId="1" applyNumberFormat="1" applyFont="1" applyFill="1"/>
    <xf numFmtId="165" fontId="4" fillId="0" borderId="0" xfId="0" applyNumberFormat="1" applyFont="1" applyFill="1"/>
    <xf numFmtId="0" fontId="4" fillId="0" borderId="3" xfId="0" applyFont="1" applyFill="1" applyBorder="1"/>
    <xf numFmtId="165" fontId="4" fillId="0" borderId="3" xfId="0" applyNumberFormat="1" applyFont="1" applyFill="1" applyBorder="1"/>
    <xf numFmtId="165" fontId="4" fillId="0" borderId="3" xfId="1" applyNumberFormat="1" applyFont="1" applyFill="1" applyBorder="1"/>
    <xf numFmtId="4" fontId="4" fillId="0" borderId="3" xfId="0" applyNumberFormat="1" applyFont="1" applyFill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5" fillId="2" borderId="8" xfId="0" applyNumberFormat="1" applyFont="1" applyFill="1" applyBorder="1"/>
    <xf numFmtId="165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1328936</xdr:colOff>
      <xdr:row>2</xdr:row>
      <xdr:rowOff>50800</xdr:rowOff>
    </xdr:from>
    <xdr:to>
      <xdr:col>17</xdr:col>
      <xdr:colOff>488171</xdr:colOff>
      <xdr:row>22</xdr:row>
      <xdr:rowOff>81636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3D3D25-3581-43DD-81A8-AE61EB39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2936" y="419100"/>
          <a:ext cx="3178785" cy="37328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211612</xdr:colOff>
      <xdr:row>7</xdr:row>
      <xdr:rowOff>22107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4FC826-890C-4AD7-AC05-9124453F6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04900"/>
          <a:ext cx="8904762" cy="942857"/>
        </a:xfrm>
        <a:prstGeom prst="rect">
          <a:avLst/>
        </a:prstGeom>
      </xdr:spPr>
    </xdr:pic>
    <xdr:clientData/>
  </xdr:twoCellAnchor>
  <xdr:twoCellAnchor editAs="oneCell">
    <xdr:from>
      <xdr:col>3</xdr:col>
      <xdr:colOff>284161</xdr:colOff>
      <xdr:row>8</xdr:row>
      <xdr:rowOff>38100</xdr:rowOff>
    </xdr:from>
    <xdr:to>
      <xdr:col>7</xdr:col>
      <xdr:colOff>565149</xdr:colOff>
      <xdr:row>27</xdr:row>
      <xdr:rowOff>165100</xdr:rowOff>
    </xdr:to>
    <xdr:pic>
      <xdr:nvPicPr>
        <xdr:cNvPr id="3" name="Picture 2" descr="The top 10 module suppliers shipped 57GW in 2017, with the seven SMSL players occupying the leading positions. Nine of the companies are Chinese-based operations.">
          <a:extLst>
            <a:ext uri="{FF2B5EF4-FFF2-40B4-BE49-F238E27FC236}">
              <a16:creationId xmlns:a16="http://schemas.microsoft.com/office/drawing/2014/main" id="{59C94FCF-A01D-43C7-AE1A-F1E5DC9D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961" y="1511300"/>
          <a:ext cx="2719388" cy="362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0E47-47F8-4EA6-A610-55C3FB0608C2}">
  <sheetPr codeName="Sheet5"/>
  <dimension ref="C1:I49"/>
  <sheetViews>
    <sheetView topLeftCell="A43" workbookViewId="0">
      <selection activeCell="A13" sqref="A13"/>
    </sheetView>
  </sheetViews>
  <sheetFormatPr defaultRowHeight="14.5" x14ac:dyDescent="0.35"/>
  <cols>
    <col min="1" max="3" width="1.453125" customWidth="1"/>
    <col min="4" max="4" width="28.36328125" bestFit="1" customWidth="1"/>
    <col min="10" max="10" width="22.6328125" bestFit="1" customWidth="1"/>
  </cols>
  <sheetData>
    <row r="1" spans="3:9" x14ac:dyDescent="0.35">
      <c r="C1" t="s">
        <v>44</v>
      </c>
    </row>
    <row r="2" spans="3:9" x14ac:dyDescent="0.35">
      <c r="D2" t="s">
        <v>6</v>
      </c>
      <c r="E2">
        <v>2007</v>
      </c>
      <c r="F2">
        <v>2008</v>
      </c>
      <c r="G2">
        <v>2009</v>
      </c>
      <c r="H2">
        <v>2010</v>
      </c>
      <c r="I2">
        <v>2011</v>
      </c>
    </row>
    <row r="3" spans="3:9" x14ac:dyDescent="0.35">
      <c r="D3" t="s">
        <v>43</v>
      </c>
      <c r="E3" t="b">
        <v>1</v>
      </c>
      <c r="F3" t="b">
        <v>1</v>
      </c>
      <c r="G3" t="b">
        <v>1</v>
      </c>
      <c r="H3" t="b">
        <v>0</v>
      </c>
      <c r="I3" t="b">
        <v>0</v>
      </c>
    </row>
    <row r="4" spans="3:9" x14ac:dyDescent="0.35">
      <c r="D4" t="s">
        <v>8</v>
      </c>
      <c r="E4">
        <v>504</v>
      </c>
      <c r="F4" s="1">
        <v>1246</v>
      </c>
      <c r="G4" s="1">
        <v>2066</v>
      </c>
      <c r="H4" s="1">
        <v>2796</v>
      </c>
      <c r="I4" s="1">
        <v>3945</v>
      </c>
    </row>
    <row r="5" spans="3:9" x14ac:dyDescent="0.35">
      <c r="D5" t="s">
        <v>10</v>
      </c>
      <c r="E5">
        <v>253</v>
      </c>
      <c r="F5">
        <v>568</v>
      </c>
      <c r="G5" s="1">
        <v>1022</v>
      </c>
      <c r="H5" s="1">
        <v>1739</v>
      </c>
      <c r="I5" s="1">
        <v>2550</v>
      </c>
    </row>
    <row r="6" spans="3:9" ht="15" thickBot="1" x14ac:dyDescent="0.4">
      <c r="D6" s="7" t="s">
        <v>12</v>
      </c>
      <c r="E6" s="7">
        <v>251</v>
      </c>
      <c r="F6" s="7">
        <v>678</v>
      </c>
      <c r="G6" s="8">
        <v>1045</v>
      </c>
      <c r="H6" s="8">
        <v>1057</v>
      </c>
      <c r="I6" s="8">
        <v>1395</v>
      </c>
    </row>
    <row r="7" spans="3:9" x14ac:dyDescent="0.35">
      <c r="D7" t="s">
        <v>15</v>
      </c>
      <c r="E7">
        <v>15</v>
      </c>
      <c r="F7">
        <v>34</v>
      </c>
      <c r="G7">
        <v>78</v>
      </c>
      <c r="H7">
        <v>94</v>
      </c>
      <c r="I7">
        <v>106</v>
      </c>
    </row>
    <row r="8" spans="3:9" x14ac:dyDescent="0.35">
      <c r="D8" t="s">
        <v>1</v>
      </c>
      <c r="E8">
        <v>82</v>
      </c>
      <c r="F8">
        <v>174</v>
      </c>
      <c r="G8">
        <v>273</v>
      </c>
      <c r="H8">
        <v>317</v>
      </c>
      <c r="I8">
        <v>380</v>
      </c>
    </row>
    <row r="9" spans="3:9" x14ac:dyDescent="0.35">
      <c r="D9" t="s">
        <v>19</v>
      </c>
      <c r="E9">
        <v>17</v>
      </c>
      <c r="F9">
        <v>33</v>
      </c>
      <c r="G9">
        <v>14</v>
      </c>
      <c r="H9">
        <v>24</v>
      </c>
      <c r="I9">
        <v>35</v>
      </c>
    </row>
    <row r="10" spans="3:9" x14ac:dyDescent="0.35">
      <c r="D10" t="s">
        <v>22</v>
      </c>
      <c r="E10">
        <v>114</v>
      </c>
      <c r="F10">
        <v>240</v>
      </c>
      <c r="G10">
        <v>365</v>
      </c>
      <c r="H10">
        <v>435</v>
      </c>
      <c r="I10">
        <v>521</v>
      </c>
    </row>
    <row r="11" spans="3:9" x14ac:dyDescent="0.35">
      <c r="D11" s="3" t="s">
        <v>24</v>
      </c>
      <c r="E11" s="3">
        <v>137</v>
      </c>
      <c r="F11" s="3">
        <v>438</v>
      </c>
      <c r="G11" s="3">
        <v>680</v>
      </c>
      <c r="H11" s="3">
        <v>622</v>
      </c>
      <c r="I11" s="3">
        <v>874</v>
      </c>
    </row>
    <row r="12" spans="3:9" x14ac:dyDescent="0.35">
      <c r="D12" t="s">
        <v>42</v>
      </c>
      <c r="E12">
        <v>2</v>
      </c>
      <c r="F12">
        <v>6</v>
      </c>
      <c r="G12">
        <v>5</v>
      </c>
      <c r="H12">
        <v>0</v>
      </c>
      <c r="I12">
        <v>0</v>
      </c>
    </row>
    <row r="13" spans="3:9" x14ac:dyDescent="0.35">
      <c r="D13" s="6" t="s">
        <v>26</v>
      </c>
      <c r="E13" s="6">
        <v>20</v>
      </c>
      <c r="F13" s="6">
        <v>21</v>
      </c>
      <c r="G13" s="6">
        <v>10</v>
      </c>
      <c r="H13" s="6">
        <v>16</v>
      </c>
      <c r="I13" s="6">
        <v>23</v>
      </c>
    </row>
    <row r="14" spans="3:9" x14ac:dyDescent="0.35">
      <c r="D14" t="s">
        <v>28</v>
      </c>
      <c r="E14">
        <v>-2</v>
      </c>
      <c r="F14">
        <v>-1</v>
      </c>
      <c r="G14">
        <v>-5</v>
      </c>
      <c r="H14">
        <v>-3</v>
      </c>
      <c r="I14">
        <v>-2</v>
      </c>
    </row>
    <row r="15" spans="3:9" x14ac:dyDescent="0.35">
      <c r="D15" t="s">
        <v>30</v>
      </c>
      <c r="E15">
        <v>-1</v>
      </c>
      <c r="F15">
        <v>-1</v>
      </c>
      <c r="G15">
        <v>-3</v>
      </c>
      <c r="H15">
        <v>-1</v>
      </c>
      <c r="I15">
        <v>-1</v>
      </c>
    </row>
    <row r="16" spans="3:9" x14ac:dyDescent="0.35">
      <c r="D16" t="s">
        <v>33</v>
      </c>
      <c r="E16">
        <v>19</v>
      </c>
      <c r="F16">
        <v>26</v>
      </c>
      <c r="G16">
        <v>7</v>
      </c>
      <c r="H16">
        <v>12</v>
      </c>
      <c r="I16">
        <v>20</v>
      </c>
    </row>
    <row r="17" spans="3:9" x14ac:dyDescent="0.35">
      <c r="D17" s="3" t="s">
        <v>34</v>
      </c>
      <c r="E17" s="3">
        <v>156</v>
      </c>
      <c r="F17" s="3">
        <v>464</v>
      </c>
      <c r="G17" s="3">
        <v>686</v>
      </c>
      <c r="H17" s="3">
        <v>635</v>
      </c>
      <c r="I17" s="3">
        <v>894</v>
      </c>
    </row>
    <row r="18" spans="3:9" x14ac:dyDescent="0.35">
      <c r="D18" t="s">
        <v>2</v>
      </c>
      <c r="E18">
        <v>-2</v>
      </c>
      <c r="F18">
        <v>115</v>
      </c>
      <c r="G18">
        <v>46</v>
      </c>
      <c r="H18">
        <v>75</v>
      </c>
      <c r="I18">
        <v>132</v>
      </c>
    </row>
    <row r="19" spans="3:9" x14ac:dyDescent="0.35">
      <c r="D19" s="3" t="s">
        <v>41</v>
      </c>
      <c r="E19" s="3">
        <v>158</v>
      </c>
      <c r="F19" s="3">
        <v>349</v>
      </c>
      <c r="G19" s="3">
        <v>640</v>
      </c>
      <c r="H19" s="3">
        <v>559</v>
      </c>
      <c r="I19" s="3">
        <v>762</v>
      </c>
    </row>
    <row r="21" spans="3:9" x14ac:dyDescent="0.35">
      <c r="C21" t="s">
        <v>4</v>
      </c>
    </row>
    <row r="22" spans="3:9" x14ac:dyDescent="0.35">
      <c r="D22" t="s">
        <v>5</v>
      </c>
      <c r="E22">
        <v>2007</v>
      </c>
      <c r="F22">
        <v>2008</v>
      </c>
      <c r="G22">
        <v>2009</v>
      </c>
    </row>
    <row r="23" spans="3:9" x14ac:dyDescent="0.35">
      <c r="D23" t="s">
        <v>7</v>
      </c>
      <c r="E23">
        <v>637</v>
      </c>
      <c r="F23">
        <v>792</v>
      </c>
      <c r="G23">
        <v>785</v>
      </c>
    </row>
    <row r="24" spans="3:9" x14ac:dyDescent="0.35">
      <c r="D24" t="s">
        <v>9</v>
      </c>
      <c r="E24">
        <v>18</v>
      </c>
      <c r="F24">
        <v>62</v>
      </c>
      <c r="G24">
        <v>227</v>
      </c>
    </row>
    <row r="25" spans="3:9" x14ac:dyDescent="0.35">
      <c r="D25" t="s">
        <v>0</v>
      </c>
      <c r="E25">
        <v>40</v>
      </c>
      <c r="F25">
        <v>122</v>
      </c>
      <c r="G25">
        <v>153</v>
      </c>
    </row>
    <row r="26" spans="3:9" x14ac:dyDescent="0.35">
      <c r="D26" t="s">
        <v>11</v>
      </c>
      <c r="E26">
        <v>107</v>
      </c>
      <c r="F26">
        <v>102</v>
      </c>
      <c r="G26">
        <v>187</v>
      </c>
    </row>
    <row r="27" spans="3:9" ht="15" thickBot="1" x14ac:dyDescent="0.4">
      <c r="D27" s="7" t="s">
        <v>13</v>
      </c>
      <c r="E27" s="7">
        <v>803</v>
      </c>
      <c r="F27" s="8">
        <v>1078</v>
      </c>
      <c r="G27" s="8">
        <v>1351</v>
      </c>
    </row>
    <row r="28" spans="3:9" x14ac:dyDescent="0.35">
      <c r="D28" t="s">
        <v>14</v>
      </c>
      <c r="E28">
        <v>430</v>
      </c>
      <c r="F28">
        <v>843</v>
      </c>
      <c r="G28">
        <v>989</v>
      </c>
    </row>
    <row r="29" spans="3:9" x14ac:dyDescent="0.35">
      <c r="D29" t="s">
        <v>16</v>
      </c>
      <c r="G29">
        <v>131</v>
      </c>
    </row>
    <row r="30" spans="3:9" x14ac:dyDescent="0.35">
      <c r="D30" t="s">
        <v>17</v>
      </c>
      <c r="F30">
        <v>30</v>
      </c>
      <c r="G30">
        <v>330</v>
      </c>
    </row>
    <row r="31" spans="3:9" x14ac:dyDescent="0.35">
      <c r="D31" t="s">
        <v>18</v>
      </c>
      <c r="F31">
        <v>30</v>
      </c>
      <c r="G31">
        <v>37</v>
      </c>
    </row>
    <row r="32" spans="3:9" x14ac:dyDescent="0.35">
      <c r="D32" t="s">
        <v>0</v>
      </c>
      <c r="F32">
        <v>0</v>
      </c>
      <c r="G32">
        <v>22</v>
      </c>
    </row>
    <row r="33" spans="4:7" x14ac:dyDescent="0.35">
      <c r="D33" t="s">
        <v>20</v>
      </c>
      <c r="E33">
        <v>139</v>
      </c>
      <c r="F33">
        <v>135</v>
      </c>
      <c r="G33">
        <v>490</v>
      </c>
    </row>
    <row r="34" spans="4:7" x14ac:dyDescent="0.35">
      <c r="D34" s="2" t="s">
        <v>21</v>
      </c>
      <c r="E34" s="2">
        <v>569</v>
      </c>
      <c r="F34" s="4">
        <v>1037</v>
      </c>
      <c r="G34" s="4">
        <v>1998</v>
      </c>
    </row>
    <row r="35" spans="4:7" ht="15" thickBot="1" x14ac:dyDescent="0.4">
      <c r="D35" s="7" t="s">
        <v>23</v>
      </c>
      <c r="E35" s="8">
        <v>1371</v>
      </c>
      <c r="F35" s="8">
        <v>2115</v>
      </c>
      <c r="G35" s="8">
        <v>3349</v>
      </c>
    </row>
    <row r="40" spans="4:7" x14ac:dyDescent="0.35">
      <c r="D40" t="s">
        <v>27</v>
      </c>
      <c r="E40">
        <v>132</v>
      </c>
      <c r="F40">
        <v>146</v>
      </c>
      <c r="G40">
        <v>37</v>
      </c>
    </row>
    <row r="41" spans="4:7" x14ac:dyDescent="0.35">
      <c r="D41" t="s">
        <v>29</v>
      </c>
      <c r="E41">
        <v>25</v>
      </c>
      <c r="F41">
        <v>176</v>
      </c>
      <c r="G41">
        <v>262</v>
      </c>
    </row>
    <row r="42" spans="4:7" x14ac:dyDescent="0.35">
      <c r="D42" t="s">
        <v>31</v>
      </c>
      <c r="E42">
        <v>30</v>
      </c>
      <c r="F42">
        <v>60</v>
      </c>
      <c r="G42">
        <v>95</v>
      </c>
    </row>
    <row r="43" spans="4:7" ht="15" thickBot="1" x14ac:dyDescent="0.4">
      <c r="D43" s="7" t="s">
        <v>32</v>
      </c>
      <c r="E43" s="7">
        <v>187</v>
      </c>
      <c r="F43" s="7">
        <v>382</v>
      </c>
      <c r="G43" s="7">
        <v>395</v>
      </c>
    </row>
    <row r="44" spans="4:7" x14ac:dyDescent="0.35">
      <c r="D44" t="s">
        <v>35</v>
      </c>
      <c r="E44">
        <v>69</v>
      </c>
      <c r="F44">
        <v>164</v>
      </c>
      <c r="G44">
        <v>146</v>
      </c>
    </row>
    <row r="45" spans="4:7" x14ac:dyDescent="0.35">
      <c r="D45" t="s">
        <v>36</v>
      </c>
      <c r="E45">
        <v>19</v>
      </c>
      <c r="F45">
        <v>56</v>
      </c>
      <c r="G45">
        <v>155</v>
      </c>
    </row>
    <row r="46" spans="4:7" x14ac:dyDescent="0.35">
      <c r="D46" t="s">
        <v>37</v>
      </c>
      <c r="E46">
        <v>274</v>
      </c>
      <c r="F46">
        <v>602</v>
      </c>
      <c r="G46">
        <v>697</v>
      </c>
    </row>
    <row r="48" spans="4:7" x14ac:dyDescent="0.35">
      <c r="D48" s="2" t="s">
        <v>38</v>
      </c>
      <c r="E48" s="4">
        <v>1097</v>
      </c>
      <c r="F48" s="4">
        <v>1513</v>
      </c>
      <c r="G48" s="4">
        <v>2652</v>
      </c>
    </row>
    <row r="49" spans="4:7" x14ac:dyDescent="0.35">
      <c r="D49" t="s">
        <v>39</v>
      </c>
      <c r="E49" s="1">
        <v>1371</v>
      </c>
      <c r="F49" s="1">
        <v>2115</v>
      </c>
      <c r="G49" s="1">
        <v>3349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F354-C223-4C06-B7AC-90272100A6F7}">
  <sheetPr codeName="Sheet6"/>
  <dimension ref="C1:L66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13" sqref="G13"/>
    </sheetView>
  </sheetViews>
  <sheetFormatPr defaultRowHeight="14.5" x14ac:dyDescent="0.35"/>
  <cols>
    <col min="1" max="3" width="1.453125" customWidth="1"/>
    <col min="4" max="4" width="34.453125" customWidth="1"/>
    <col min="5" max="6" width="9.36328125" customWidth="1"/>
    <col min="7" max="7" width="8.90625" customWidth="1"/>
    <col min="8" max="8" width="9.1796875" bestFit="1" customWidth="1"/>
    <col min="9" max="10" width="9.26953125" bestFit="1" customWidth="1"/>
    <col min="11" max="12" width="9.08984375" bestFit="1" customWidth="1"/>
    <col min="13" max="13" width="22.6328125" bestFit="1" customWidth="1"/>
  </cols>
  <sheetData>
    <row r="1" spans="3:12" x14ac:dyDescent="0.35">
      <c r="C1" t="s">
        <v>44</v>
      </c>
    </row>
    <row r="2" spans="3:12" x14ac:dyDescent="0.35">
      <c r="D2" t="s">
        <v>6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</row>
    <row r="3" spans="3:12" x14ac:dyDescent="0.35">
      <c r="D3" t="s">
        <v>43</v>
      </c>
      <c r="H3" t="b">
        <v>1</v>
      </c>
      <c r="I3" t="b">
        <v>1</v>
      </c>
      <c r="J3" t="b">
        <v>1</v>
      </c>
      <c r="K3" t="b">
        <v>0</v>
      </c>
      <c r="L3" t="b">
        <v>0</v>
      </c>
    </row>
    <row r="4" spans="3:12" x14ac:dyDescent="0.35">
      <c r="D4" t="s">
        <v>8</v>
      </c>
      <c r="H4" s="11">
        <v>504</v>
      </c>
      <c r="I4" s="11">
        <v>1246</v>
      </c>
      <c r="J4" s="11">
        <v>2066</v>
      </c>
      <c r="K4" s="11">
        <v>2796</v>
      </c>
      <c r="L4" s="11">
        <v>3945</v>
      </c>
    </row>
    <row r="5" spans="3:12" x14ac:dyDescent="0.35">
      <c r="D5" t="s">
        <v>10</v>
      </c>
      <c r="H5" s="11">
        <v>253</v>
      </c>
      <c r="I5" s="11">
        <v>568</v>
      </c>
      <c r="J5" s="11">
        <v>1022</v>
      </c>
      <c r="K5" s="11">
        <v>1739</v>
      </c>
      <c r="L5" s="11">
        <v>2550</v>
      </c>
    </row>
    <row r="6" spans="3:12" ht="15" thickBot="1" x14ac:dyDescent="0.4">
      <c r="D6" s="7" t="s">
        <v>12</v>
      </c>
      <c r="E6" s="7"/>
      <c r="F6" s="7"/>
      <c r="G6" s="7"/>
      <c r="H6" s="12">
        <f>H4-H5</f>
        <v>251</v>
      </c>
      <c r="I6" s="12">
        <f t="shared" ref="I6:L6" si="0">I4-I5</f>
        <v>678</v>
      </c>
      <c r="J6" s="12">
        <f t="shared" si="0"/>
        <v>1044</v>
      </c>
      <c r="K6" s="12">
        <f t="shared" si="0"/>
        <v>1057</v>
      </c>
      <c r="L6" s="12">
        <f t="shared" si="0"/>
        <v>1395</v>
      </c>
    </row>
    <row r="7" spans="3:12" x14ac:dyDescent="0.35">
      <c r="D7" t="s">
        <v>15</v>
      </c>
      <c r="H7" s="11">
        <v>15</v>
      </c>
      <c r="I7" s="11">
        <v>34</v>
      </c>
      <c r="J7" s="11">
        <v>78</v>
      </c>
      <c r="K7" s="11">
        <v>94</v>
      </c>
      <c r="L7" s="11">
        <v>106</v>
      </c>
    </row>
    <row r="8" spans="3:12" x14ac:dyDescent="0.35">
      <c r="D8" t="s">
        <v>1</v>
      </c>
      <c r="H8" s="11">
        <v>82</v>
      </c>
      <c r="I8" s="11">
        <v>174</v>
      </c>
      <c r="J8" s="11">
        <v>273</v>
      </c>
      <c r="K8" s="11">
        <v>317</v>
      </c>
      <c r="L8" s="11">
        <v>380</v>
      </c>
    </row>
    <row r="9" spans="3:12" x14ac:dyDescent="0.35">
      <c r="D9" t="s">
        <v>19</v>
      </c>
      <c r="H9" s="11">
        <v>17</v>
      </c>
      <c r="I9" s="11">
        <v>33</v>
      </c>
      <c r="J9" s="11">
        <v>14</v>
      </c>
      <c r="K9" s="11">
        <v>24</v>
      </c>
      <c r="L9" s="11">
        <v>35</v>
      </c>
    </row>
    <row r="10" spans="3:12" ht="15" thickBot="1" x14ac:dyDescent="0.4">
      <c r="D10" s="7" t="s">
        <v>22</v>
      </c>
      <c r="E10" s="7"/>
      <c r="F10" s="7"/>
      <c r="G10" s="7"/>
      <c r="H10" s="12">
        <f>SUM(H7:H9)</f>
        <v>114</v>
      </c>
      <c r="I10" s="12">
        <f t="shared" ref="I10:L10" si="1">SUM(I7:I9)</f>
        <v>241</v>
      </c>
      <c r="J10" s="12">
        <f t="shared" si="1"/>
        <v>365</v>
      </c>
      <c r="K10" s="12">
        <f t="shared" si="1"/>
        <v>435</v>
      </c>
      <c r="L10" s="12">
        <f t="shared" si="1"/>
        <v>521</v>
      </c>
    </row>
    <row r="11" spans="3:12" x14ac:dyDescent="0.35">
      <c r="D11" s="9" t="s">
        <v>24</v>
      </c>
      <c r="E11" s="9"/>
      <c r="F11" s="9"/>
      <c r="G11" s="9"/>
      <c r="H11" s="13">
        <f>H6-H10</f>
        <v>137</v>
      </c>
      <c r="I11" s="13">
        <f t="shared" ref="I11:L11" si="2">I6-I10</f>
        <v>437</v>
      </c>
      <c r="J11" s="13">
        <f t="shared" si="2"/>
        <v>679</v>
      </c>
      <c r="K11" s="13">
        <f t="shared" si="2"/>
        <v>622</v>
      </c>
      <c r="L11" s="13">
        <f t="shared" si="2"/>
        <v>874</v>
      </c>
    </row>
    <row r="12" spans="3:12" x14ac:dyDescent="0.35">
      <c r="D12" t="s">
        <v>42</v>
      </c>
      <c r="H12" s="11">
        <v>2</v>
      </c>
      <c r="I12" s="11">
        <v>6</v>
      </c>
      <c r="J12" s="11">
        <v>5</v>
      </c>
      <c r="K12" s="11">
        <v>0</v>
      </c>
      <c r="L12" s="11">
        <v>0</v>
      </c>
    </row>
    <row r="13" spans="3:12" x14ac:dyDescent="0.35">
      <c r="D13" s="6" t="s">
        <v>26</v>
      </c>
      <c r="E13" s="6"/>
      <c r="F13" s="6"/>
      <c r="G13" s="6"/>
      <c r="H13" s="14">
        <v>20</v>
      </c>
      <c r="I13" s="14">
        <v>21</v>
      </c>
      <c r="J13" s="14">
        <v>10</v>
      </c>
      <c r="K13" s="14">
        <v>16</v>
      </c>
      <c r="L13" s="14">
        <v>23</v>
      </c>
    </row>
    <row r="14" spans="3:12" x14ac:dyDescent="0.35">
      <c r="D14" t="s">
        <v>28</v>
      </c>
      <c r="H14" s="11">
        <v>-2</v>
      </c>
      <c r="I14" s="11">
        <v>-1</v>
      </c>
      <c r="J14" s="11">
        <v>-5</v>
      </c>
      <c r="K14" s="11">
        <v>-3</v>
      </c>
      <c r="L14" s="11">
        <v>-2</v>
      </c>
    </row>
    <row r="15" spans="3:12" x14ac:dyDescent="0.35">
      <c r="D15" t="s">
        <v>30</v>
      </c>
      <c r="H15" s="11">
        <v>-1</v>
      </c>
      <c r="I15" s="11">
        <v>-1</v>
      </c>
      <c r="J15" s="11">
        <v>-3</v>
      </c>
      <c r="K15" s="11">
        <v>-1</v>
      </c>
      <c r="L15" s="11">
        <v>-1</v>
      </c>
    </row>
    <row r="16" spans="3:12" ht="15" thickBot="1" x14ac:dyDescent="0.4">
      <c r="D16" s="7" t="s">
        <v>33</v>
      </c>
      <c r="E16" s="7"/>
      <c r="F16" s="7"/>
      <c r="G16" s="7"/>
      <c r="H16" s="12">
        <f>SUM(H12:H15)</f>
        <v>19</v>
      </c>
      <c r="I16" s="12">
        <f t="shared" ref="I16:L16" si="3">SUM(I12:I15)</f>
        <v>25</v>
      </c>
      <c r="J16" s="12">
        <f t="shared" si="3"/>
        <v>7</v>
      </c>
      <c r="K16" s="12">
        <f t="shared" si="3"/>
        <v>12</v>
      </c>
      <c r="L16" s="12">
        <f t="shared" si="3"/>
        <v>20</v>
      </c>
    </row>
    <row r="17" spans="3:12" x14ac:dyDescent="0.35">
      <c r="D17" s="9" t="s">
        <v>34</v>
      </c>
      <c r="E17" s="9"/>
      <c r="F17" s="9"/>
      <c r="G17" s="9"/>
      <c r="H17" s="13">
        <f>H11+H16</f>
        <v>156</v>
      </c>
      <c r="I17" s="13">
        <f t="shared" ref="I17:L17" si="4">I11+I16</f>
        <v>462</v>
      </c>
      <c r="J17" s="13">
        <f t="shared" si="4"/>
        <v>686</v>
      </c>
      <c r="K17" s="13">
        <f t="shared" si="4"/>
        <v>634</v>
      </c>
      <c r="L17" s="13">
        <f t="shared" si="4"/>
        <v>894</v>
      </c>
    </row>
    <row r="18" spans="3:12" x14ac:dyDescent="0.35">
      <c r="D18" t="s">
        <v>2</v>
      </c>
      <c r="H18" s="11">
        <v>-2</v>
      </c>
      <c r="I18" s="11">
        <v>115</v>
      </c>
      <c r="J18" s="11">
        <v>46</v>
      </c>
      <c r="K18" s="11">
        <v>75</v>
      </c>
      <c r="L18" s="11">
        <v>132</v>
      </c>
    </row>
    <row r="19" spans="3:12" x14ac:dyDescent="0.35">
      <c r="D19" s="3" t="s">
        <v>41</v>
      </c>
      <c r="E19" s="3"/>
      <c r="F19" s="3"/>
      <c r="G19" s="3"/>
      <c r="H19" s="15">
        <f>H17-H18</f>
        <v>158</v>
      </c>
      <c r="I19" s="15">
        <f t="shared" ref="I19:L19" si="5">I17-I18</f>
        <v>347</v>
      </c>
      <c r="J19" s="15">
        <f t="shared" si="5"/>
        <v>640</v>
      </c>
      <c r="K19" s="15">
        <f t="shared" si="5"/>
        <v>559</v>
      </c>
      <c r="L19" s="15">
        <f t="shared" si="5"/>
        <v>762</v>
      </c>
    </row>
    <row r="21" spans="3:12" x14ac:dyDescent="0.35">
      <c r="D21" t="s">
        <v>52</v>
      </c>
      <c r="H21" s="17">
        <f>H18/H17</f>
        <v>-1.282051282051282E-2</v>
      </c>
      <c r="I21" s="17">
        <f t="shared" ref="I21:L21" si="6">I18/I17</f>
        <v>0.24891774891774893</v>
      </c>
      <c r="J21" s="17">
        <f t="shared" si="6"/>
        <v>6.7055393586005832E-2</v>
      </c>
      <c r="K21" s="17">
        <f t="shared" si="6"/>
        <v>0.11829652996845426</v>
      </c>
      <c r="L21" s="17">
        <f t="shared" si="6"/>
        <v>0.1476510067114094</v>
      </c>
    </row>
    <row r="22" spans="3:12" x14ac:dyDescent="0.35">
      <c r="D22" t="s">
        <v>53</v>
      </c>
      <c r="H22" s="17">
        <v>0.2</v>
      </c>
      <c r="I22" s="17">
        <v>0.2</v>
      </c>
      <c r="J22" s="17">
        <v>0.2</v>
      </c>
      <c r="K22" s="17">
        <v>0.2</v>
      </c>
      <c r="L22" s="17">
        <v>0.2</v>
      </c>
    </row>
    <row r="24" spans="3:12" x14ac:dyDescent="0.35">
      <c r="C24" t="s">
        <v>4</v>
      </c>
      <c r="E24" s="33" t="s">
        <v>261</v>
      </c>
      <c r="F24" s="33" t="s">
        <v>264</v>
      </c>
    </row>
    <row r="25" spans="3:12" x14ac:dyDescent="0.35">
      <c r="D25" t="s">
        <v>5</v>
      </c>
      <c r="E25" s="33" t="s">
        <v>262</v>
      </c>
      <c r="F25" s="33" t="s">
        <v>265</v>
      </c>
      <c r="G25">
        <v>2006</v>
      </c>
      <c r="H25">
        <v>2007</v>
      </c>
      <c r="I25">
        <v>2008</v>
      </c>
      <c r="J25">
        <v>2009</v>
      </c>
    </row>
    <row r="26" spans="3:12" x14ac:dyDescent="0.35">
      <c r="E26" s="33" t="s">
        <v>263</v>
      </c>
      <c r="F26" s="33" t="s">
        <v>263</v>
      </c>
    </row>
    <row r="27" spans="3:12" x14ac:dyDescent="0.35">
      <c r="D27" t="s">
        <v>7</v>
      </c>
      <c r="G27" s="11">
        <f>('2004-2014 Financial Statements'!K41+'2004-2014 Financial Statements'!K42)/1000</f>
        <v>308.41500000000002</v>
      </c>
      <c r="H27" s="11">
        <v>637</v>
      </c>
      <c r="I27" s="11">
        <v>792</v>
      </c>
      <c r="J27" s="11">
        <v>785</v>
      </c>
    </row>
    <row r="28" spans="3:12" x14ac:dyDescent="0.35">
      <c r="D28" t="s">
        <v>9</v>
      </c>
      <c r="G28" s="11">
        <f>'2004-2014 Financial Statements'!K43/1000</f>
        <v>27.966000000000001</v>
      </c>
      <c r="H28" s="11">
        <v>18</v>
      </c>
      <c r="I28" s="11">
        <v>62</v>
      </c>
      <c r="J28" s="11">
        <v>227</v>
      </c>
    </row>
    <row r="29" spans="3:12" x14ac:dyDescent="0.35">
      <c r="D29" t="s">
        <v>0</v>
      </c>
      <c r="G29" s="11">
        <f>'2004-2014 Financial Statements'!K46/1000</f>
        <v>16.510000000000002</v>
      </c>
      <c r="H29" s="11">
        <v>40</v>
      </c>
      <c r="I29" s="11">
        <v>122</v>
      </c>
      <c r="J29" s="11">
        <v>153</v>
      </c>
    </row>
    <row r="30" spans="3:12" x14ac:dyDescent="0.35">
      <c r="D30" t="s">
        <v>11</v>
      </c>
      <c r="G30" s="11">
        <f>('2004-2014 Financial Statements'!K49+'2004-2014 Financial Statements'!K53)/1000</f>
        <v>35.631</v>
      </c>
      <c r="H30" s="11">
        <v>108</v>
      </c>
      <c r="I30" s="11">
        <v>102</v>
      </c>
      <c r="J30" s="11">
        <v>186</v>
      </c>
    </row>
    <row r="31" spans="3:12" ht="15" thickBot="1" x14ac:dyDescent="0.4">
      <c r="D31" s="7" t="s">
        <v>13</v>
      </c>
      <c r="E31" s="7"/>
      <c r="F31" s="7"/>
      <c r="G31" s="32">
        <f>SUM(G27:G30)</f>
        <v>388.52200000000005</v>
      </c>
      <c r="H31" s="12">
        <v>803</v>
      </c>
      <c r="I31" s="12">
        <v>1078</v>
      </c>
      <c r="J31" s="12">
        <v>1351</v>
      </c>
    </row>
    <row r="32" spans="3:12" x14ac:dyDescent="0.35">
      <c r="D32" t="s">
        <v>14</v>
      </c>
      <c r="E32" s="16"/>
      <c r="G32" s="11">
        <f>'2004-2014 Financial Statements'!K56/1000</f>
        <v>178.86799999999999</v>
      </c>
      <c r="H32" s="11">
        <v>430</v>
      </c>
      <c r="I32" s="11">
        <v>843</v>
      </c>
      <c r="J32" s="11">
        <v>989</v>
      </c>
    </row>
    <row r="33" spans="4:10" x14ac:dyDescent="0.35">
      <c r="D33" t="s">
        <v>16</v>
      </c>
      <c r="E33" s="16"/>
      <c r="H33" s="11"/>
      <c r="I33" s="11"/>
      <c r="J33" s="11">
        <v>131</v>
      </c>
    </row>
    <row r="34" spans="4:10" x14ac:dyDescent="0.35">
      <c r="D34" t="s">
        <v>17</v>
      </c>
      <c r="G34" s="11">
        <f>'2004-2014 Financial Statements'!K60/1000</f>
        <v>8.2240000000000002</v>
      </c>
      <c r="H34" s="11"/>
      <c r="I34" s="11">
        <v>30</v>
      </c>
      <c r="J34" s="11">
        <v>330</v>
      </c>
    </row>
    <row r="35" spans="4:10" x14ac:dyDescent="0.35">
      <c r="D35" t="s">
        <v>18</v>
      </c>
      <c r="H35" s="11"/>
      <c r="I35" s="11">
        <v>30</v>
      </c>
      <c r="J35" s="11">
        <v>37</v>
      </c>
    </row>
    <row r="36" spans="4:10" x14ac:dyDescent="0.35">
      <c r="D36" t="s">
        <v>0</v>
      </c>
      <c r="H36" s="11"/>
      <c r="I36" s="11">
        <v>0</v>
      </c>
      <c r="J36" s="11">
        <v>22</v>
      </c>
    </row>
    <row r="37" spans="4:10" x14ac:dyDescent="0.35">
      <c r="D37" t="s">
        <v>20</v>
      </c>
      <c r="G37" s="11">
        <f>'2004-2014 Financial Statements'!K69/1000</f>
        <v>2.8959999999999999</v>
      </c>
      <c r="H37" s="11">
        <v>139</v>
      </c>
      <c r="I37" s="11">
        <v>134</v>
      </c>
      <c r="J37" s="11">
        <v>489</v>
      </c>
    </row>
    <row r="38" spans="4:10" x14ac:dyDescent="0.35">
      <c r="D38" s="2" t="s">
        <v>21</v>
      </c>
      <c r="E38" s="2"/>
      <c r="F38" s="2"/>
      <c r="G38" s="10">
        <f>SUM(G32:G37)</f>
        <v>189.98799999999997</v>
      </c>
      <c r="H38" s="10">
        <f>SUM(H32:H37)</f>
        <v>569</v>
      </c>
      <c r="I38" s="10">
        <f t="shared" ref="I38:J38" si="7">SUM(I32:I37)</f>
        <v>1037</v>
      </c>
      <c r="J38" s="10">
        <f t="shared" si="7"/>
        <v>1998</v>
      </c>
    </row>
    <row r="39" spans="4:10" ht="15" thickBot="1" x14ac:dyDescent="0.4">
      <c r="D39" s="7" t="s">
        <v>23</v>
      </c>
      <c r="E39" s="7"/>
      <c r="F39" s="7"/>
      <c r="G39" s="12">
        <f>G38+G31</f>
        <v>578.51</v>
      </c>
      <c r="H39" s="12">
        <f>H38+H31</f>
        <v>1372</v>
      </c>
      <c r="I39" s="12">
        <f t="shared" ref="I39:J39" si="8">I38+I31</f>
        <v>2115</v>
      </c>
      <c r="J39" s="12">
        <f t="shared" si="8"/>
        <v>3349</v>
      </c>
    </row>
    <row r="41" spans="4:10" x14ac:dyDescent="0.35">
      <c r="D41" t="s">
        <v>27</v>
      </c>
      <c r="G41" s="11">
        <f>('2004-2014 Financial Statements'!K78+'2004-2014 Financial Statements'!K80)/1000</f>
        <v>19.649999999999999</v>
      </c>
      <c r="H41" s="11">
        <v>132</v>
      </c>
      <c r="I41" s="11">
        <v>146</v>
      </c>
      <c r="J41" s="11">
        <v>37</v>
      </c>
    </row>
    <row r="42" spans="4:10" x14ac:dyDescent="0.35">
      <c r="D42" t="s">
        <v>29</v>
      </c>
      <c r="G42" s="11">
        <f>'2004-2014 Financial Statements'!K75/1000</f>
        <v>32.082999999999998</v>
      </c>
      <c r="H42" s="11">
        <v>25</v>
      </c>
      <c r="I42" s="11">
        <v>176</v>
      </c>
      <c r="J42" s="11">
        <v>262</v>
      </c>
    </row>
    <row r="43" spans="4:10" x14ac:dyDescent="0.35">
      <c r="D43" t="s">
        <v>31</v>
      </c>
      <c r="G43" s="11">
        <f>'2004-2014 Financial Statements'!K83/1000</f>
        <v>0.34</v>
      </c>
      <c r="H43" s="11">
        <v>30</v>
      </c>
      <c r="I43" s="11">
        <v>60</v>
      </c>
      <c r="J43" s="11">
        <v>95</v>
      </c>
    </row>
    <row r="44" spans="4:10" ht="15" thickBot="1" x14ac:dyDescent="0.4">
      <c r="D44" s="7" t="s">
        <v>32</v>
      </c>
      <c r="E44" s="7"/>
      <c r="F44" s="7"/>
      <c r="G44" s="32">
        <f>SUM(G41:G43)</f>
        <v>52.073</v>
      </c>
      <c r="H44" s="12">
        <v>187</v>
      </c>
      <c r="I44" s="12">
        <v>382</v>
      </c>
      <c r="J44" s="12">
        <v>395</v>
      </c>
    </row>
    <row r="45" spans="4:10" x14ac:dyDescent="0.35">
      <c r="D45" t="s">
        <v>35</v>
      </c>
      <c r="G45" s="11">
        <f>'2004-2014 Financial Statements'!K87/1000</f>
        <v>61.046999999999997</v>
      </c>
      <c r="H45" s="11">
        <v>69</v>
      </c>
      <c r="I45" s="11">
        <v>164</v>
      </c>
      <c r="J45" s="11">
        <v>146</v>
      </c>
    </row>
    <row r="46" spans="4:10" x14ac:dyDescent="0.35">
      <c r="D46" t="s">
        <v>36</v>
      </c>
      <c r="G46" s="11">
        <f>'2004-2014 Financial Statements'!K86/1000</f>
        <v>3.7240000000000002</v>
      </c>
      <c r="H46" s="11">
        <v>18</v>
      </c>
      <c r="I46" s="11">
        <v>56</v>
      </c>
      <c r="J46" s="11">
        <v>156</v>
      </c>
    </row>
    <row r="47" spans="4:10" x14ac:dyDescent="0.35">
      <c r="D47" t="s">
        <v>37</v>
      </c>
      <c r="G47" s="11">
        <f>G44+G45+G46</f>
        <v>116.84400000000001</v>
      </c>
      <c r="H47" s="11">
        <f>H44+H45+H46</f>
        <v>274</v>
      </c>
      <c r="I47" s="11">
        <f t="shared" ref="I47:J47" si="9">I44+I45+I46</f>
        <v>602</v>
      </c>
      <c r="J47" s="11">
        <f t="shared" si="9"/>
        <v>697</v>
      </c>
    </row>
    <row r="48" spans="4:10" x14ac:dyDescent="0.35">
      <c r="D48" s="2" t="s">
        <v>38</v>
      </c>
      <c r="E48" s="2"/>
      <c r="F48" s="2"/>
      <c r="G48" s="10">
        <f>'2004-2014 Financial Statements'!K101/1000</f>
        <v>461.666</v>
      </c>
      <c r="H48" s="10">
        <v>1098</v>
      </c>
      <c r="I48" s="10">
        <v>1513</v>
      </c>
      <c r="J48" s="10">
        <v>2652</v>
      </c>
    </row>
    <row r="49" spans="4:12" ht="15" thickBot="1" x14ac:dyDescent="0.4">
      <c r="D49" s="7" t="s">
        <v>39</v>
      </c>
      <c r="E49" s="7"/>
      <c r="F49" s="7"/>
      <c r="G49" s="12">
        <f>G47+G48</f>
        <v>578.51</v>
      </c>
      <c r="H49" s="12">
        <f>H47+H48</f>
        <v>1372</v>
      </c>
      <c r="I49" s="12">
        <f t="shared" ref="I49:J49" si="10">I47+I48</f>
        <v>2115</v>
      </c>
      <c r="J49" s="12">
        <f t="shared" si="10"/>
        <v>3349</v>
      </c>
    </row>
    <row r="51" spans="4:12" x14ac:dyDescent="0.35">
      <c r="D51" t="s">
        <v>49</v>
      </c>
      <c r="G51" s="11"/>
      <c r="H51" s="11"/>
      <c r="I51" s="11"/>
      <c r="J51" s="11"/>
    </row>
    <row r="52" spans="4:12" x14ac:dyDescent="0.35">
      <c r="D52" t="s">
        <v>50</v>
      </c>
      <c r="G52" s="11"/>
      <c r="H52" s="11"/>
      <c r="I52" s="11"/>
      <c r="J52" s="11"/>
    </row>
    <row r="54" spans="4:12" x14ac:dyDescent="0.35">
      <c r="D54" t="s">
        <v>24</v>
      </c>
      <c r="G54" s="18"/>
      <c r="H54" s="18"/>
      <c r="I54" s="18"/>
      <c r="J54" s="18"/>
      <c r="K54" s="18"/>
      <c r="L54" s="18"/>
    </row>
    <row r="55" spans="4:12" x14ac:dyDescent="0.35">
      <c r="D55" t="s">
        <v>3</v>
      </c>
      <c r="G55" s="17"/>
      <c r="H55" s="17">
        <f>H22</f>
        <v>0.2</v>
      </c>
      <c r="I55" s="17">
        <f t="shared" ref="I55:L55" si="11">I22</f>
        <v>0.2</v>
      </c>
      <c r="J55" s="17">
        <f t="shared" si="11"/>
        <v>0.2</v>
      </c>
      <c r="K55" s="17">
        <f t="shared" si="11"/>
        <v>0.2</v>
      </c>
      <c r="L55" s="17">
        <f t="shared" si="11"/>
        <v>0.2</v>
      </c>
    </row>
    <row r="56" spans="4:12" x14ac:dyDescent="0.35">
      <c r="D56" t="s">
        <v>51</v>
      </c>
    </row>
    <row r="58" spans="4:12" x14ac:dyDescent="0.35">
      <c r="D58" t="s">
        <v>54</v>
      </c>
      <c r="H58" s="17"/>
      <c r="I58" s="17"/>
      <c r="J58" s="17"/>
    </row>
    <row r="59" spans="4:12" x14ac:dyDescent="0.35">
      <c r="D59" t="s">
        <v>55</v>
      </c>
      <c r="H59" s="17"/>
      <c r="I59" s="17"/>
      <c r="J59" s="17"/>
    </row>
    <row r="60" spans="4:12" x14ac:dyDescent="0.35">
      <c r="D60" t="s">
        <v>259</v>
      </c>
      <c r="H60" s="17"/>
      <c r="I60" s="17"/>
      <c r="J60" s="17"/>
    </row>
    <row r="62" spans="4:12" x14ac:dyDescent="0.35">
      <c r="D62" t="s">
        <v>58</v>
      </c>
      <c r="G62" s="18"/>
      <c r="H62" s="18"/>
      <c r="I62" s="18"/>
      <c r="J62" s="18"/>
    </row>
    <row r="64" spans="4:12" x14ac:dyDescent="0.35">
      <c r="D64" t="s">
        <v>57</v>
      </c>
      <c r="H64" s="17"/>
      <c r="I64" s="17"/>
      <c r="J64" s="17"/>
    </row>
    <row r="65" spans="4:4" x14ac:dyDescent="0.35">
      <c r="D65" t="s">
        <v>56</v>
      </c>
    </row>
    <row r="66" spans="4:4" x14ac:dyDescent="0.35">
      <c r="D66" t="s">
        <v>266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5CE58-94B4-487F-99B6-0B310C40B909}">
  <sheetPr codeName="Sheet3">
    <tabColor rgb="FFFF0000"/>
  </sheetPr>
  <dimension ref="B1:S223"/>
  <sheetViews>
    <sheetView zoomScale="90" zoomScaleNormal="90" workbookViewId="0">
      <pane xSplit="6" ySplit="1" topLeftCell="H25" activePane="bottomRight" state="frozen"/>
      <selection pane="topRight" activeCell="G1" sqref="G1"/>
      <selection pane="bottomLeft" activeCell="A2" sqref="A2"/>
      <selection pane="bottomRight" activeCell="J48" sqref="J48"/>
    </sheetView>
  </sheetViews>
  <sheetFormatPr defaultRowHeight="14.5" outlineLevelRow="1" x14ac:dyDescent="0.35"/>
  <cols>
    <col min="1" max="3" width="1.81640625" customWidth="1"/>
    <col min="4" max="4" width="42.90625" customWidth="1"/>
    <col min="5" max="8" width="12.08984375" customWidth="1"/>
    <col min="9" max="19" width="13.36328125" customWidth="1"/>
    <col min="20" max="20" width="10.6328125" bestFit="1" customWidth="1"/>
  </cols>
  <sheetData>
    <row r="1" spans="2:19" x14ac:dyDescent="0.35">
      <c r="D1" t="s">
        <v>79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</row>
    <row r="2" spans="2:19" x14ac:dyDescent="0.35">
      <c r="B2" t="s">
        <v>80</v>
      </c>
    </row>
    <row r="3" spans="2:19" x14ac:dyDescent="0.35">
      <c r="C3" t="s">
        <v>81</v>
      </c>
    </row>
    <row r="4" spans="2:19" x14ac:dyDescent="0.35">
      <c r="D4" t="s">
        <v>82</v>
      </c>
      <c r="I4" s="11">
        <v>13522</v>
      </c>
      <c r="J4" s="11">
        <v>48063</v>
      </c>
      <c r="K4" s="11">
        <v>134974</v>
      </c>
      <c r="L4" s="11">
        <v>503976</v>
      </c>
      <c r="M4" s="11">
        <v>1246301</v>
      </c>
      <c r="N4" s="11">
        <v>2066200</v>
      </c>
      <c r="O4" s="11">
        <v>2563515</v>
      </c>
      <c r="P4" s="11">
        <v>2766207</v>
      </c>
      <c r="Q4" s="11">
        <v>3368545</v>
      </c>
      <c r="R4" s="11">
        <v>3308989</v>
      </c>
      <c r="S4" s="11">
        <v>3391814</v>
      </c>
    </row>
    <row r="5" spans="2:19" x14ac:dyDescent="0.35">
      <c r="D5" t="s">
        <v>83</v>
      </c>
      <c r="I5" s="11">
        <v>18851</v>
      </c>
      <c r="J5" s="11">
        <v>31483</v>
      </c>
      <c r="K5" s="11">
        <v>80730</v>
      </c>
      <c r="L5" s="11">
        <v>252573</v>
      </c>
      <c r="M5" s="11">
        <v>567908</v>
      </c>
      <c r="N5" s="11">
        <v>1021618</v>
      </c>
      <c r="O5" s="11">
        <v>1378669</v>
      </c>
      <c r="P5" s="11">
        <v>1794456</v>
      </c>
      <c r="Q5" s="11">
        <v>2515796</v>
      </c>
      <c r="R5" s="11">
        <v>2446235</v>
      </c>
      <c r="S5" s="11">
        <v>2564709</v>
      </c>
    </row>
    <row r="6" spans="2:19" x14ac:dyDescent="0.35">
      <c r="D6" s="3" t="s">
        <v>84</v>
      </c>
      <c r="E6" s="3"/>
      <c r="F6" s="3"/>
      <c r="G6" s="3"/>
      <c r="H6" s="3"/>
      <c r="I6" s="15">
        <v>-5329</v>
      </c>
      <c r="J6" s="15">
        <v>16580</v>
      </c>
      <c r="K6" s="15">
        <v>54244</v>
      </c>
      <c r="L6" s="15">
        <v>251403</v>
      </c>
      <c r="M6" s="15">
        <v>678393</v>
      </c>
      <c r="N6" s="15">
        <v>1044582</v>
      </c>
      <c r="O6" s="15">
        <v>1184846</v>
      </c>
      <c r="P6" s="15">
        <v>971751</v>
      </c>
      <c r="Q6" s="15">
        <v>852749</v>
      </c>
      <c r="R6" s="15">
        <v>862754</v>
      </c>
      <c r="S6" s="15">
        <v>827105</v>
      </c>
    </row>
    <row r="7" spans="2:19" x14ac:dyDescent="0.35">
      <c r="D7" t="s">
        <v>85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x14ac:dyDescent="0.35">
      <c r="D8" t="s">
        <v>86</v>
      </c>
      <c r="I8" s="11">
        <v>1240</v>
      </c>
      <c r="J8" s="11">
        <v>2372</v>
      </c>
      <c r="K8" s="11">
        <v>6361</v>
      </c>
      <c r="L8" s="11">
        <v>15107</v>
      </c>
      <c r="M8" s="11">
        <v>33517</v>
      </c>
      <c r="N8" s="11">
        <v>78161</v>
      </c>
      <c r="O8" s="11">
        <v>94797</v>
      </c>
      <c r="P8" s="11">
        <v>140523</v>
      </c>
      <c r="Q8" s="11">
        <v>132460</v>
      </c>
      <c r="R8" s="11">
        <v>134300</v>
      </c>
      <c r="S8" s="11">
        <v>143969</v>
      </c>
    </row>
    <row r="9" spans="2:19" x14ac:dyDescent="0.35">
      <c r="D9" t="s">
        <v>87</v>
      </c>
      <c r="I9" s="11">
        <v>9312</v>
      </c>
      <c r="J9" s="11">
        <v>15825</v>
      </c>
      <c r="K9" s="11">
        <v>33348</v>
      </c>
      <c r="L9" s="11">
        <v>82248</v>
      </c>
      <c r="M9" s="11">
        <v>174039</v>
      </c>
      <c r="N9" s="11">
        <v>272898</v>
      </c>
      <c r="O9" s="11">
        <v>321704</v>
      </c>
      <c r="P9" s="11">
        <v>412541</v>
      </c>
      <c r="Q9" s="11">
        <v>280928</v>
      </c>
      <c r="R9" s="11">
        <v>270261</v>
      </c>
      <c r="S9" s="11">
        <v>253827</v>
      </c>
    </row>
    <row r="10" spans="2:19" x14ac:dyDescent="0.35">
      <c r="D10" t="s">
        <v>88</v>
      </c>
      <c r="I10" s="11">
        <v>900</v>
      </c>
      <c r="J10" s="11">
        <v>3173</v>
      </c>
      <c r="K10" s="11">
        <v>11725</v>
      </c>
      <c r="L10" s="11">
        <v>16867</v>
      </c>
      <c r="M10" s="11">
        <v>32498</v>
      </c>
      <c r="N10" s="11">
        <v>13908</v>
      </c>
      <c r="O10" s="11">
        <v>19442</v>
      </c>
      <c r="P10" s="11">
        <v>33620</v>
      </c>
      <c r="Q10" s="11">
        <v>7823</v>
      </c>
      <c r="R10" s="11">
        <v>2768</v>
      </c>
      <c r="S10" s="11">
        <v>5146</v>
      </c>
    </row>
    <row r="11" spans="2:19" x14ac:dyDescent="0.35">
      <c r="D11" t="s">
        <v>89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60366</v>
      </c>
      <c r="Q11" s="11">
        <v>469101</v>
      </c>
      <c r="R11" s="11">
        <v>86896</v>
      </c>
      <c r="S11" s="11">
        <v>0</v>
      </c>
    </row>
    <row r="12" spans="2:19" x14ac:dyDescent="0.35">
      <c r="D12" t="s">
        <v>90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393365</v>
      </c>
      <c r="Q12" s="11"/>
      <c r="R12" s="11"/>
      <c r="S12" s="11"/>
    </row>
    <row r="13" spans="2:19" x14ac:dyDescent="0.35">
      <c r="D13" s="3" t="s">
        <v>91</v>
      </c>
      <c r="E13" s="3"/>
      <c r="F13" s="3"/>
      <c r="G13" s="3"/>
      <c r="H13" s="3"/>
      <c r="I13" s="15">
        <v>11452</v>
      </c>
      <c r="J13" s="15">
        <v>21370</v>
      </c>
      <c r="K13" s="15">
        <v>51434</v>
      </c>
      <c r="L13" s="15">
        <v>114222</v>
      </c>
      <c r="M13" s="15">
        <v>240054</v>
      </c>
      <c r="N13" s="15">
        <v>364967</v>
      </c>
      <c r="O13" s="15">
        <v>435943</v>
      </c>
      <c r="P13" s="15">
        <v>1040415</v>
      </c>
      <c r="Q13" s="15">
        <v>890312</v>
      </c>
      <c r="R13" s="15">
        <v>494225</v>
      </c>
      <c r="S13" s="15">
        <v>402942</v>
      </c>
    </row>
    <row r="14" spans="2:19" x14ac:dyDescent="0.35">
      <c r="D14" s="3"/>
      <c r="E14" s="3"/>
      <c r="F14" s="3"/>
      <c r="G14" s="3"/>
      <c r="H14" s="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x14ac:dyDescent="0.35">
      <c r="D15" s="3" t="s">
        <v>92</v>
      </c>
      <c r="E15" s="3"/>
      <c r="F15" s="3"/>
      <c r="G15" s="3"/>
      <c r="H15" s="3"/>
      <c r="I15" s="15">
        <v>-16781</v>
      </c>
      <c r="J15" s="15">
        <v>-4790</v>
      </c>
      <c r="K15" s="15">
        <v>2810</v>
      </c>
      <c r="L15" s="15">
        <v>137181</v>
      </c>
      <c r="M15" s="15">
        <v>438339</v>
      </c>
      <c r="N15" s="15">
        <v>679615</v>
      </c>
      <c r="O15" s="15">
        <v>748903</v>
      </c>
      <c r="P15" s="15">
        <v>-68664</v>
      </c>
      <c r="Q15" s="15">
        <v>-37563</v>
      </c>
      <c r="R15" s="15">
        <v>368529</v>
      </c>
      <c r="S15" s="15">
        <v>424163</v>
      </c>
    </row>
    <row r="16" spans="2:19" x14ac:dyDescent="0.35">
      <c r="D16" s="6"/>
      <c r="E16" s="6"/>
      <c r="F16" s="6"/>
      <c r="G16" s="6"/>
      <c r="H16" s="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4:19" x14ac:dyDescent="0.35">
      <c r="D17" t="s">
        <v>93</v>
      </c>
      <c r="I17" s="11">
        <v>116</v>
      </c>
      <c r="J17" s="11">
        <v>-1715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-2122</v>
      </c>
      <c r="R17" s="11">
        <v>-259</v>
      </c>
      <c r="S17" s="11">
        <v>-3017</v>
      </c>
    </row>
    <row r="18" spans="4:19" x14ac:dyDescent="0.35">
      <c r="D18" t="s">
        <v>94</v>
      </c>
      <c r="I18" s="11">
        <v>0</v>
      </c>
      <c r="J18" s="11">
        <v>0</v>
      </c>
      <c r="K18" s="11">
        <v>2648</v>
      </c>
      <c r="L18" s="11">
        <v>20413</v>
      </c>
      <c r="M18" s="11">
        <v>21158</v>
      </c>
      <c r="N18" s="11">
        <v>9735</v>
      </c>
      <c r="O18" s="11">
        <v>14375</v>
      </c>
      <c r="P18" s="11">
        <v>13391</v>
      </c>
      <c r="Q18" s="11">
        <v>12824</v>
      </c>
      <c r="R18" s="11">
        <v>16752</v>
      </c>
      <c r="S18" s="11">
        <v>18030</v>
      </c>
    </row>
    <row r="19" spans="4:19" x14ac:dyDescent="0.35">
      <c r="D19" t="s">
        <v>95</v>
      </c>
      <c r="I19" s="11">
        <v>-100</v>
      </c>
      <c r="J19" s="11">
        <v>-418</v>
      </c>
      <c r="K19" s="11">
        <v>-1023</v>
      </c>
      <c r="L19" s="11">
        <v>-2294</v>
      </c>
      <c r="M19" s="11">
        <v>-509</v>
      </c>
      <c r="N19" s="11">
        <v>-5258</v>
      </c>
      <c r="O19" s="11">
        <v>-6</v>
      </c>
      <c r="P19" s="11">
        <v>-100</v>
      </c>
      <c r="Q19" s="11">
        <v>-13888</v>
      </c>
      <c r="R19" s="11">
        <v>-1884</v>
      </c>
      <c r="S19" s="11">
        <v>-1982</v>
      </c>
    </row>
    <row r="20" spans="4:19" x14ac:dyDescent="0.35">
      <c r="D20" t="s">
        <v>96</v>
      </c>
      <c r="I20" s="11">
        <v>-6</v>
      </c>
      <c r="J20" s="11">
        <v>372</v>
      </c>
      <c r="K20" s="11">
        <v>-799</v>
      </c>
      <c r="L20" s="11">
        <v>-1219</v>
      </c>
      <c r="M20" s="11">
        <v>-934</v>
      </c>
      <c r="N20" s="11">
        <v>-2985</v>
      </c>
      <c r="O20" s="11">
        <v>2273</v>
      </c>
      <c r="P20" s="11">
        <v>665</v>
      </c>
      <c r="Q20" s="11">
        <v>945</v>
      </c>
      <c r="R20" s="11">
        <v>-4758</v>
      </c>
      <c r="S20" s="11">
        <v>-5203</v>
      </c>
    </row>
    <row r="21" spans="4:19" x14ac:dyDescent="0.35">
      <c r="D21" s="3" t="s">
        <v>97</v>
      </c>
      <c r="E21" s="3"/>
      <c r="F21" s="3"/>
      <c r="G21" s="3"/>
      <c r="H21" s="3"/>
      <c r="I21" s="15">
        <v>-16771</v>
      </c>
      <c r="J21" s="15">
        <v>-6551</v>
      </c>
      <c r="K21" s="15">
        <v>9180</v>
      </c>
      <c r="L21" s="15">
        <v>155962</v>
      </c>
      <c r="M21" s="15">
        <v>463776</v>
      </c>
      <c r="N21" s="15">
        <v>686314</v>
      </c>
      <c r="O21" s="15">
        <v>762077</v>
      </c>
      <c r="P21" s="15">
        <v>-53713</v>
      </c>
      <c r="Q21" s="15">
        <v>-39804</v>
      </c>
      <c r="R21" s="15">
        <v>378380</v>
      </c>
      <c r="S21" s="15">
        <v>431991</v>
      </c>
    </row>
    <row r="22" spans="4:19" x14ac:dyDescent="0.35">
      <c r="D22" s="6"/>
      <c r="E22" s="6"/>
      <c r="F22" s="6"/>
      <c r="G22" s="6"/>
      <c r="H22" s="6"/>
      <c r="I22" s="14"/>
      <c r="J22" s="14"/>
      <c r="K22" s="24"/>
      <c r="L22" s="24"/>
      <c r="M22" s="24"/>
      <c r="N22" s="24"/>
      <c r="O22" s="14"/>
      <c r="P22" s="14"/>
      <c r="Q22" s="14"/>
      <c r="R22" s="14"/>
      <c r="S22" s="14"/>
    </row>
    <row r="23" spans="4:19" x14ac:dyDescent="0.35">
      <c r="D23" t="s">
        <v>98</v>
      </c>
      <c r="I23" s="11">
        <v>0</v>
      </c>
      <c r="J23" s="11">
        <v>0</v>
      </c>
      <c r="K23" s="11">
        <v>-5206</v>
      </c>
      <c r="L23" s="11">
        <v>2392</v>
      </c>
      <c r="M23" s="11">
        <v>-115446</v>
      </c>
      <c r="N23" s="11">
        <v>-46176</v>
      </c>
      <c r="O23" s="11">
        <v>-97876</v>
      </c>
      <c r="P23" s="11">
        <v>14220</v>
      </c>
      <c r="Q23" s="11">
        <v>-56534</v>
      </c>
      <c r="R23" s="11">
        <v>-25179</v>
      </c>
      <c r="S23" s="11">
        <v>-30124</v>
      </c>
    </row>
    <row r="24" spans="4:19" x14ac:dyDescent="0.35">
      <c r="D24" t="s">
        <v>99</v>
      </c>
      <c r="I24" s="11">
        <v>0</v>
      </c>
      <c r="J24" s="11">
        <v>89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-163</v>
      </c>
      <c r="S24" s="11">
        <v>-4949</v>
      </c>
    </row>
    <row r="25" spans="4:19" x14ac:dyDescent="0.35">
      <c r="D25" s="3" t="s">
        <v>100</v>
      </c>
      <c r="E25" s="3"/>
      <c r="F25" s="3"/>
      <c r="G25" s="3"/>
      <c r="H25" s="3"/>
      <c r="I25" s="15">
        <v>-16771</v>
      </c>
      <c r="J25" s="15">
        <v>-6462</v>
      </c>
      <c r="K25" s="15">
        <v>3974</v>
      </c>
      <c r="L25" s="15">
        <v>158354</v>
      </c>
      <c r="M25" s="15">
        <v>348330</v>
      </c>
      <c r="N25" s="15">
        <v>640138</v>
      </c>
      <c r="O25" s="15">
        <v>664201</v>
      </c>
      <c r="P25" s="15">
        <v>-39493</v>
      </c>
      <c r="Q25" s="15">
        <v>-96338</v>
      </c>
      <c r="R25" s="15">
        <v>353038</v>
      </c>
      <c r="S25" s="15">
        <v>396918</v>
      </c>
    </row>
    <row r="26" spans="4:19" x14ac:dyDescent="0.35">
      <c r="D26" s="6"/>
      <c r="E26" s="6"/>
      <c r="F26" s="6"/>
      <c r="G26" s="6"/>
      <c r="H26" s="6"/>
      <c r="I26" s="24"/>
      <c r="J26" s="24"/>
      <c r="K26" s="24"/>
      <c r="L26" s="24"/>
      <c r="M26" s="24"/>
      <c r="N26" s="24"/>
      <c r="O26" s="24"/>
      <c r="P26" s="24"/>
      <c r="Q26" s="14"/>
      <c r="R26" s="14"/>
      <c r="S26" s="14"/>
    </row>
    <row r="27" spans="4:19" x14ac:dyDescent="0.35">
      <c r="D27" t="s">
        <v>101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4:19" x14ac:dyDescent="0.35">
      <c r="D28" t="s">
        <v>102</v>
      </c>
      <c r="I28" s="25"/>
      <c r="J28" s="25"/>
      <c r="K28" s="25">
        <v>7.0000000000000007E-2</v>
      </c>
      <c r="L28" s="25">
        <v>2.12</v>
      </c>
      <c r="M28" s="25">
        <v>4.34</v>
      </c>
      <c r="N28" s="25">
        <v>7.67</v>
      </c>
      <c r="O28" s="25">
        <v>7.82</v>
      </c>
      <c r="P28" s="25">
        <v>-0.46</v>
      </c>
      <c r="Q28" s="25">
        <v>-1.1100000000000001</v>
      </c>
      <c r="R28" s="25">
        <v>3.77</v>
      </c>
      <c r="S28" s="25">
        <v>3.97</v>
      </c>
    </row>
    <row r="29" spans="4:19" x14ac:dyDescent="0.35">
      <c r="D29" t="s">
        <v>103</v>
      </c>
      <c r="I29" s="25"/>
      <c r="J29" s="25"/>
      <c r="K29" s="25">
        <v>7.0000000000000007E-2</v>
      </c>
      <c r="L29" s="25">
        <v>2.0299999999999998</v>
      </c>
      <c r="M29" s="25">
        <v>4.24</v>
      </c>
      <c r="N29" s="25">
        <v>7.53</v>
      </c>
      <c r="O29" s="25">
        <v>7.68</v>
      </c>
      <c r="P29" s="25">
        <v>-0.46</v>
      </c>
      <c r="Q29" s="25">
        <v>-1.1100000000000001</v>
      </c>
      <c r="R29" s="25">
        <v>3.7</v>
      </c>
      <c r="S29" s="25">
        <v>3.91</v>
      </c>
    </row>
    <row r="30" spans="4:19" x14ac:dyDescent="0.35">
      <c r="D30" t="s">
        <v>102</v>
      </c>
      <c r="I30" s="11"/>
      <c r="J30" s="11"/>
      <c r="K30" s="11">
        <v>56771.428571428565</v>
      </c>
      <c r="L30" s="11">
        <v>74695.283018867922</v>
      </c>
      <c r="M30" s="11">
        <v>80260.368663594476</v>
      </c>
      <c r="N30" s="11">
        <v>83459.973924380698</v>
      </c>
      <c r="O30" s="11">
        <v>84936.189258312021</v>
      </c>
      <c r="P30" s="11">
        <v>85854.34782608696</v>
      </c>
      <c r="Q30" s="11">
        <v>86790.990990990977</v>
      </c>
      <c r="R30" s="11">
        <v>93644.031830238731</v>
      </c>
      <c r="S30" s="11">
        <v>99979.345088161208</v>
      </c>
    </row>
    <row r="31" spans="4:19" x14ac:dyDescent="0.35">
      <c r="D31" t="s">
        <v>103</v>
      </c>
      <c r="I31" s="11"/>
      <c r="J31" s="11"/>
      <c r="K31" s="11">
        <v>56771.428571428565</v>
      </c>
      <c r="L31" s="11">
        <v>78006.896551724145</v>
      </c>
      <c r="M31" s="11">
        <v>82153.301886792455</v>
      </c>
      <c r="N31" s="11">
        <v>85011.686586985394</v>
      </c>
      <c r="O31" s="11">
        <v>86484.505208333343</v>
      </c>
      <c r="P31" s="11">
        <v>85854.34782608696</v>
      </c>
      <c r="Q31" s="11">
        <v>86790.990990990977</v>
      </c>
      <c r="R31" s="11">
        <v>95415.675675675666</v>
      </c>
      <c r="S31" s="11">
        <v>101513.55498721228</v>
      </c>
    </row>
    <row r="32" spans="4:19" x14ac:dyDescent="0.35">
      <c r="I32" s="11"/>
      <c r="J32" s="11"/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2:19" x14ac:dyDescent="0.35">
      <c r="D33" t="s">
        <v>104</v>
      </c>
      <c r="I33" s="23">
        <v>1944</v>
      </c>
      <c r="J33" s="23">
        <v>3376</v>
      </c>
      <c r="K33" s="23">
        <v>10210</v>
      </c>
      <c r="L33" s="23">
        <v>24481</v>
      </c>
      <c r="M33" s="23">
        <v>59518</v>
      </c>
      <c r="N33" s="23">
        <v>129628</v>
      </c>
      <c r="O33" s="23">
        <v>156093</v>
      </c>
      <c r="P33" s="23">
        <v>235231</v>
      </c>
      <c r="Q33" s="23">
        <v>262716</v>
      </c>
      <c r="R33" s="23">
        <v>234370</v>
      </c>
      <c r="S33" s="23">
        <v>245798</v>
      </c>
    </row>
    <row r="34" spans="2:19" x14ac:dyDescent="0.3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19" x14ac:dyDescent="0.35">
      <c r="D35" t="s">
        <v>105</v>
      </c>
      <c r="I35" s="11">
        <v>7733</v>
      </c>
      <c r="J35" s="11">
        <v>42481</v>
      </c>
      <c r="K35" s="11">
        <v>153150</v>
      </c>
      <c r="L35" s="11">
        <v>242371</v>
      </c>
      <c r="M35" s="11">
        <v>459271</v>
      </c>
      <c r="N35" s="11">
        <v>279941</v>
      </c>
      <c r="O35" s="11">
        <v>588914</v>
      </c>
      <c r="P35" s="11">
        <v>731814</v>
      </c>
      <c r="Q35" s="11">
        <v>379228</v>
      </c>
      <c r="R35" s="11">
        <v>282576</v>
      </c>
      <c r="S35" s="11">
        <v>257549</v>
      </c>
    </row>
    <row r="36" spans="2:19" x14ac:dyDescent="0.35">
      <c r="D36" t="s">
        <v>106</v>
      </c>
      <c r="I36" s="25">
        <v>3.9778806584362139</v>
      </c>
      <c r="J36" s="25">
        <v>12.583234597156398</v>
      </c>
      <c r="K36" s="25">
        <v>15</v>
      </c>
      <c r="L36" s="25">
        <v>9.900371716841633</v>
      </c>
      <c r="M36" s="25">
        <v>7.7165059309788635</v>
      </c>
      <c r="N36" s="25">
        <v>2.1595720060480761</v>
      </c>
      <c r="O36" s="25">
        <v>3.7728405501848257</v>
      </c>
      <c r="P36" s="25">
        <v>3.1110440375630763</v>
      </c>
      <c r="Q36" s="25">
        <v>1.4434903089267499</v>
      </c>
      <c r="R36" s="25">
        <v>1.2056833212441866</v>
      </c>
      <c r="S36" s="25">
        <v>1.04780754928844</v>
      </c>
    </row>
    <row r="37" spans="2:19" x14ac:dyDescent="0.35"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x14ac:dyDescent="0.35">
      <c r="B38" t="s">
        <v>4</v>
      </c>
      <c r="E38" t="s">
        <v>261</v>
      </c>
      <c r="F38" t="s">
        <v>264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2:19" x14ac:dyDescent="0.35">
      <c r="B39" t="s">
        <v>107</v>
      </c>
      <c r="E39" t="s">
        <v>262</v>
      </c>
      <c r="F39" t="s">
        <v>265</v>
      </c>
      <c r="G39" t="s">
        <v>304</v>
      </c>
      <c r="H39" t="s">
        <v>306</v>
      </c>
      <c r="P39" s="26"/>
    </row>
    <row r="40" spans="2:19" x14ac:dyDescent="0.35">
      <c r="C40" t="s">
        <v>108</v>
      </c>
      <c r="E40" t="s">
        <v>263</v>
      </c>
      <c r="F40" t="s">
        <v>263</v>
      </c>
      <c r="G40" t="s">
        <v>305</v>
      </c>
      <c r="H40" t="s">
        <v>307</v>
      </c>
      <c r="P40" s="26"/>
    </row>
    <row r="41" spans="2:19" x14ac:dyDescent="0.35">
      <c r="D41" t="s">
        <v>109</v>
      </c>
      <c r="F41">
        <v>-1</v>
      </c>
      <c r="H41">
        <v>-1</v>
      </c>
      <c r="J41" s="27">
        <v>16721</v>
      </c>
      <c r="K41" s="27">
        <v>308092</v>
      </c>
      <c r="L41" s="27">
        <v>404264</v>
      </c>
      <c r="M41" s="27">
        <v>716218</v>
      </c>
      <c r="N41" s="27">
        <v>664499</v>
      </c>
      <c r="O41" s="27">
        <v>765689</v>
      </c>
      <c r="P41" s="27">
        <v>605619</v>
      </c>
      <c r="Q41" s="27">
        <v>901294</v>
      </c>
      <c r="R41" s="27">
        <v>1325072</v>
      </c>
      <c r="S41" s="27">
        <v>1482054</v>
      </c>
    </row>
    <row r="42" spans="2:19" x14ac:dyDescent="0.35">
      <c r="D42" t="s">
        <v>110</v>
      </c>
      <c r="F42">
        <v>-1</v>
      </c>
      <c r="H42">
        <v>-1</v>
      </c>
      <c r="J42" s="27">
        <v>312</v>
      </c>
      <c r="K42" s="27">
        <v>323</v>
      </c>
      <c r="L42" s="27">
        <v>232686</v>
      </c>
      <c r="M42" s="27">
        <v>76042</v>
      </c>
      <c r="N42" s="27">
        <v>120236</v>
      </c>
      <c r="O42" s="27">
        <v>167889</v>
      </c>
      <c r="P42" s="27">
        <v>66146</v>
      </c>
      <c r="Q42" s="27">
        <v>102578</v>
      </c>
      <c r="R42" s="27">
        <v>439102</v>
      </c>
      <c r="S42" s="27">
        <v>509032</v>
      </c>
    </row>
    <row r="43" spans="2:19" x14ac:dyDescent="0.35">
      <c r="D43" t="s">
        <v>111</v>
      </c>
      <c r="E43">
        <v>1</v>
      </c>
      <c r="G43">
        <v>1</v>
      </c>
      <c r="J43" s="27">
        <v>1098</v>
      </c>
      <c r="K43" s="27">
        <v>27966</v>
      </c>
      <c r="L43" s="27">
        <v>18165</v>
      </c>
      <c r="M43" s="27">
        <v>61703</v>
      </c>
      <c r="N43" s="27">
        <v>226826</v>
      </c>
      <c r="O43" s="27">
        <v>305537</v>
      </c>
      <c r="P43" s="27">
        <v>310568</v>
      </c>
      <c r="Q43" s="27">
        <v>553567</v>
      </c>
      <c r="R43" s="27">
        <v>136383</v>
      </c>
      <c r="S43" s="27">
        <v>135434</v>
      </c>
    </row>
    <row r="44" spans="2:19" x14ac:dyDescent="0.35">
      <c r="D44" t="s">
        <v>112</v>
      </c>
      <c r="E44">
        <v>1</v>
      </c>
      <c r="G44">
        <v>1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400987</v>
      </c>
      <c r="R44" s="27">
        <v>521323</v>
      </c>
      <c r="S44" s="27">
        <v>76971</v>
      </c>
    </row>
    <row r="45" spans="2:19" x14ac:dyDescent="0.35">
      <c r="D45" t="s">
        <v>113</v>
      </c>
      <c r="E45">
        <v>1</v>
      </c>
      <c r="G45">
        <v>1</v>
      </c>
      <c r="J45" s="27">
        <v>0</v>
      </c>
      <c r="K45" s="27">
        <v>0</v>
      </c>
      <c r="L45" s="27">
        <v>0</v>
      </c>
      <c r="M45" s="27">
        <v>0</v>
      </c>
      <c r="N45" s="27">
        <v>58</v>
      </c>
      <c r="O45" s="27">
        <v>1482</v>
      </c>
      <c r="P45" s="27">
        <v>533399</v>
      </c>
      <c r="Q45" s="27">
        <v>0</v>
      </c>
      <c r="R45" s="27"/>
      <c r="S45" s="27"/>
    </row>
    <row r="46" spans="2:19" x14ac:dyDescent="0.35">
      <c r="D46" t="s">
        <v>114</v>
      </c>
      <c r="E46">
        <v>1</v>
      </c>
      <c r="G46">
        <v>1</v>
      </c>
      <c r="J46" s="27">
        <v>6917</v>
      </c>
      <c r="K46" s="27">
        <v>16510</v>
      </c>
      <c r="L46" s="27">
        <v>40204</v>
      </c>
      <c r="M46" s="27">
        <v>121554</v>
      </c>
      <c r="N46" s="27">
        <v>152821</v>
      </c>
      <c r="O46" s="27">
        <v>200442</v>
      </c>
      <c r="P46" s="27">
        <v>475867</v>
      </c>
      <c r="Q46" s="27">
        <v>434921</v>
      </c>
      <c r="R46" s="27">
        <v>388951</v>
      </c>
      <c r="S46" s="27">
        <v>505088</v>
      </c>
    </row>
    <row r="47" spans="2:19" x14ac:dyDescent="0.35">
      <c r="D47" t="s">
        <v>115</v>
      </c>
      <c r="E47">
        <v>1</v>
      </c>
      <c r="G47">
        <v>1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53784</v>
      </c>
      <c r="Q47" s="27">
        <v>98903</v>
      </c>
      <c r="R47" s="27">
        <v>133731</v>
      </c>
      <c r="S47" s="27">
        <v>125083</v>
      </c>
    </row>
    <row r="48" spans="2:19" x14ac:dyDescent="0.35">
      <c r="D48" t="s">
        <v>116</v>
      </c>
      <c r="E48">
        <v>1</v>
      </c>
      <c r="G48">
        <v>1</v>
      </c>
      <c r="J48" s="27">
        <v>0</v>
      </c>
      <c r="K48" s="27">
        <v>0</v>
      </c>
      <c r="L48" s="27">
        <v>2643</v>
      </c>
      <c r="M48" s="27">
        <v>0</v>
      </c>
      <c r="N48" s="27">
        <v>1081</v>
      </c>
      <c r="O48" s="27">
        <v>0</v>
      </c>
      <c r="P48" s="27">
        <v>0</v>
      </c>
      <c r="Q48" s="27">
        <v>21390</v>
      </c>
      <c r="R48" s="27">
        <v>556957</v>
      </c>
      <c r="S48" s="27">
        <v>29354</v>
      </c>
    </row>
    <row r="49" spans="4:19" x14ac:dyDescent="0.35">
      <c r="D49" t="s">
        <v>117</v>
      </c>
      <c r="E49">
        <v>1</v>
      </c>
      <c r="G49">
        <v>1</v>
      </c>
      <c r="J49" s="27">
        <v>0</v>
      </c>
      <c r="K49" s="27">
        <v>27515</v>
      </c>
      <c r="L49" s="27">
        <v>35877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/>
      <c r="S49" s="27"/>
    </row>
    <row r="50" spans="4:19" x14ac:dyDescent="0.35">
      <c r="D50" t="s">
        <v>118</v>
      </c>
      <c r="E50">
        <v>1</v>
      </c>
      <c r="G50">
        <v>1</v>
      </c>
      <c r="J50" s="27">
        <v>0</v>
      </c>
      <c r="K50" s="27">
        <v>0</v>
      </c>
      <c r="L50" s="27">
        <v>3890</v>
      </c>
      <c r="M50" s="27">
        <v>9922</v>
      </c>
      <c r="N50" s="27">
        <v>21679</v>
      </c>
      <c r="O50" s="27">
        <v>388</v>
      </c>
      <c r="P50" s="27">
        <v>41144</v>
      </c>
      <c r="Q50" s="27">
        <v>44070</v>
      </c>
      <c r="R50" s="27">
        <v>63899</v>
      </c>
      <c r="S50" s="27">
        <v>91565</v>
      </c>
    </row>
    <row r="51" spans="4:19" x14ac:dyDescent="0.35">
      <c r="D51" t="s">
        <v>119</v>
      </c>
      <c r="F51">
        <v>-1</v>
      </c>
      <c r="H51">
        <v>-1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49521</v>
      </c>
      <c r="R51" s="27">
        <v>132626</v>
      </c>
      <c r="S51" s="27">
        <v>20728</v>
      </c>
    </row>
    <row r="52" spans="4:19" x14ac:dyDescent="0.35">
      <c r="D52" t="s">
        <v>120</v>
      </c>
      <c r="F52">
        <v>-1</v>
      </c>
      <c r="H52">
        <v>-1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17725</v>
      </c>
      <c r="R52" s="27">
        <v>0</v>
      </c>
      <c r="S52" s="27">
        <v>12487</v>
      </c>
    </row>
    <row r="53" spans="4:19" x14ac:dyDescent="0.35">
      <c r="D53" t="s">
        <v>121</v>
      </c>
      <c r="E53">
        <v>1</v>
      </c>
      <c r="G53">
        <v>1</v>
      </c>
      <c r="J53" s="27">
        <v>1505</v>
      </c>
      <c r="K53" s="27">
        <v>8116</v>
      </c>
      <c r="L53" s="27">
        <v>64780</v>
      </c>
      <c r="M53" s="27">
        <v>91962</v>
      </c>
      <c r="N53" s="27">
        <v>164071</v>
      </c>
      <c r="O53" s="27">
        <v>143033</v>
      </c>
      <c r="P53" s="27">
        <v>526734</v>
      </c>
      <c r="Q53" s="27">
        <v>207368</v>
      </c>
      <c r="R53" s="27">
        <v>94720</v>
      </c>
      <c r="S53" s="27">
        <v>202670</v>
      </c>
    </row>
    <row r="54" spans="4:19" ht="15" thickBot="1" x14ac:dyDescent="0.4">
      <c r="D54" s="7" t="s">
        <v>122</v>
      </c>
      <c r="E54" s="7"/>
      <c r="F54" s="7"/>
      <c r="G54" s="7"/>
      <c r="H54" s="7"/>
      <c r="I54" s="7"/>
      <c r="J54" s="28">
        <f>SUM(J41:J53)</f>
        <v>26553</v>
      </c>
      <c r="K54" s="28">
        <f t="shared" ref="K54:S54" si="0">SUM(K41:K53)</f>
        <v>388522</v>
      </c>
      <c r="L54" s="28">
        <f t="shared" si="0"/>
        <v>802509</v>
      </c>
      <c r="M54" s="28">
        <f t="shared" si="0"/>
        <v>1077401</v>
      </c>
      <c r="N54" s="28">
        <f t="shared" si="0"/>
        <v>1351271</v>
      </c>
      <c r="O54" s="28">
        <f t="shared" si="0"/>
        <v>1584460</v>
      </c>
      <c r="P54" s="28">
        <f t="shared" si="0"/>
        <v>2613261</v>
      </c>
      <c r="Q54" s="28">
        <f t="shared" si="0"/>
        <v>2832324</v>
      </c>
      <c r="R54" s="28">
        <f t="shared" si="0"/>
        <v>3792764</v>
      </c>
      <c r="S54" s="28">
        <f t="shared" si="0"/>
        <v>3190466</v>
      </c>
    </row>
    <row r="55" spans="4:19" x14ac:dyDescent="0.35">
      <c r="D55" s="6"/>
      <c r="E55" s="6"/>
      <c r="F55" s="6"/>
      <c r="G55" s="6"/>
      <c r="H55" s="6"/>
      <c r="I55" s="6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4:19" x14ac:dyDescent="0.35">
      <c r="D56" t="s">
        <v>123</v>
      </c>
      <c r="E56">
        <v>1</v>
      </c>
      <c r="J56" s="27">
        <v>73778</v>
      </c>
      <c r="K56" s="27">
        <v>178868</v>
      </c>
      <c r="L56" s="27">
        <v>430104</v>
      </c>
      <c r="M56" s="27">
        <v>842622</v>
      </c>
      <c r="N56" s="27">
        <v>988782</v>
      </c>
      <c r="O56" s="27">
        <v>1430789</v>
      </c>
      <c r="P56" s="27">
        <v>1815958</v>
      </c>
      <c r="Q56" s="27">
        <v>1525382</v>
      </c>
      <c r="R56" s="27">
        <v>1385084</v>
      </c>
      <c r="S56" s="27">
        <v>1402304</v>
      </c>
    </row>
    <row r="57" spans="4:19" x14ac:dyDescent="0.35">
      <c r="D57" t="s">
        <v>124</v>
      </c>
      <c r="E5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46393</v>
      </c>
    </row>
    <row r="58" spans="4:19" x14ac:dyDescent="0.35">
      <c r="D58" t="s">
        <v>125</v>
      </c>
      <c r="E58">
        <v>1</v>
      </c>
      <c r="J58" s="27">
        <v>0</v>
      </c>
      <c r="K58" s="27">
        <v>0</v>
      </c>
      <c r="L58" s="27">
        <v>0</v>
      </c>
      <c r="M58" s="27">
        <v>0</v>
      </c>
      <c r="N58" s="27">
        <v>131415</v>
      </c>
      <c r="O58" s="27">
        <v>320140</v>
      </c>
      <c r="P58" s="27">
        <v>374881</v>
      </c>
      <c r="Q58" s="27">
        <v>845478</v>
      </c>
      <c r="R58" s="27">
        <v>720916</v>
      </c>
      <c r="S58" s="27">
        <v>810348</v>
      </c>
    </row>
    <row r="59" spans="4:19" x14ac:dyDescent="0.35">
      <c r="D59" t="s">
        <v>126</v>
      </c>
      <c r="E59">
        <v>1</v>
      </c>
      <c r="G59">
        <v>1</v>
      </c>
      <c r="J59" s="27">
        <v>0</v>
      </c>
      <c r="K59" s="27">
        <v>0</v>
      </c>
      <c r="L59" s="27">
        <v>51811</v>
      </c>
      <c r="M59" s="27">
        <v>61325</v>
      </c>
      <c r="N59" s="27">
        <v>130515</v>
      </c>
      <c r="O59" s="27">
        <v>259236</v>
      </c>
      <c r="P59" s="27">
        <v>340274</v>
      </c>
      <c r="Q59" s="27">
        <v>317473</v>
      </c>
      <c r="R59" s="27">
        <v>296603</v>
      </c>
      <c r="S59" s="27">
        <v>222326</v>
      </c>
    </row>
    <row r="60" spans="4:19" x14ac:dyDescent="0.35">
      <c r="D60" t="s">
        <v>127</v>
      </c>
      <c r="F60">
        <v>-1</v>
      </c>
      <c r="H60">
        <v>-1</v>
      </c>
      <c r="J60" s="27">
        <v>1267</v>
      </c>
      <c r="K60" s="27">
        <v>8224</v>
      </c>
      <c r="L60" s="27">
        <v>14695</v>
      </c>
      <c r="M60" s="27">
        <v>30059</v>
      </c>
      <c r="N60" s="27">
        <v>36494</v>
      </c>
      <c r="O60" s="27">
        <v>86003</v>
      </c>
      <c r="P60" s="27">
        <v>200550</v>
      </c>
      <c r="Q60" s="27">
        <v>301400</v>
      </c>
      <c r="R60" s="27">
        <v>279441</v>
      </c>
      <c r="S60" s="27">
        <v>407053</v>
      </c>
    </row>
    <row r="61" spans="4:19" x14ac:dyDescent="0.35">
      <c r="D61" t="s">
        <v>128</v>
      </c>
      <c r="F61">
        <v>-1</v>
      </c>
      <c r="H61">
        <v>-1</v>
      </c>
      <c r="J61" s="27">
        <v>0</v>
      </c>
      <c r="K61" s="27">
        <v>0</v>
      </c>
      <c r="L61" s="27">
        <v>0</v>
      </c>
      <c r="M61" s="27">
        <v>25000</v>
      </c>
      <c r="N61" s="27">
        <v>25000</v>
      </c>
      <c r="O61" s="27">
        <v>0</v>
      </c>
      <c r="P61" s="27">
        <v>0</v>
      </c>
      <c r="Q61" s="27">
        <v>0</v>
      </c>
      <c r="R61" s="27"/>
      <c r="S61" s="27"/>
    </row>
    <row r="62" spans="4:19" x14ac:dyDescent="0.35">
      <c r="D62" t="s">
        <v>129</v>
      </c>
      <c r="F62">
        <v>-1</v>
      </c>
      <c r="H62">
        <v>-1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17321</v>
      </c>
      <c r="S62" s="27">
        <v>255029</v>
      </c>
    </row>
    <row r="63" spans="4:19" x14ac:dyDescent="0.35">
      <c r="D63" t="s">
        <v>130</v>
      </c>
      <c r="E63">
        <v>1</v>
      </c>
      <c r="G63">
        <v>1</v>
      </c>
      <c r="J63" s="27">
        <v>0</v>
      </c>
      <c r="K63" s="27">
        <v>0</v>
      </c>
      <c r="L63" s="27">
        <v>33449</v>
      </c>
      <c r="M63" s="27">
        <v>33829</v>
      </c>
      <c r="N63" s="27">
        <v>286515</v>
      </c>
      <c r="O63" s="27">
        <v>433288</v>
      </c>
      <c r="P63" s="27">
        <v>65444</v>
      </c>
      <c r="Q63" s="27">
        <v>65444</v>
      </c>
      <c r="R63" s="27">
        <v>84985</v>
      </c>
      <c r="S63" s="27">
        <v>84985</v>
      </c>
    </row>
    <row r="64" spans="4:19" x14ac:dyDescent="0.35">
      <c r="D64" t="s">
        <v>131</v>
      </c>
      <c r="E64">
        <v>1</v>
      </c>
      <c r="G64">
        <v>1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117416</v>
      </c>
      <c r="S64" s="27">
        <v>119236</v>
      </c>
    </row>
    <row r="65" spans="3:19" x14ac:dyDescent="0.35">
      <c r="D65" t="s">
        <v>132</v>
      </c>
      <c r="E65">
        <v>1</v>
      </c>
      <c r="G65">
        <v>1</v>
      </c>
      <c r="J65" s="27">
        <v>0</v>
      </c>
      <c r="K65" s="27">
        <v>0</v>
      </c>
      <c r="L65" s="27">
        <v>0</v>
      </c>
      <c r="M65" s="27">
        <v>0</v>
      </c>
      <c r="N65" s="27">
        <v>21695</v>
      </c>
      <c r="O65" s="27">
        <v>42728</v>
      </c>
      <c r="P65" s="27">
        <v>60751</v>
      </c>
      <c r="Q65" s="27">
        <v>134375</v>
      </c>
      <c r="R65" s="27">
        <v>129664</v>
      </c>
      <c r="S65" s="27">
        <v>115617</v>
      </c>
    </row>
    <row r="66" spans="3:19" x14ac:dyDescent="0.35">
      <c r="D66" t="s">
        <v>133</v>
      </c>
      <c r="E66">
        <v>1</v>
      </c>
      <c r="G66">
        <v>1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270364</v>
      </c>
      <c r="R66" s="27"/>
      <c r="S66" s="27"/>
    </row>
    <row r="67" spans="3:19" x14ac:dyDescent="0.35">
      <c r="D67" t="s">
        <v>134</v>
      </c>
      <c r="F67">
        <v>-1</v>
      </c>
      <c r="H67">
        <v>-1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9127</v>
      </c>
    </row>
    <row r="68" spans="3:19" x14ac:dyDescent="0.35">
      <c r="D68" t="s">
        <v>135</v>
      </c>
      <c r="F68">
        <v>-1</v>
      </c>
      <c r="H68">
        <v>-1</v>
      </c>
      <c r="J68" s="27">
        <v>0</v>
      </c>
      <c r="K68" s="27">
        <v>0</v>
      </c>
      <c r="L68" s="27">
        <v>32713</v>
      </c>
      <c r="M68" s="27">
        <v>29559</v>
      </c>
      <c r="N68" s="27">
        <v>329608</v>
      </c>
      <c r="O68" s="27">
        <v>180271</v>
      </c>
      <c r="P68" s="27">
        <v>116192</v>
      </c>
      <c r="Q68" s="27">
        <v>0</v>
      </c>
      <c r="R68" s="27"/>
      <c r="S68" s="27"/>
    </row>
    <row r="69" spans="3:19" x14ac:dyDescent="0.35">
      <c r="D69" t="s">
        <v>136</v>
      </c>
      <c r="E69">
        <v>1</v>
      </c>
      <c r="G69">
        <v>1</v>
      </c>
      <c r="J69" s="27">
        <v>286</v>
      </c>
      <c r="K69" s="27">
        <v>2896</v>
      </c>
      <c r="L69" s="27">
        <v>6031</v>
      </c>
      <c r="M69" s="27">
        <v>14707</v>
      </c>
      <c r="N69" s="27">
        <v>48217</v>
      </c>
      <c r="O69" s="27">
        <v>43488</v>
      </c>
      <c r="P69" s="27">
        <v>190303</v>
      </c>
      <c r="Q69" s="27">
        <v>56452</v>
      </c>
      <c r="R69" s="27">
        <v>59308</v>
      </c>
      <c r="S69" s="27">
        <v>61555</v>
      </c>
    </row>
    <row r="70" spans="3:19" ht="15" thickBot="1" x14ac:dyDescent="0.4">
      <c r="D70" s="30" t="s">
        <v>137</v>
      </c>
      <c r="E70" s="30"/>
      <c r="F70" s="30"/>
      <c r="G70" s="30"/>
      <c r="H70" s="30"/>
      <c r="I70" s="30"/>
      <c r="J70" s="31">
        <f>SUM(J54:J69)</f>
        <v>101884</v>
      </c>
      <c r="K70" s="31">
        <f t="shared" ref="K70:S70" si="1">SUM(K54:K69)</f>
        <v>578510</v>
      </c>
      <c r="L70" s="31">
        <f t="shared" si="1"/>
        <v>1371312</v>
      </c>
      <c r="M70" s="31">
        <f t="shared" si="1"/>
        <v>2114502</v>
      </c>
      <c r="N70" s="31">
        <f t="shared" si="1"/>
        <v>3349512</v>
      </c>
      <c r="O70" s="31">
        <f t="shared" si="1"/>
        <v>4380403</v>
      </c>
      <c r="P70" s="31">
        <f t="shared" si="1"/>
        <v>5777614</v>
      </c>
      <c r="Q70" s="31">
        <f t="shared" si="1"/>
        <v>6348692</v>
      </c>
      <c r="R70" s="31">
        <f t="shared" si="1"/>
        <v>6883502</v>
      </c>
      <c r="S70" s="31">
        <f t="shared" si="1"/>
        <v>6724439</v>
      </c>
    </row>
    <row r="71" spans="3:19" ht="15" thickTop="1" x14ac:dyDescent="0.35"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3:19" x14ac:dyDescent="0.35"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3:19" x14ac:dyDescent="0.35">
      <c r="C73" t="s">
        <v>138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9" x14ac:dyDescent="0.35">
      <c r="D74" t="s">
        <v>139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</row>
    <row r="75" spans="3:19" x14ac:dyDescent="0.35">
      <c r="D75" t="s">
        <v>140</v>
      </c>
      <c r="E75">
        <v>-1</v>
      </c>
      <c r="G75">
        <v>-1</v>
      </c>
      <c r="J75" s="27">
        <v>13771</v>
      </c>
      <c r="K75" s="27">
        <v>32083</v>
      </c>
      <c r="L75" s="27">
        <v>132366</v>
      </c>
      <c r="M75" s="27">
        <v>46251</v>
      </c>
      <c r="N75" s="27">
        <v>75744</v>
      </c>
      <c r="O75" s="27">
        <v>82312</v>
      </c>
      <c r="P75" s="27">
        <v>176448</v>
      </c>
      <c r="Q75" s="27">
        <v>350230</v>
      </c>
      <c r="R75" s="27">
        <v>261333</v>
      </c>
      <c r="S75" s="27">
        <v>214656</v>
      </c>
    </row>
    <row r="76" spans="3:19" x14ac:dyDescent="0.35">
      <c r="D76" t="s">
        <v>141</v>
      </c>
      <c r="E76">
        <v>-1</v>
      </c>
      <c r="G76">
        <v>-1</v>
      </c>
      <c r="J76" s="27">
        <v>0</v>
      </c>
      <c r="K76" s="27">
        <v>0</v>
      </c>
      <c r="L76" s="27">
        <v>0</v>
      </c>
      <c r="M76" s="27">
        <v>99938</v>
      </c>
      <c r="N76" s="27">
        <v>8740</v>
      </c>
      <c r="O76" s="27">
        <v>16831</v>
      </c>
      <c r="P76" s="27">
        <v>9541</v>
      </c>
      <c r="Q76" s="27">
        <v>5474</v>
      </c>
      <c r="R76" s="27">
        <v>6707</v>
      </c>
      <c r="S76" s="27">
        <v>1727</v>
      </c>
    </row>
    <row r="77" spans="3:19" x14ac:dyDescent="0.35">
      <c r="D77" t="s">
        <v>142</v>
      </c>
      <c r="E77">
        <v>-1</v>
      </c>
      <c r="G77">
        <v>-1</v>
      </c>
      <c r="J77" s="27">
        <v>0</v>
      </c>
      <c r="K77" s="27">
        <v>0</v>
      </c>
      <c r="L77" s="27">
        <v>0</v>
      </c>
      <c r="M77" s="27">
        <v>140899</v>
      </c>
      <c r="N77" s="27">
        <v>193277</v>
      </c>
      <c r="O77" s="27">
        <v>244271</v>
      </c>
      <c r="P77" s="27">
        <v>406659</v>
      </c>
      <c r="Q77" s="27">
        <v>554433</v>
      </c>
      <c r="R77" s="27">
        <v>320077</v>
      </c>
      <c r="S77" s="27">
        <v>388156</v>
      </c>
    </row>
    <row r="78" spans="3:19" x14ac:dyDescent="0.35">
      <c r="D78" t="s">
        <v>143</v>
      </c>
      <c r="F78">
        <v>1</v>
      </c>
      <c r="H78">
        <v>1</v>
      </c>
      <c r="J78" s="27">
        <v>0</v>
      </c>
      <c r="K78" s="27">
        <v>16339</v>
      </c>
      <c r="L78" s="27">
        <v>24473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/>
      <c r="S78" s="27"/>
    </row>
    <row r="79" spans="3:19" x14ac:dyDescent="0.35">
      <c r="D79" t="s">
        <v>144</v>
      </c>
      <c r="F79">
        <v>1</v>
      </c>
      <c r="H79">
        <v>1</v>
      </c>
      <c r="J79" s="27">
        <v>20000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/>
      <c r="S79" s="27"/>
    </row>
    <row r="80" spans="3:19" x14ac:dyDescent="0.35">
      <c r="D80" t="s">
        <v>145</v>
      </c>
      <c r="F80">
        <v>1</v>
      </c>
      <c r="H80">
        <v>1</v>
      </c>
      <c r="J80" s="27">
        <v>142</v>
      </c>
      <c r="K80" s="27">
        <v>3311</v>
      </c>
      <c r="L80" s="27">
        <v>14836</v>
      </c>
      <c r="M80" s="27">
        <v>34951</v>
      </c>
      <c r="N80" s="27">
        <v>28559</v>
      </c>
      <c r="O80" s="27">
        <v>26587</v>
      </c>
      <c r="P80" s="27">
        <v>44505</v>
      </c>
      <c r="Q80" s="27">
        <v>62349</v>
      </c>
      <c r="R80" s="27">
        <v>60543</v>
      </c>
      <c r="S80" s="27">
        <v>51918</v>
      </c>
    </row>
    <row r="81" spans="4:19" x14ac:dyDescent="0.35">
      <c r="D81" t="s">
        <v>146</v>
      </c>
      <c r="E81">
        <v>-1</v>
      </c>
      <c r="G81">
        <v>-1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117766</v>
      </c>
      <c r="S81" s="27">
        <v>195346</v>
      </c>
    </row>
    <row r="82" spans="4:19" x14ac:dyDescent="0.35">
      <c r="D82" t="s">
        <v>147</v>
      </c>
      <c r="E82">
        <v>-1</v>
      </c>
      <c r="G82">
        <v>-1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94535</v>
      </c>
      <c r="R82" s="27">
        <v>642214</v>
      </c>
      <c r="S82" s="27">
        <v>60591</v>
      </c>
    </row>
    <row r="83" spans="4:19" x14ac:dyDescent="0.35">
      <c r="D83" t="s">
        <v>148</v>
      </c>
      <c r="E83">
        <v>-1</v>
      </c>
      <c r="G83">
        <v>-1</v>
      </c>
      <c r="J83" s="27">
        <v>0</v>
      </c>
      <c r="K83" s="27">
        <v>340</v>
      </c>
      <c r="L83" s="27">
        <v>14803</v>
      </c>
      <c r="M83" s="27">
        <v>59738</v>
      </c>
      <c r="N83" s="27">
        <v>88607</v>
      </c>
      <c r="O83" s="27">
        <v>99676</v>
      </c>
      <c r="P83" s="27">
        <v>336571</v>
      </c>
      <c r="Q83" s="27">
        <v>34353</v>
      </c>
      <c r="R83" s="27">
        <v>179421</v>
      </c>
      <c r="S83" s="27">
        <v>88702</v>
      </c>
    </row>
    <row r="84" spans="4:19" ht="15" thickBot="1" x14ac:dyDescent="0.4">
      <c r="D84" s="7" t="s">
        <v>149</v>
      </c>
      <c r="E84" s="7"/>
      <c r="F84" s="7"/>
      <c r="G84" s="7"/>
      <c r="H84" s="7"/>
      <c r="I84" s="7"/>
      <c r="J84" s="28">
        <f>SUM(J74:J83)</f>
        <v>33913</v>
      </c>
      <c r="K84" s="28">
        <f t="shared" ref="K84:S84" si="2">SUM(K74:K83)</f>
        <v>52073</v>
      </c>
      <c r="L84" s="28">
        <f t="shared" si="2"/>
        <v>186478</v>
      </c>
      <c r="M84" s="28">
        <f t="shared" si="2"/>
        <v>381777</v>
      </c>
      <c r="N84" s="28">
        <f t="shared" si="2"/>
        <v>394927</v>
      </c>
      <c r="O84" s="28">
        <f t="shared" si="2"/>
        <v>469677</v>
      </c>
      <c r="P84" s="28">
        <f t="shared" si="2"/>
        <v>973724</v>
      </c>
      <c r="Q84" s="28">
        <f t="shared" si="2"/>
        <v>1101374</v>
      </c>
      <c r="R84" s="28">
        <f t="shared" si="2"/>
        <v>1588061</v>
      </c>
      <c r="S84" s="28">
        <f t="shared" si="2"/>
        <v>1001096</v>
      </c>
    </row>
    <row r="85" spans="4:19" x14ac:dyDescent="0.35">
      <c r="D85" s="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4:19" x14ac:dyDescent="0.35">
      <c r="D86" t="s">
        <v>150</v>
      </c>
      <c r="E86" s="16">
        <v>-1</v>
      </c>
      <c r="G86" s="16">
        <v>-1</v>
      </c>
      <c r="J86" s="27">
        <v>917</v>
      </c>
      <c r="K86" s="27">
        <v>3724</v>
      </c>
      <c r="L86" s="27">
        <v>13079</v>
      </c>
      <c r="M86" s="27">
        <v>35238</v>
      </c>
      <c r="N86" s="27">
        <v>92799</v>
      </c>
      <c r="O86" s="27">
        <v>132951</v>
      </c>
      <c r="P86" s="27">
        <v>167378</v>
      </c>
      <c r="Q86" s="27">
        <v>212835</v>
      </c>
      <c r="R86" s="27">
        <v>225163</v>
      </c>
      <c r="S86" s="27">
        <v>246307</v>
      </c>
    </row>
    <row r="87" spans="4:19" x14ac:dyDescent="0.35">
      <c r="D87" t="s">
        <v>151</v>
      </c>
      <c r="F87">
        <v>1</v>
      </c>
      <c r="H87">
        <v>1</v>
      </c>
      <c r="J87" s="27">
        <v>19881</v>
      </c>
      <c r="K87" s="27">
        <v>61047</v>
      </c>
      <c r="L87" s="27">
        <v>68856</v>
      </c>
      <c r="M87" s="27">
        <v>163519</v>
      </c>
      <c r="N87" s="27">
        <v>146399</v>
      </c>
      <c r="O87" s="27">
        <v>210804</v>
      </c>
      <c r="P87" s="27">
        <v>619143</v>
      </c>
      <c r="Q87" s="27">
        <v>500223</v>
      </c>
      <c r="R87" s="27">
        <v>162780</v>
      </c>
      <c r="S87" s="27">
        <v>165003</v>
      </c>
    </row>
    <row r="88" spans="4:19" x14ac:dyDescent="0.35">
      <c r="D88" t="s">
        <v>152</v>
      </c>
      <c r="E88">
        <v>-1</v>
      </c>
      <c r="G88">
        <v>-1</v>
      </c>
      <c r="J88" s="27">
        <v>79</v>
      </c>
      <c r="K88" s="27">
        <v>0</v>
      </c>
      <c r="L88" s="27">
        <v>5632</v>
      </c>
      <c r="M88" s="27">
        <v>20926</v>
      </c>
      <c r="N88" s="27">
        <v>62600</v>
      </c>
      <c r="O88" s="27">
        <v>112026</v>
      </c>
      <c r="P88" s="27">
        <v>373506</v>
      </c>
      <c r="Q88" s="27">
        <v>292216</v>
      </c>
      <c r="R88" s="27">
        <v>404381</v>
      </c>
      <c r="S88" s="27">
        <v>284546</v>
      </c>
    </row>
    <row r="89" spans="4:19" x14ac:dyDescent="0.35">
      <c r="D89" t="s">
        <v>153</v>
      </c>
      <c r="E89">
        <v>-1</v>
      </c>
      <c r="G89">
        <v>-1</v>
      </c>
      <c r="J89" s="27">
        <v>8700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636518</v>
      </c>
      <c r="R89" s="27"/>
      <c r="S89" s="27"/>
    </row>
    <row r="90" spans="4:19" ht="15" thickBot="1" x14ac:dyDescent="0.4">
      <c r="D90" s="7" t="s">
        <v>154</v>
      </c>
      <c r="E90" s="7"/>
      <c r="F90" s="7"/>
      <c r="G90" s="7"/>
      <c r="H90" s="7"/>
      <c r="I90" s="7"/>
      <c r="J90" s="28">
        <f>SUM(J84:J89)</f>
        <v>63490</v>
      </c>
      <c r="K90" s="28">
        <f t="shared" ref="K90:Q90" si="3">SUM(K84:K89)</f>
        <v>116844</v>
      </c>
      <c r="L90" s="28">
        <f t="shared" si="3"/>
        <v>274045</v>
      </c>
      <c r="M90" s="28">
        <f t="shared" si="3"/>
        <v>601460</v>
      </c>
      <c r="N90" s="28">
        <f t="shared" si="3"/>
        <v>696725</v>
      </c>
      <c r="O90" s="28">
        <f t="shared" si="3"/>
        <v>925458</v>
      </c>
      <c r="P90" s="28">
        <f t="shared" si="3"/>
        <v>2133751</v>
      </c>
      <c r="Q90" s="28">
        <f t="shared" si="3"/>
        <v>2743166</v>
      </c>
      <c r="R90" s="28">
        <v>2380385</v>
      </c>
      <c r="S90" s="28">
        <v>1696952</v>
      </c>
    </row>
    <row r="91" spans="4:19" x14ac:dyDescent="0.35">
      <c r="D91" s="6"/>
      <c r="J91" s="29"/>
      <c r="K91" s="29"/>
      <c r="L91" s="29"/>
      <c r="M91" s="29"/>
      <c r="N91" s="29"/>
      <c r="O91" s="29"/>
      <c r="P91" s="27"/>
      <c r="Q91" s="29"/>
      <c r="R91" s="29"/>
      <c r="S91" s="29"/>
    </row>
    <row r="92" spans="4:19" x14ac:dyDescent="0.35">
      <c r="D92" t="s">
        <v>155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</row>
    <row r="93" spans="4:19" hidden="1" outlineLevel="1" x14ac:dyDescent="0.35">
      <c r="D93" t="s">
        <v>156</v>
      </c>
      <c r="J93" s="27">
        <v>25265</v>
      </c>
      <c r="K93" s="27">
        <v>50226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/>
      <c r="S93" s="27"/>
    </row>
    <row r="94" spans="4:19" hidden="1" outlineLevel="1" x14ac:dyDescent="0.35">
      <c r="D94" t="s">
        <v>157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</row>
    <row r="95" spans="4:19" hidden="1" outlineLevel="1" x14ac:dyDescent="0.35">
      <c r="D95" t="s">
        <v>158</v>
      </c>
      <c r="J95" s="27">
        <v>1E-3</v>
      </c>
      <c r="K95" s="27">
        <v>500000000</v>
      </c>
      <c r="L95" s="27">
        <v>1E-3</v>
      </c>
      <c r="M95" s="27">
        <v>500000000</v>
      </c>
      <c r="N95" s="27">
        <v>500000000</v>
      </c>
      <c r="O95" s="27">
        <v>1E-3</v>
      </c>
      <c r="P95" s="27">
        <v>500000000</v>
      </c>
      <c r="Q95" s="27">
        <v>99506941</v>
      </c>
      <c r="R95" s="27">
        <v>100288942</v>
      </c>
      <c r="S95" s="27">
        <v>500000000</v>
      </c>
    </row>
    <row r="96" spans="4:19" hidden="1" outlineLevel="1" x14ac:dyDescent="0.35">
      <c r="D96" t="s">
        <v>159</v>
      </c>
      <c r="J96" s="27">
        <v>0</v>
      </c>
      <c r="K96" s="27">
        <v>0</v>
      </c>
      <c r="L96" s="27">
        <v>0</v>
      </c>
      <c r="M96" s="27">
        <v>0</v>
      </c>
      <c r="N96" s="27">
        <v>85208199</v>
      </c>
      <c r="O96" s="27">
        <v>85843511</v>
      </c>
      <c r="P96" s="27">
        <v>0</v>
      </c>
      <c r="Q96" s="27">
        <v>87</v>
      </c>
      <c r="R96" s="27">
        <v>100</v>
      </c>
      <c r="S96" s="27">
        <v>100</v>
      </c>
    </row>
    <row r="97" spans="3:19" hidden="1" outlineLevel="1" x14ac:dyDescent="0.35">
      <c r="D97" t="s">
        <v>160</v>
      </c>
      <c r="J97" s="27">
        <v>0</v>
      </c>
      <c r="K97" s="27">
        <v>555749</v>
      </c>
      <c r="L97" s="27">
        <v>1079775</v>
      </c>
      <c r="M97" s="27">
        <v>1176156</v>
      </c>
      <c r="N97" s="27">
        <v>1658091</v>
      </c>
      <c r="O97" s="27">
        <v>1815420</v>
      </c>
      <c r="P97" s="27">
        <v>2022743</v>
      </c>
      <c r="Q97" s="27">
        <v>2065527</v>
      </c>
      <c r="R97" s="27">
        <v>2646022</v>
      </c>
      <c r="S97" s="27">
        <v>2697558</v>
      </c>
    </row>
    <row r="98" spans="3:19" hidden="1" outlineLevel="1" x14ac:dyDescent="0.35">
      <c r="D98" t="s">
        <v>161</v>
      </c>
      <c r="J98" s="27">
        <v>-149377</v>
      </c>
      <c r="K98" s="27">
        <v>-145403</v>
      </c>
      <c r="L98" s="27">
        <v>12895</v>
      </c>
      <c r="M98" s="27">
        <v>361225</v>
      </c>
      <c r="N98" s="27">
        <v>0</v>
      </c>
      <c r="O98" s="27">
        <v>0</v>
      </c>
      <c r="P98" s="27">
        <v>1626071</v>
      </c>
      <c r="Q98" s="27">
        <v>1529733</v>
      </c>
      <c r="R98" s="27">
        <v>1882771</v>
      </c>
      <c r="S98" s="27">
        <v>2279689</v>
      </c>
    </row>
    <row r="99" spans="3:19" hidden="1" outlineLevel="1" x14ac:dyDescent="0.35">
      <c r="D99" t="s">
        <v>162</v>
      </c>
      <c r="J99" s="27">
        <v>199</v>
      </c>
      <c r="K99" s="27">
        <v>1022</v>
      </c>
      <c r="L99" s="27">
        <v>4518</v>
      </c>
      <c r="M99" s="27">
        <v>-24421</v>
      </c>
      <c r="N99" s="27">
        <v>0</v>
      </c>
      <c r="O99" s="27">
        <v>0</v>
      </c>
      <c r="P99" s="27">
        <v>0</v>
      </c>
      <c r="Q99" s="27">
        <v>0</v>
      </c>
      <c r="R99" s="27">
        <v>-25776</v>
      </c>
      <c r="S99" s="27">
        <v>50140</v>
      </c>
    </row>
    <row r="100" spans="3:19" hidden="1" outlineLevel="1" x14ac:dyDescent="0.35">
      <c r="D100" t="s">
        <v>163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10179</v>
      </c>
      <c r="R100" s="27"/>
      <c r="S100" s="27"/>
    </row>
    <row r="101" spans="3:19" collapsed="1" x14ac:dyDescent="0.35">
      <c r="D101" t="s">
        <v>164</v>
      </c>
      <c r="F101">
        <v>1</v>
      </c>
      <c r="J101" s="27">
        <v>38394</v>
      </c>
      <c r="K101" s="27">
        <v>461666</v>
      </c>
      <c r="L101" s="27">
        <v>1097267</v>
      </c>
      <c r="M101" s="27">
        <v>1513042</v>
      </c>
      <c r="N101" s="27">
        <v>2652787</v>
      </c>
      <c r="O101" s="27">
        <v>3454945</v>
      </c>
      <c r="P101" s="27">
        <v>3643863</v>
      </c>
      <c r="Q101" s="27">
        <v>3605526</v>
      </c>
      <c r="R101" s="27">
        <v>4503117</v>
      </c>
      <c r="S101" s="27">
        <v>5027487</v>
      </c>
    </row>
    <row r="102" spans="3:19" ht="15" thickBot="1" x14ac:dyDescent="0.4">
      <c r="D102" s="30" t="s">
        <v>165</v>
      </c>
      <c r="E102" s="30"/>
      <c r="F102" s="30"/>
      <c r="G102" s="30"/>
      <c r="H102" s="30"/>
      <c r="I102" s="30"/>
      <c r="J102" s="31">
        <f>J90+J92+J101</f>
        <v>101884</v>
      </c>
      <c r="K102" s="31">
        <f t="shared" ref="K102:S102" si="4">K90+K92+K101</f>
        <v>578510</v>
      </c>
      <c r="L102" s="31">
        <f t="shared" si="4"/>
        <v>1371312</v>
      </c>
      <c r="M102" s="31">
        <f t="shared" si="4"/>
        <v>2114502</v>
      </c>
      <c r="N102" s="31">
        <f t="shared" si="4"/>
        <v>3349512</v>
      </c>
      <c r="O102" s="31">
        <f t="shared" si="4"/>
        <v>4380403</v>
      </c>
      <c r="P102" s="31">
        <f t="shared" si="4"/>
        <v>5777614</v>
      </c>
      <c r="Q102" s="31">
        <f t="shared" si="4"/>
        <v>6348692</v>
      </c>
      <c r="R102" s="31">
        <f t="shared" si="4"/>
        <v>6883502</v>
      </c>
      <c r="S102" s="31">
        <f t="shared" si="4"/>
        <v>6724439</v>
      </c>
    </row>
    <row r="103" spans="3:19" hidden="1" outlineLevel="1" x14ac:dyDescent="0.35">
      <c r="C103" t="s">
        <v>166</v>
      </c>
    </row>
    <row r="104" spans="3:19" hidden="1" outlineLevel="1" x14ac:dyDescent="0.35">
      <c r="D104" t="s">
        <v>167</v>
      </c>
      <c r="I104" s="23">
        <v>-16771</v>
      </c>
      <c r="J104" s="23">
        <v>-6462</v>
      </c>
      <c r="K104" s="23">
        <v>3974</v>
      </c>
      <c r="L104" s="23">
        <v>158354</v>
      </c>
      <c r="M104" s="23">
        <v>348330</v>
      </c>
      <c r="N104" s="23">
        <v>640138</v>
      </c>
      <c r="O104" s="23">
        <v>664201</v>
      </c>
      <c r="P104" s="23">
        <v>-39493</v>
      </c>
      <c r="Q104" s="23">
        <v>-96338</v>
      </c>
      <c r="R104" s="23">
        <v>353038</v>
      </c>
      <c r="S104" s="23">
        <v>396918</v>
      </c>
    </row>
    <row r="105" spans="3:19" hidden="1" outlineLevel="1" x14ac:dyDescent="0.35">
      <c r="D105" t="s">
        <v>168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</row>
    <row r="106" spans="3:19" hidden="1" outlineLevel="1" x14ac:dyDescent="0.35">
      <c r="D106" t="s">
        <v>169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</row>
    <row r="107" spans="3:19" hidden="1" outlineLevel="1" x14ac:dyDescent="0.35">
      <c r="D107" t="s">
        <v>104</v>
      </c>
      <c r="I107" s="23">
        <v>1944</v>
      </c>
      <c r="J107" s="23">
        <v>3376</v>
      </c>
      <c r="K107" s="23">
        <v>10210</v>
      </c>
      <c r="L107" s="23">
        <v>24481</v>
      </c>
      <c r="M107" s="23">
        <v>59518</v>
      </c>
      <c r="N107" s="23">
        <v>129628</v>
      </c>
      <c r="O107" s="23">
        <v>156093</v>
      </c>
      <c r="P107" s="23">
        <v>235231</v>
      </c>
      <c r="Q107" s="23">
        <v>262716</v>
      </c>
      <c r="R107" s="23">
        <v>234370</v>
      </c>
      <c r="S107" s="23">
        <v>245798</v>
      </c>
    </row>
    <row r="108" spans="3:19" hidden="1" outlineLevel="1" x14ac:dyDescent="0.35">
      <c r="D108" t="s">
        <v>170</v>
      </c>
      <c r="I108" s="23">
        <v>0</v>
      </c>
      <c r="J108" s="23">
        <v>0</v>
      </c>
      <c r="K108" s="23">
        <v>0</v>
      </c>
      <c r="L108" s="23">
        <v>0</v>
      </c>
      <c r="M108" s="23">
        <v>2328</v>
      </c>
      <c r="N108" s="23">
        <v>1118</v>
      </c>
      <c r="O108" s="23">
        <v>5692</v>
      </c>
      <c r="P108" s="23">
        <v>57414</v>
      </c>
      <c r="Q108" s="23">
        <v>356522</v>
      </c>
      <c r="R108" s="23">
        <v>97132</v>
      </c>
      <c r="S108" s="23">
        <v>5228</v>
      </c>
    </row>
    <row r="109" spans="3:19" hidden="1" outlineLevel="1" x14ac:dyDescent="0.35">
      <c r="D109" t="s">
        <v>171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5277</v>
      </c>
      <c r="P109" s="23">
        <v>7933</v>
      </c>
      <c r="Q109" s="23">
        <v>3253</v>
      </c>
      <c r="R109" s="23">
        <v>0</v>
      </c>
      <c r="S109" s="23">
        <v>433</v>
      </c>
    </row>
    <row r="110" spans="3:19" hidden="1" outlineLevel="1" x14ac:dyDescent="0.35">
      <c r="D110" t="s">
        <v>172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393365</v>
      </c>
      <c r="Q110" s="23">
        <v>0</v>
      </c>
      <c r="R110" s="23">
        <v>0</v>
      </c>
      <c r="S110" s="23">
        <v>0</v>
      </c>
    </row>
    <row r="111" spans="3:19" hidden="1" outlineLevel="1" x14ac:dyDescent="0.35">
      <c r="D111" t="s">
        <v>173</v>
      </c>
      <c r="I111" s="23">
        <v>1143</v>
      </c>
      <c r="J111" s="23">
        <v>4797</v>
      </c>
      <c r="K111" s="23">
        <v>11897</v>
      </c>
      <c r="L111" s="23">
        <v>38965</v>
      </c>
      <c r="M111" s="23">
        <v>58944</v>
      </c>
      <c r="N111" s="23">
        <v>88745</v>
      </c>
      <c r="O111" s="23">
        <v>99622</v>
      </c>
      <c r="P111" s="23">
        <v>114428</v>
      </c>
      <c r="Q111" s="23">
        <v>36971</v>
      </c>
      <c r="R111" s="23">
        <v>55079</v>
      </c>
      <c r="S111" s="23">
        <v>43810</v>
      </c>
    </row>
    <row r="112" spans="3:19" hidden="1" outlineLevel="1" x14ac:dyDescent="0.35">
      <c r="D112" t="s">
        <v>174</v>
      </c>
      <c r="I112" s="23">
        <v>51</v>
      </c>
      <c r="J112" s="23">
        <v>90</v>
      </c>
      <c r="K112" s="23">
        <v>394</v>
      </c>
      <c r="L112" s="23">
        <v>0</v>
      </c>
      <c r="M112" s="23">
        <v>32</v>
      </c>
      <c r="N112" s="23">
        <v>-2696</v>
      </c>
      <c r="O112" s="23">
        <v>625</v>
      </c>
      <c r="P112" s="23">
        <v>-4701</v>
      </c>
      <c r="Q112" s="23">
        <v>8509</v>
      </c>
      <c r="R112" s="23">
        <v>-15109</v>
      </c>
      <c r="S112" s="23">
        <v>8772</v>
      </c>
    </row>
    <row r="113" spans="4:19" hidden="1" outlineLevel="1" x14ac:dyDescent="0.35">
      <c r="D113" t="s">
        <v>175</v>
      </c>
      <c r="I113" s="23">
        <v>0</v>
      </c>
      <c r="J113" s="23">
        <v>0</v>
      </c>
      <c r="K113" s="23">
        <v>0</v>
      </c>
      <c r="L113" s="23">
        <v>-55881</v>
      </c>
      <c r="M113" s="23">
        <v>-12974</v>
      </c>
      <c r="N113" s="23">
        <v>-35029</v>
      </c>
      <c r="O113" s="23">
        <v>-58040</v>
      </c>
      <c r="P113" s="23">
        <v>-155505</v>
      </c>
      <c r="Q113" s="23">
        <v>14588</v>
      </c>
      <c r="R113" s="23">
        <v>-20878</v>
      </c>
      <c r="S113" s="23">
        <v>14068</v>
      </c>
    </row>
    <row r="114" spans="4:19" hidden="1" outlineLevel="1" x14ac:dyDescent="0.35">
      <c r="D114" t="s">
        <v>176</v>
      </c>
      <c r="I114" s="23">
        <v>0</v>
      </c>
      <c r="J114" s="23">
        <v>0</v>
      </c>
      <c r="K114" s="23">
        <v>0</v>
      </c>
      <c r="L114" s="23">
        <v>-30196</v>
      </c>
      <c r="M114" s="23">
        <v>-28661</v>
      </c>
      <c r="N114" s="23">
        <v>-4892</v>
      </c>
      <c r="O114" s="23">
        <v>-69367</v>
      </c>
      <c r="P114" s="23">
        <v>-110836</v>
      </c>
      <c r="Q114" s="23">
        <v>-27373</v>
      </c>
      <c r="R114" s="23">
        <v>-35076</v>
      </c>
      <c r="S114" s="23">
        <v>-31166</v>
      </c>
    </row>
    <row r="115" spans="4:19" hidden="1" outlineLevel="1" x14ac:dyDescent="0.35">
      <c r="D115" t="s">
        <v>177</v>
      </c>
      <c r="I115" s="23">
        <v>0</v>
      </c>
      <c r="J115" s="23">
        <v>0</v>
      </c>
      <c r="K115" s="23">
        <v>0</v>
      </c>
      <c r="L115" s="23">
        <v>34</v>
      </c>
      <c r="M115" s="23">
        <v>2548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</row>
    <row r="116" spans="4:19" hidden="1" outlineLevel="1" x14ac:dyDescent="0.35">
      <c r="D116" t="s">
        <v>178</v>
      </c>
      <c r="I116" s="23">
        <v>0</v>
      </c>
      <c r="J116" s="23">
        <v>0</v>
      </c>
      <c r="K116" s="23">
        <v>0</v>
      </c>
      <c r="L116" s="23">
        <v>0</v>
      </c>
      <c r="M116" s="23">
        <v>-5</v>
      </c>
      <c r="N116" s="23">
        <v>990</v>
      </c>
      <c r="O116" s="23">
        <v>-990</v>
      </c>
      <c r="P116" s="23">
        <v>10761</v>
      </c>
      <c r="Q116" s="23">
        <v>4471</v>
      </c>
      <c r="R116" s="23">
        <v>2106</v>
      </c>
      <c r="S116" s="23">
        <v>0</v>
      </c>
    </row>
    <row r="117" spans="4:19" hidden="1" outlineLevel="1" x14ac:dyDescent="0.35">
      <c r="D117" t="s">
        <v>179</v>
      </c>
      <c r="I117" s="23">
        <v>0</v>
      </c>
      <c r="J117" s="23">
        <v>0</v>
      </c>
      <c r="K117" s="23">
        <v>0</v>
      </c>
      <c r="L117" s="23">
        <v>0</v>
      </c>
      <c r="M117" s="23">
        <v>-189</v>
      </c>
      <c r="N117" s="23">
        <v>-110</v>
      </c>
      <c r="O117" s="23">
        <v>-336</v>
      </c>
      <c r="P117" s="23">
        <v>0</v>
      </c>
      <c r="Q117" s="23">
        <v>0</v>
      </c>
      <c r="R117" s="23">
        <v>0</v>
      </c>
      <c r="S117" s="23">
        <v>0</v>
      </c>
    </row>
    <row r="118" spans="4:19" hidden="1" outlineLevel="1" x14ac:dyDescent="0.35">
      <c r="D118" t="s">
        <v>180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-4581</v>
      </c>
      <c r="Q118" s="23">
        <v>0</v>
      </c>
      <c r="R118" s="23">
        <v>0</v>
      </c>
      <c r="S118" s="23">
        <v>0</v>
      </c>
    </row>
    <row r="119" spans="4:19" hidden="1" outlineLevel="1" x14ac:dyDescent="0.35">
      <c r="D119" t="s">
        <v>181</v>
      </c>
      <c r="I119" s="23">
        <v>0</v>
      </c>
      <c r="J119" s="23">
        <v>0</v>
      </c>
      <c r="K119" s="23">
        <v>314</v>
      </c>
      <c r="L119" s="23">
        <v>321</v>
      </c>
      <c r="M119" s="23">
        <v>0</v>
      </c>
      <c r="N119" s="23">
        <v>0</v>
      </c>
      <c r="O119" s="23">
        <v>-3596</v>
      </c>
      <c r="P119" s="23">
        <v>0</v>
      </c>
      <c r="Q119" s="23">
        <v>0</v>
      </c>
      <c r="R119" s="23">
        <v>0</v>
      </c>
      <c r="S119" s="23">
        <v>0</v>
      </c>
    </row>
    <row r="120" spans="4:19" hidden="1" outlineLevel="1" x14ac:dyDescent="0.35">
      <c r="D120" t="s">
        <v>182</v>
      </c>
      <c r="I120" s="23">
        <v>234</v>
      </c>
      <c r="J120" s="23">
        <v>27</v>
      </c>
      <c r="K120" s="23">
        <v>45</v>
      </c>
      <c r="L120" s="23">
        <v>0</v>
      </c>
      <c r="M120" s="23">
        <v>0</v>
      </c>
      <c r="N120" s="23">
        <v>1551</v>
      </c>
      <c r="O120" s="23">
        <v>-1504</v>
      </c>
      <c r="P120" s="23">
        <v>-719</v>
      </c>
      <c r="Q120" s="23">
        <v>-4778</v>
      </c>
      <c r="R120" s="23">
        <v>-1073</v>
      </c>
      <c r="S120" s="23">
        <v>6296</v>
      </c>
    </row>
    <row r="121" spans="4:19" hidden="1" outlineLevel="1" x14ac:dyDescent="0.35">
      <c r="D121" t="s">
        <v>183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</row>
    <row r="122" spans="4:19" hidden="1" outlineLevel="1" x14ac:dyDescent="0.35">
      <c r="D122" t="s">
        <v>184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</row>
    <row r="123" spans="4:19" hidden="1" outlineLevel="1" x14ac:dyDescent="0.35">
      <c r="D123" t="s">
        <v>185</v>
      </c>
      <c r="I123" s="23">
        <v>0</v>
      </c>
      <c r="J123" s="23">
        <v>0</v>
      </c>
      <c r="K123" s="23">
        <v>142</v>
      </c>
      <c r="L123" s="23">
        <v>2333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</row>
    <row r="124" spans="4:19" hidden="1" outlineLevel="1" x14ac:dyDescent="0.35">
      <c r="D124" t="s">
        <v>186</v>
      </c>
      <c r="I124" s="23">
        <v>0</v>
      </c>
      <c r="J124" s="23">
        <v>0</v>
      </c>
      <c r="K124" s="23">
        <v>0</v>
      </c>
      <c r="L124" s="23">
        <v>0</v>
      </c>
      <c r="M124" s="23">
        <v>-108</v>
      </c>
      <c r="N124" s="23">
        <v>56</v>
      </c>
      <c r="O124" s="23">
        <v>-1424</v>
      </c>
      <c r="P124" s="23">
        <v>0</v>
      </c>
      <c r="Q124" s="23">
        <v>0</v>
      </c>
      <c r="R124" s="23">
        <v>0</v>
      </c>
      <c r="S124" s="23">
        <v>0</v>
      </c>
    </row>
    <row r="125" spans="4:19" hidden="1" outlineLevel="1" x14ac:dyDescent="0.35">
      <c r="D125" t="s">
        <v>187</v>
      </c>
      <c r="I125" s="23">
        <v>0</v>
      </c>
      <c r="J125" s="23">
        <v>0</v>
      </c>
      <c r="K125" s="23">
        <v>0</v>
      </c>
      <c r="L125" s="23">
        <v>28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</row>
    <row r="126" spans="4:19" hidden="1" outlineLevel="1" x14ac:dyDescent="0.35">
      <c r="D126" t="s">
        <v>188</v>
      </c>
      <c r="I126" s="23">
        <v>0</v>
      </c>
      <c r="J126" s="23">
        <v>0</v>
      </c>
      <c r="K126" s="23">
        <v>0</v>
      </c>
      <c r="L126" s="23">
        <v>-1992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4:19" hidden="1" outlineLevel="1" x14ac:dyDescent="0.35">
      <c r="D127" t="s">
        <v>189</v>
      </c>
      <c r="I127" s="23">
        <v>-2486</v>
      </c>
      <c r="J127" s="23">
        <v>3295</v>
      </c>
      <c r="K127" s="23">
        <v>-28149</v>
      </c>
      <c r="L127" s="23">
        <v>10975</v>
      </c>
      <c r="M127" s="23">
        <v>-40852</v>
      </c>
      <c r="N127" s="23">
        <v>-153312</v>
      </c>
      <c r="O127" s="23">
        <v>-90349</v>
      </c>
      <c r="P127" s="23">
        <v>-529809</v>
      </c>
      <c r="Q127" s="23">
        <v>-388039</v>
      </c>
      <c r="R127" s="23">
        <v>564964</v>
      </c>
      <c r="S127" s="23">
        <v>453826</v>
      </c>
    </row>
    <row r="128" spans="4:19" hidden="1" outlineLevel="1" x14ac:dyDescent="0.35">
      <c r="D128" t="s">
        <v>190</v>
      </c>
      <c r="I128" s="23">
        <v>-226</v>
      </c>
      <c r="J128" s="23">
        <v>-1074</v>
      </c>
      <c r="K128" s="23">
        <v>-6689</v>
      </c>
      <c r="L128" s="23">
        <v>-7359</v>
      </c>
      <c r="M128" s="23">
        <v>-46055</v>
      </c>
      <c r="N128" s="23">
        <v>-28476</v>
      </c>
      <c r="O128" s="23">
        <v>-41394</v>
      </c>
      <c r="P128" s="23">
        <v>-140961</v>
      </c>
      <c r="Q128" s="23">
        <v>-28854</v>
      </c>
      <c r="R128" s="23">
        <v>109126</v>
      </c>
      <c r="S128" s="23">
        <v>-19947</v>
      </c>
    </row>
    <row r="129" spans="4:19" hidden="1" outlineLevel="1" x14ac:dyDescent="0.35">
      <c r="D129" t="s">
        <v>191</v>
      </c>
      <c r="I129" s="23">
        <v>0</v>
      </c>
      <c r="J129" s="23">
        <v>0</v>
      </c>
      <c r="K129" s="23">
        <v>0</v>
      </c>
      <c r="L129" s="23">
        <v>-4179</v>
      </c>
      <c r="M129" s="23">
        <v>-4935</v>
      </c>
      <c r="N129" s="23">
        <v>-5320</v>
      </c>
      <c r="O129" s="23">
        <v>-8911</v>
      </c>
      <c r="P129" s="23">
        <v>-21908</v>
      </c>
      <c r="Q129" s="23">
        <v>82120</v>
      </c>
      <c r="R129" s="23">
        <v>-1684</v>
      </c>
      <c r="S129" s="23">
        <v>-5371</v>
      </c>
    </row>
    <row r="130" spans="4:19" hidden="1" outlineLevel="1" x14ac:dyDescent="0.35">
      <c r="D130" t="s">
        <v>192</v>
      </c>
      <c r="I130" s="23">
        <v>-2124</v>
      </c>
      <c r="J130" s="23">
        <v>-2861</v>
      </c>
      <c r="K130" s="23">
        <v>-9742</v>
      </c>
      <c r="L130" s="23">
        <v>-19832</v>
      </c>
      <c r="M130" s="23">
        <v>-84762</v>
      </c>
      <c r="N130" s="23">
        <v>-52058</v>
      </c>
      <c r="O130" s="23">
        <v>-69680</v>
      </c>
      <c r="P130" s="23">
        <v>-348151</v>
      </c>
      <c r="Q130" s="23">
        <v>-75626</v>
      </c>
      <c r="R130" s="23">
        <v>15394</v>
      </c>
      <c r="S130" s="23">
        <v>-99870</v>
      </c>
    </row>
    <row r="131" spans="4:19" hidden="1" outlineLevel="1" x14ac:dyDescent="0.35">
      <c r="D131" t="s">
        <v>193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-12546</v>
      </c>
      <c r="O131" s="23">
        <v>-47995</v>
      </c>
      <c r="P131" s="23">
        <v>-368619</v>
      </c>
      <c r="Q131" s="23">
        <v>-174532</v>
      </c>
      <c r="R131" s="23">
        <v>-316022</v>
      </c>
      <c r="S131" s="23">
        <v>141908</v>
      </c>
    </row>
    <row r="132" spans="4:19" hidden="1" outlineLevel="1" x14ac:dyDescent="0.35">
      <c r="D132" t="s">
        <v>194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94674</v>
      </c>
      <c r="Q132" s="23">
        <v>174319</v>
      </c>
      <c r="R132" s="23">
        <v>-93259</v>
      </c>
      <c r="S132" s="23">
        <v>-52339</v>
      </c>
    </row>
    <row r="133" spans="4:19" hidden="1" outlineLevel="1" x14ac:dyDescent="0.35">
      <c r="D133" t="s">
        <v>195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95132</v>
      </c>
      <c r="Q133" s="23">
        <v>63489</v>
      </c>
      <c r="R133" s="23">
        <v>36307</v>
      </c>
      <c r="S133" s="23">
        <v>-989</v>
      </c>
    </row>
    <row r="134" spans="4:19" hidden="1" outlineLevel="1" x14ac:dyDescent="0.35">
      <c r="D134" t="s">
        <v>196</v>
      </c>
      <c r="I134" s="23">
        <v>3050</v>
      </c>
      <c r="J134" s="23">
        <v>3852</v>
      </c>
      <c r="K134" s="23">
        <v>17028</v>
      </c>
      <c r="L134" s="23">
        <v>89899</v>
      </c>
      <c r="M134" s="23">
        <v>209908</v>
      </c>
      <c r="N134" s="23">
        <v>107406</v>
      </c>
      <c r="O134" s="23">
        <v>167568</v>
      </c>
      <c r="P134" s="23">
        <v>647162</v>
      </c>
      <c r="Q134" s="23">
        <v>506253</v>
      </c>
      <c r="R134" s="23">
        <v>-138937</v>
      </c>
      <c r="S134" s="23">
        <v>-452438</v>
      </c>
    </row>
    <row r="135" spans="4:19" hidden="1" outlineLevel="1" x14ac:dyDescent="0.35">
      <c r="D135" t="s">
        <v>197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35720</v>
      </c>
      <c r="Q135" s="23">
        <v>44538</v>
      </c>
      <c r="R135" s="23">
        <v>10648</v>
      </c>
      <c r="S135" s="23">
        <v>26052</v>
      </c>
    </row>
    <row r="136" spans="4:19" hidden="1" outlineLevel="1" x14ac:dyDescent="0.35">
      <c r="D136" t="s">
        <v>198</v>
      </c>
      <c r="I136" s="23">
        <v>1586</v>
      </c>
      <c r="J136" s="23">
        <v>11502</v>
      </c>
      <c r="K136" s="23">
        <v>-4550</v>
      </c>
      <c r="L136" s="23">
        <v>47597</v>
      </c>
      <c r="M136" s="23">
        <v>114737</v>
      </c>
      <c r="N136" s="23">
        <v>35055</v>
      </c>
      <c r="O136" s="23">
        <v>41291</v>
      </c>
      <c r="P136" s="23">
        <v>6030</v>
      </c>
      <c r="Q136" s="23">
        <v>858547</v>
      </c>
      <c r="R136" s="23">
        <v>503088</v>
      </c>
      <c r="S136" s="23">
        <v>284071</v>
      </c>
    </row>
    <row r="137" spans="4:19" hidden="1" outlineLevel="1" x14ac:dyDescent="0.35">
      <c r="D137" t="s">
        <v>199</v>
      </c>
      <c r="I137" s="23">
        <v>-15185</v>
      </c>
      <c r="J137" s="23">
        <v>5040</v>
      </c>
      <c r="K137" s="23">
        <v>-576</v>
      </c>
      <c r="L137" s="23">
        <v>205951</v>
      </c>
      <c r="M137" s="23">
        <v>463067</v>
      </c>
      <c r="N137" s="23">
        <v>675193</v>
      </c>
      <c r="O137" s="23">
        <v>705492</v>
      </c>
      <c r="P137" s="23">
        <v>-33463</v>
      </c>
      <c r="Q137" s="23">
        <v>762209</v>
      </c>
      <c r="R137" s="23">
        <v>856126</v>
      </c>
      <c r="S137" s="23">
        <v>680989</v>
      </c>
    </row>
    <row r="138" spans="4:19" hidden="1" outlineLevel="1" x14ac:dyDescent="0.35"/>
    <row r="139" spans="4:19" hidden="1" outlineLevel="1" x14ac:dyDescent="0.35"/>
    <row r="140" spans="4:19" hidden="1" outlineLevel="1" x14ac:dyDescent="0.35">
      <c r="D140" t="s">
        <v>200</v>
      </c>
      <c r="I140">
        <v>2004</v>
      </c>
      <c r="J140">
        <v>2005</v>
      </c>
      <c r="K140">
        <v>2006</v>
      </c>
      <c r="L140">
        <v>2007</v>
      </c>
      <c r="M140">
        <v>2008</v>
      </c>
      <c r="N140">
        <v>2009</v>
      </c>
      <c r="O140">
        <v>2010</v>
      </c>
      <c r="P140">
        <v>2011</v>
      </c>
      <c r="Q140">
        <v>2012</v>
      </c>
      <c r="R140">
        <v>2013</v>
      </c>
      <c r="S140">
        <v>2014</v>
      </c>
    </row>
    <row r="141" spans="4:19" hidden="1" outlineLevel="1" x14ac:dyDescent="0.35">
      <c r="D141" s="1" t="s">
        <v>201</v>
      </c>
      <c r="E141" s="1"/>
      <c r="F141" s="1"/>
      <c r="G141" s="1"/>
      <c r="H141" s="1"/>
    </row>
    <row r="142" spans="4:19" hidden="1" outlineLevel="1" x14ac:dyDescent="0.35">
      <c r="D142" s="1" t="s">
        <v>202</v>
      </c>
      <c r="E142" s="1"/>
      <c r="F142" s="1"/>
      <c r="G142" s="1"/>
      <c r="H142" s="1"/>
      <c r="I142" s="1">
        <v>11152</v>
      </c>
      <c r="J142" s="1">
        <v>49643</v>
      </c>
      <c r="K142" s="1">
        <v>110196</v>
      </c>
      <c r="L142" s="1">
        <v>515994</v>
      </c>
      <c r="M142" s="1">
        <v>1203822</v>
      </c>
      <c r="N142" s="1">
        <v>1957604</v>
      </c>
      <c r="O142" s="1">
        <v>2458088</v>
      </c>
      <c r="P142" s="1">
        <v>2290944</v>
      </c>
      <c r="Q142" s="1">
        <v>3231268</v>
      </c>
      <c r="R142" s="1">
        <v>3868540</v>
      </c>
      <c r="S142" s="1">
        <v>3366839</v>
      </c>
    </row>
    <row r="143" spans="4:19" hidden="1" outlineLevel="1" x14ac:dyDescent="0.35">
      <c r="D143" s="1" t="s">
        <v>203</v>
      </c>
      <c r="E143" s="1"/>
      <c r="F143" s="1"/>
      <c r="G143" s="1"/>
      <c r="H143" s="1"/>
      <c r="I143" s="1">
        <v>-26516</v>
      </c>
      <c r="J143" s="1">
        <v>-44674</v>
      </c>
      <c r="K143" s="1">
        <v>-111945</v>
      </c>
      <c r="L143" s="1">
        <v>-276525</v>
      </c>
      <c r="M143" s="1">
        <v>-723123</v>
      </c>
      <c r="N143" s="1">
        <v>-1123746</v>
      </c>
      <c r="O143" s="1">
        <v>-1614763</v>
      </c>
      <c r="P143" s="1">
        <v>-2159429</v>
      </c>
      <c r="Q143" s="1">
        <v>-2447337</v>
      </c>
      <c r="R143" s="1">
        <v>-2973855</v>
      </c>
      <c r="S143" s="1">
        <v>-2642306</v>
      </c>
    </row>
    <row r="144" spans="4:19" hidden="1" outlineLevel="1" x14ac:dyDescent="0.35">
      <c r="D144" s="1" t="s">
        <v>204</v>
      </c>
      <c r="E144" s="1"/>
      <c r="F144" s="1"/>
      <c r="G144" s="1"/>
      <c r="H144" s="1"/>
      <c r="I144" s="1">
        <v>0</v>
      </c>
      <c r="J144" s="1">
        <v>0</v>
      </c>
      <c r="K144" s="1">
        <v>2640</v>
      </c>
      <c r="L144" s="1">
        <v>19965</v>
      </c>
      <c r="M144" s="1">
        <v>19138</v>
      </c>
      <c r="N144" s="1">
        <v>6147</v>
      </c>
      <c r="O144" s="1">
        <v>20531</v>
      </c>
      <c r="P144" s="1">
        <v>10156</v>
      </c>
      <c r="Q144" s="1">
        <v>4693</v>
      </c>
      <c r="R144" s="1">
        <v>6599</v>
      </c>
      <c r="S144" s="1">
        <v>12966</v>
      </c>
    </row>
    <row r="145" spans="4:19" hidden="1" outlineLevel="1" x14ac:dyDescent="0.35">
      <c r="D145" s="1" t="s">
        <v>205</v>
      </c>
      <c r="E145" s="1"/>
      <c r="F145" s="1"/>
      <c r="G145" s="1"/>
      <c r="H145" s="1"/>
      <c r="I145" s="1">
        <v>-45</v>
      </c>
      <c r="J145" s="1">
        <v>-322</v>
      </c>
      <c r="K145" s="1">
        <v>-712</v>
      </c>
      <c r="L145" s="1">
        <v>-2294</v>
      </c>
      <c r="M145" s="1">
        <v>-4629</v>
      </c>
      <c r="N145" s="1">
        <v>-10550</v>
      </c>
      <c r="O145" s="1">
        <v>-7610</v>
      </c>
      <c r="P145" s="1">
        <v>-14229</v>
      </c>
      <c r="Q145" s="1">
        <v>-7601</v>
      </c>
      <c r="R145" s="1" t="s">
        <v>206</v>
      </c>
      <c r="S145" s="1" t="s">
        <v>206</v>
      </c>
    </row>
    <row r="146" spans="4:19" hidden="1" outlineLevel="1" x14ac:dyDescent="0.35">
      <c r="D146" s="1" t="s">
        <v>207</v>
      </c>
      <c r="E146" s="1"/>
      <c r="F146" s="1"/>
      <c r="G146" s="1"/>
      <c r="H146" s="1"/>
      <c r="I146" s="1">
        <v>224</v>
      </c>
      <c r="J146" s="1">
        <v>393</v>
      </c>
      <c r="K146" s="1">
        <v>-710</v>
      </c>
      <c r="L146" s="1">
        <v>-1991</v>
      </c>
      <c r="M146" s="1">
        <v>-1505</v>
      </c>
      <c r="N146" s="1">
        <v>0</v>
      </c>
      <c r="O146" s="1">
        <v>0</v>
      </c>
      <c r="P146" s="1">
        <v>0</v>
      </c>
      <c r="Q146" s="1"/>
      <c r="R146" s="1"/>
      <c r="S146" s="1"/>
    </row>
    <row r="147" spans="4:19" hidden="1" outlineLevel="1" x14ac:dyDescent="0.35">
      <c r="D147" s="1" t="s">
        <v>208</v>
      </c>
      <c r="E147" s="1"/>
      <c r="F147" s="1"/>
      <c r="G147" s="1"/>
      <c r="H147" s="1"/>
      <c r="I147" s="1">
        <v>0</v>
      </c>
      <c r="J147" s="1">
        <v>0</v>
      </c>
      <c r="K147" s="1">
        <v>0</v>
      </c>
      <c r="L147" s="1">
        <v>-19002</v>
      </c>
      <c r="M147" s="1">
        <v>-1975</v>
      </c>
      <c r="N147" s="1">
        <v>-147843</v>
      </c>
      <c r="O147" s="1">
        <v>-80064</v>
      </c>
      <c r="P147" s="1">
        <v>-46153</v>
      </c>
      <c r="Q147" s="1">
        <v>21543</v>
      </c>
      <c r="R147" s="1">
        <v>1550</v>
      </c>
      <c r="S147" s="1">
        <v>-17045</v>
      </c>
    </row>
    <row r="148" spans="4:19" hidden="1" outlineLevel="1" x14ac:dyDescent="0.35">
      <c r="D148" s="1" t="s">
        <v>209</v>
      </c>
      <c r="E148" s="1"/>
      <c r="F148" s="1"/>
      <c r="G148" s="1"/>
      <c r="H148" s="1"/>
      <c r="I148" s="1">
        <v>0</v>
      </c>
      <c r="J148" s="1">
        <v>0</v>
      </c>
      <c r="K148" s="1">
        <v>-45</v>
      </c>
      <c r="L148" s="1">
        <v>-30196</v>
      </c>
      <c r="M148" s="1">
        <v>-28661</v>
      </c>
      <c r="N148" s="1">
        <v>-4892</v>
      </c>
      <c r="O148" s="1">
        <v>-69367</v>
      </c>
      <c r="P148" s="1">
        <v>-110836</v>
      </c>
      <c r="Q148" s="1">
        <v>-27373</v>
      </c>
      <c r="R148" s="1">
        <v>-35076</v>
      </c>
      <c r="S148" s="1">
        <v>-31166</v>
      </c>
    </row>
    <row r="149" spans="4:19" hidden="1" outlineLevel="1" x14ac:dyDescent="0.35">
      <c r="D149" s="1" t="s">
        <v>210</v>
      </c>
      <c r="E149" s="1"/>
      <c r="F149" s="1"/>
      <c r="G149" s="1"/>
      <c r="H149" s="1"/>
      <c r="I149" s="1">
        <v>-57</v>
      </c>
      <c r="J149" s="1">
        <v>-84</v>
      </c>
      <c r="K149" s="1">
        <v>0</v>
      </c>
      <c r="L149" s="1">
        <v>0</v>
      </c>
      <c r="M149" s="1">
        <v>0</v>
      </c>
      <c r="N149" s="1">
        <v>-1527</v>
      </c>
      <c r="O149" s="1">
        <v>-1323</v>
      </c>
      <c r="P149" s="1">
        <v>-3916</v>
      </c>
      <c r="Q149" s="1">
        <v>-669</v>
      </c>
      <c r="R149" s="1">
        <v>-2343</v>
      </c>
      <c r="S149" s="1">
        <v>-698</v>
      </c>
    </row>
    <row r="150" spans="4:19" hidden="1" outlineLevel="1" x14ac:dyDescent="0.35">
      <c r="D150" s="5" t="s">
        <v>211</v>
      </c>
      <c r="E150" s="5"/>
      <c r="F150" s="5"/>
      <c r="G150" s="5"/>
      <c r="H150" s="5"/>
      <c r="I150" s="5">
        <v>-15185</v>
      </c>
      <c r="J150" s="5">
        <v>5040</v>
      </c>
      <c r="K150" s="5">
        <v>-576</v>
      </c>
      <c r="L150" s="5">
        <v>205951</v>
      </c>
      <c r="M150" s="5">
        <v>463067</v>
      </c>
      <c r="N150" s="5">
        <v>675193</v>
      </c>
      <c r="O150" s="5">
        <v>705492</v>
      </c>
      <c r="P150" s="5">
        <v>-33463</v>
      </c>
      <c r="Q150" s="5">
        <v>762209</v>
      </c>
      <c r="R150" s="5">
        <v>856126</v>
      </c>
      <c r="S150" s="5">
        <v>680989</v>
      </c>
    </row>
    <row r="151" spans="4:19" hidden="1" outlineLevel="1" x14ac:dyDescent="0.35">
      <c r="D151" s="1" t="s">
        <v>212</v>
      </c>
      <c r="E151" s="1"/>
      <c r="F151" s="1"/>
      <c r="G151" s="1"/>
      <c r="H151" s="1"/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</row>
    <row r="152" spans="4:19" hidden="1" outlineLevel="1" x14ac:dyDescent="0.35">
      <c r="D152" s="1" t="s">
        <v>213</v>
      </c>
      <c r="E152" s="1"/>
      <c r="F152" s="1"/>
      <c r="G152" s="1"/>
      <c r="H152" s="1"/>
      <c r="I152" s="1">
        <v>-7733</v>
      </c>
      <c r="J152" s="1">
        <v>-42481</v>
      </c>
      <c r="K152" s="1">
        <v>-153150</v>
      </c>
      <c r="L152" s="1">
        <v>-242371</v>
      </c>
      <c r="M152" s="1">
        <v>-459271</v>
      </c>
      <c r="N152" s="1">
        <v>-279941</v>
      </c>
      <c r="O152" s="1">
        <v>-588914</v>
      </c>
      <c r="P152" s="1">
        <v>-731814</v>
      </c>
      <c r="Q152" s="1">
        <v>-379228</v>
      </c>
      <c r="R152" s="1">
        <v>-282576</v>
      </c>
      <c r="S152" s="1">
        <v>-257549</v>
      </c>
    </row>
    <row r="153" spans="4:19" hidden="1" outlineLevel="1" x14ac:dyDescent="0.35">
      <c r="D153" s="1" t="s">
        <v>214</v>
      </c>
      <c r="E153" s="1"/>
      <c r="F153" s="1"/>
      <c r="G153" s="1"/>
      <c r="H153" s="1"/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5083</v>
      </c>
      <c r="R153" s="1">
        <v>116403</v>
      </c>
      <c r="S153" s="1">
        <v>1532</v>
      </c>
    </row>
    <row r="154" spans="4:19" hidden="1" outlineLevel="1" x14ac:dyDescent="0.35">
      <c r="D154" s="1" t="s">
        <v>215</v>
      </c>
      <c r="E154" s="1"/>
      <c r="F154" s="1"/>
      <c r="G154" s="1"/>
      <c r="H154" s="1"/>
      <c r="I154" s="1">
        <v>0</v>
      </c>
      <c r="J154" s="1">
        <v>0</v>
      </c>
      <c r="K154" s="1">
        <v>0</v>
      </c>
      <c r="L154" s="1">
        <v>-1081154</v>
      </c>
      <c r="M154" s="1">
        <v>-334818</v>
      </c>
      <c r="N154" s="1">
        <v>-607356</v>
      </c>
      <c r="O154" s="1">
        <v>-462070</v>
      </c>
      <c r="P154" s="1">
        <v>-331240</v>
      </c>
      <c r="Q154" s="1">
        <v>-29200</v>
      </c>
      <c r="R154" s="1">
        <v>-435015</v>
      </c>
      <c r="S154" s="1">
        <v>-305396</v>
      </c>
    </row>
    <row r="155" spans="4:19" hidden="1" outlineLevel="1" x14ac:dyDescent="0.35">
      <c r="D155" s="1" t="s">
        <v>216</v>
      </c>
      <c r="E155" s="1"/>
      <c r="F155" s="1"/>
      <c r="G155" s="1"/>
      <c r="H155" s="1"/>
      <c r="I155" s="1">
        <v>0</v>
      </c>
      <c r="J155" s="1">
        <v>0</v>
      </c>
      <c r="K155" s="1">
        <v>0</v>
      </c>
      <c r="L155" s="1">
        <v>0</v>
      </c>
      <c r="M155" s="1">
        <v>418762</v>
      </c>
      <c r="N155" s="1">
        <v>115805</v>
      </c>
      <c r="O155" s="1">
        <v>494256</v>
      </c>
      <c r="P155" s="1">
        <v>363960</v>
      </c>
      <c r="Q155" s="1">
        <v>108663</v>
      </c>
      <c r="R155" s="1">
        <v>93984</v>
      </c>
      <c r="S155" s="1">
        <v>227900</v>
      </c>
    </row>
    <row r="156" spans="4:19" hidden="1" outlineLevel="1" x14ac:dyDescent="0.35">
      <c r="D156" s="1" t="s">
        <v>217</v>
      </c>
      <c r="E156" s="1"/>
      <c r="F156" s="1"/>
      <c r="G156" s="1"/>
      <c r="H156" s="1"/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-99637</v>
      </c>
      <c r="O156" s="1">
        <v>0</v>
      </c>
      <c r="P156" s="1">
        <v>0</v>
      </c>
      <c r="Q156" s="1">
        <v>-21659</v>
      </c>
      <c r="R156" s="1">
        <v>0</v>
      </c>
      <c r="S156" s="1">
        <v>-72692</v>
      </c>
    </row>
    <row r="157" spans="4:19" hidden="1" outlineLevel="1" x14ac:dyDescent="0.35">
      <c r="D157" s="1" t="s">
        <v>218</v>
      </c>
      <c r="E157" s="1"/>
      <c r="F157" s="1"/>
      <c r="G157" s="1"/>
      <c r="H157" s="1"/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25447</v>
      </c>
      <c r="O157" s="1">
        <v>61658</v>
      </c>
      <c r="P157" s="1">
        <v>0</v>
      </c>
      <c r="Q157" s="1">
        <v>4498</v>
      </c>
      <c r="R157" s="1">
        <v>17108</v>
      </c>
      <c r="S157" s="1">
        <v>49517</v>
      </c>
    </row>
    <row r="158" spans="4:19" hidden="1" outlineLevel="1" x14ac:dyDescent="0.35">
      <c r="D158" s="1" t="s">
        <v>219</v>
      </c>
      <c r="E158" s="1"/>
      <c r="F158" s="1"/>
      <c r="G158" s="1"/>
      <c r="H158" s="1"/>
      <c r="I158" s="1">
        <v>0</v>
      </c>
      <c r="J158" s="1">
        <v>-1267</v>
      </c>
      <c r="K158" s="1">
        <v>-6804</v>
      </c>
      <c r="L158" s="1">
        <v>-6008</v>
      </c>
      <c r="M158" s="1">
        <v>-15564</v>
      </c>
      <c r="N158" s="1">
        <v>-4150</v>
      </c>
      <c r="O158" s="1">
        <v>-43064</v>
      </c>
      <c r="P158" s="1">
        <v>-62749</v>
      </c>
      <c r="Q158" s="1">
        <v>-80667</v>
      </c>
      <c r="R158" s="1">
        <v>0</v>
      </c>
      <c r="S158" s="1">
        <v>0</v>
      </c>
    </row>
    <row r="159" spans="4:19" hidden="1" outlineLevel="1" x14ac:dyDescent="0.35">
      <c r="D159" s="1" t="s">
        <v>220</v>
      </c>
      <c r="E159" s="1"/>
      <c r="F159" s="1"/>
      <c r="G159" s="1"/>
      <c r="H159" s="1"/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-23154</v>
      </c>
      <c r="Q159" s="1">
        <v>16215</v>
      </c>
      <c r="R159" s="1">
        <v>5173</v>
      </c>
      <c r="S159" s="1">
        <v>-124061</v>
      </c>
    </row>
    <row r="160" spans="4:19" hidden="1" outlineLevel="1" x14ac:dyDescent="0.35">
      <c r="D160" t="s">
        <v>221</v>
      </c>
      <c r="I160" s="1">
        <v>0</v>
      </c>
      <c r="J160" s="1">
        <v>0</v>
      </c>
      <c r="K160" s="1">
        <v>0</v>
      </c>
      <c r="L160" s="1">
        <v>0</v>
      </c>
      <c r="M160" s="1">
        <v>-25000</v>
      </c>
      <c r="N160" s="1">
        <v>0</v>
      </c>
      <c r="O160" s="1">
        <v>28596</v>
      </c>
      <c r="P160" s="1">
        <v>0</v>
      </c>
      <c r="Q160" s="1"/>
      <c r="R160" s="1"/>
      <c r="S160" s="1"/>
    </row>
    <row r="161" spans="4:19" hidden="1" outlineLevel="1" x14ac:dyDescent="0.35">
      <c r="D161" s="1" t="s">
        <v>222</v>
      </c>
      <c r="E161" s="1"/>
      <c r="F161" s="1"/>
      <c r="G161" s="1"/>
      <c r="H161" s="1"/>
      <c r="I161" s="1">
        <v>0</v>
      </c>
      <c r="J161" s="1">
        <v>0</v>
      </c>
      <c r="K161" s="1">
        <v>0</v>
      </c>
      <c r="L161" s="1">
        <v>-5500</v>
      </c>
      <c r="M161" s="1">
        <v>0</v>
      </c>
      <c r="N161" s="1">
        <v>318</v>
      </c>
      <c r="O161" s="1">
        <v>-296496</v>
      </c>
      <c r="P161" s="1">
        <v>-21105</v>
      </c>
      <c r="Q161" s="1">
        <v>-2437</v>
      </c>
      <c r="R161" s="1">
        <v>-30745</v>
      </c>
      <c r="S161" s="1">
        <v>-4306</v>
      </c>
    </row>
    <row r="162" spans="4:19" hidden="1" outlineLevel="1" x14ac:dyDescent="0.35">
      <c r="D162" s="1" t="s">
        <v>223</v>
      </c>
      <c r="E162" s="1"/>
      <c r="F162" s="1"/>
      <c r="G162" s="1"/>
      <c r="H162" s="1"/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-5000</v>
      </c>
      <c r="R162" s="1">
        <v>-17905</v>
      </c>
      <c r="S162" s="1">
        <v>-24967</v>
      </c>
    </row>
    <row r="163" spans="4:19" hidden="1" outlineLevel="1" x14ac:dyDescent="0.35">
      <c r="D163" s="1" t="s">
        <v>224</v>
      </c>
      <c r="E163" s="1"/>
      <c r="F163" s="1"/>
      <c r="G163" s="1"/>
      <c r="H163" s="1"/>
      <c r="I163" s="1">
        <v>0</v>
      </c>
      <c r="J163" s="1">
        <v>0</v>
      </c>
      <c r="K163" s="1">
        <v>-40</v>
      </c>
      <c r="L163" s="1">
        <v>0</v>
      </c>
      <c r="M163" s="1">
        <v>0</v>
      </c>
      <c r="N163" s="1">
        <v>-1252</v>
      </c>
      <c r="O163" s="1">
        <v>1301</v>
      </c>
      <c r="P163" s="1">
        <v>992</v>
      </c>
      <c r="Q163" s="1">
        <v>0</v>
      </c>
      <c r="R163" s="1">
        <v>-3533</v>
      </c>
      <c r="S163" s="1">
        <v>-1857</v>
      </c>
    </row>
    <row r="164" spans="4:19" hidden="1" outlineLevel="1" x14ac:dyDescent="0.35">
      <c r="D164" s="1"/>
      <c r="E164" s="1"/>
      <c r="F164" s="1"/>
      <c r="G164" s="1"/>
      <c r="H164" s="1"/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/>
      <c r="R164" s="1"/>
      <c r="S164" s="1"/>
    </row>
    <row r="165" spans="4:19" hidden="1" outlineLevel="1" x14ac:dyDescent="0.35">
      <c r="D165" t="s">
        <v>225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/>
      <c r="R165" s="1"/>
      <c r="S165" s="1"/>
    </row>
    <row r="166" spans="4:19" hidden="1" outlineLevel="1" x14ac:dyDescent="0.35">
      <c r="D166" s="1" t="s">
        <v>226</v>
      </c>
      <c r="E166" s="1"/>
      <c r="F166" s="1"/>
      <c r="G166" s="1"/>
      <c r="H166" s="1"/>
      <c r="I166" s="1">
        <v>-7790</v>
      </c>
      <c r="J166" s="1">
        <v>-43832</v>
      </c>
      <c r="K166" s="1">
        <v>-159994</v>
      </c>
      <c r="L166" s="1">
        <v>-547250</v>
      </c>
      <c r="M166" s="1">
        <v>-308441</v>
      </c>
      <c r="N166" s="1">
        <v>-701690</v>
      </c>
      <c r="O166" s="1">
        <v>-742085</v>
      </c>
      <c r="P166" s="1">
        <v>-676457</v>
      </c>
      <c r="Q166" s="1">
        <v>-383732</v>
      </c>
      <c r="R166" s="1">
        <v>-537106</v>
      </c>
      <c r="S166" s="1">
        <v>-511879</v>
      </c>
    </row>
    <row r="167" spans="4:19" hidden="1" outlineLevel="1" x14ac:dyDescent="0.35">
      <c r="D167" s="1" t="s">
        <v>227</v>
      </c>
      <c r="E167" s="1"/>
      <c r="F167" s="1"/>
      <c r="G167" s="1"/>
      <c r="H167" s="1"/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</row>
    <row r="168" spans="4:19" hidden="1" outlineLevel="1" x14ac:dyDescent="0.35">
      <c r="D168" s="1" t="s">
        <v>228</v>
      </c>
      <c r="E168" s="1"/>
      <c r="F168" s="1"/>
      <c r="G168" s="1"/>
      <c r="H168" s="1"/>
      <c r="I168" s="1">
        <v>0</v>
      </c>
      <c r="J168" s="1">
        <v>0</v>
      </c>
      <c r="K168" s="1">
        <v>100</v>
      </c>
      <c r="L168" s="1">
        <v>10173</v>
      </c>
      <c r="M168" s="1">
        <v>16036</v>
      </c>
      <c r="N168" s="1">
        <v>5961</v>
      </c>
      <c r="O168" s="1">
        <v>9379</v>
      </c>
      <c r="P168" s="1">
        <v>8326</v>
      </c>
      <c r="Q168" s="1">
        <v>176</v>
      </c>
      <c r="R168" s="1">
        <v>1054</v>
      </c>
      <c r="S168" s="1">
        <v>0</v>
      </c>
    </row>
    <row r="169" spans="4:19" hidden="1" outlineLevel="1" x14ac:dyDescent="0.35">
      <c r="D169" s="1" t="s">
        <v>229</v>
      </c>
      <c r="E169" s="1"/>
      <c r="F169" s="1"/>
      <c r="G169" s="1"/>
      <c r="H169" s="1"/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-450000</v>
      </c>
      <c r="Q169" s="1">
        <v>-1305000</v>
      </c>
      <c r="R169" s="1">
        <v>-605000</v>
      </c>
      <c r="S169" s="1">
        <v>0</v>
      </c>
    </row>
    <row r="170" spans="4:19" hidden="1" outlineLevel="1" x14ac:dyDescent="0.35">
      <c r="D170" s="1" t="s">
        <v>230</v>
      </c>
      <c r="E170" s="1"/>
      <c r="F170" s="1"/>
      <c r="G170" s="1"/>
      <c r="H170" s="1"/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100000</v>
      </c>
      <c r="P170" s="1">
        <v>550000</v>
      </c>
      <c r="Q170" s="1">
        <v>1375000</v>
      </c>
      <c r="R170" s="1">
        <v>335000</v>
      </c>
      <c r="S170" s="1">
        <v>0</v>
      </c>
    </row>
    <row r="171" spans="4:19" hidden="1" outlineLevel="1" x14ac:dyDescent="0.35">
      <c r="D171" s="1" t="s">
        <v>231</v>
      </c>
      <c r="E171" s="1"/>
      <c r="F171" s="1"/>
      <c r="G171" s="1"/>
      <c r="H171" s="1"/>
      <c r="I171" s="1">
        <v>0</v>
      </c>
      <c r="J171" s="1">
        <v>0</v>
      </c>
      <c r="K171" s="1">
        <v>-135</v>
      </c>
      <c r="L171" s="1">
        <v>-34757</v>
      </c>
      <c r="M171" s="1">
        <v>-41691</v>
      </c>
      <c r="N171" s="1">
        <v>-78224</v>
      </c>
      <c r="O171" s="1">
        <v>-27879</v>
      </c>
      <c r="P171" s="1">
        <v>-33796</v>
      </c>
      <c r="Q171" s="1">
        <v>-178842</v>
      </c>
      <c r="R171" s="1">
        <v>-64954</v>
      </c>
      <c r="S171" s="1">
        <v>-60063</v>
      </c>
    </row>
    <row r="172" spans="4:19" hidden="1" outlineLevel="1" x14ac:dyDescent="0.35">
      <c r="D172" t="s">
        <v>232</v>
      </c>
      <c r="I172" s="1">
        <v>0</v>
      </c>
      <c r="J172" s="1">
        <v>0</v>
      </c>
      <c r="K172" s="1">
        <v>-64700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/>
      <c r="R172" s="1"/>
      <c r="S172" s="1"/>
    </row>
    <row r="173" spans="4:19" hidden="1" outlineLevel="1" x14ac:dyDescent="0.35">
      <c r="D173" s="1" t="s">
        <v>233</v>
      </c>
      <c r="E173" s="1"/>
      <c r="F173" s="1"/>
      <c r="G173" s="1"/>
      <c r="H173" s="1"/>
      <c r="I173" s="1">
        <v>5000</v>
      </c>
      <c r="J173" s="1">
        <v>15000</v>
      </c>
      <c r="K173" s="1">
        <v>0</v>
      </c>
      <c r="L173" s="1">
        <v>0</v>
      </c>
      <c r="M173" s="1">
        <v>0</v>
      </c>
      <c r="N173" s="1">
        <v>44739</v>
      </c>
      <c r="O173" s="1">
        <v>0</v>
      </c>
      <c r="P173" s="1">
        <v>370108</v>
      </c>
      <c r="Q173" s="1">
        <v>0</v>
      </c>
      <c r="R173" s="1">
        <v>0</v>
      </c>
      <c r="S173" s="1">
        <v>65563</v>
      </c>
    </row>
    <row r="174" spans="4:19" hidden="1" outlineLevel="1" x14ac:dyDescent="0.35">
      <c r="D174" s="1" t="s">
        <v>209</v>
      </c>
      <c r="E174" s="1"/>
      <c r="F174" s="1"/>
      <c r="G174" s="1"/>
      <c r="H174" s="1"/>
      <c r="I174" s="1">
        <v>0</v>
      </c>
      <c r="J174" s="1">
        <v>0</v>
      </c>
      <c r="K174" s="1">
        <v>-45</v>
      </c>
      <c r="L174" s="1">
        <v>-30196</v>
      </c>
      <c r="M174" s="1">
        <v>-28661</v>
      </c>
      <c r="N174" s="1">
        <v>-4892</v>
      </c>
      <c r="O174" s="1">
        <v>-69367</v>
      </c>
      <c r="P174" s="1">
        <v>-110836</v>
      </c>
      <c r="Q174" s="1">
        <v>27373</v>
      </c>
      <c r="R174" s="1">
        <v>35076</v>
      </c>
      <c r="S174" s="1">
        <v>31166</v>
      </c>
    </row>
    <row r="175" spans="4:19" hidden="1" outlineLevel="1" x14ac:dyDescent="0.35">
      <c r="D175" s="1" t="s">
        <v>234</v>
      </c>
      <c r="E175" s="1"/>
      <c r="F175" s="1"/>
      <c r="G175" s="1"/>
      <c r="H175" s="1"/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-6820</v>
      </c>
      <c r="R175" s="1">
        <v>-8315</v>
      </c>
      <c r="S175" s="1">
        <v>0</v>
      </c>
    </row>
    <row r="176" spans="4:19" hidden="1" outlineLevel="1" x14ac:dyDescent="0.35">
      <c r="D176" s="1" t="s">
        <v>235</v>
      </c>
      <c r="E176" s="1"/>
      <c r="F176" s="1"/>
      <c r="G176" s="1"/>
      <c r="H176" s="1"/>
      <c r="I176" s="1">
        <v>0</v>
      </c>
      <c r="J176" s="1">
        <v>0</v>
      </c>
      <c r="K176" s="1">
        <v>302650</v>
      </c>
      <c r="L176" s="1">
        <v>365969</v>
      </c>
      <c r="M176" s="1">
        <v>0</v>
      </c>
      <c r="N176" s="1">
        <v>615</v>
      </c>
      <c r="O176" s="1">
        <v>0</v>
      </c>
      <c r="P176" s="1">
        <v>16188</v>
      </c>
      <c r="Q176" s="1">
        <v>0</v>
      </c>
      <c r="R176" s="1">
        <v>428190</v>
      </c>
      <c r="S176" s="1">
        <v>0</v>
      </c>
    </row>
    <row r="177" spans="4:19" hidden="1" outlineLevel="1" x14ac:dyDescent="0.35">
      <c r="D177" t="s">
        <v>236</v>
      </c>
      <c r="I177" s="1">
        <v>0</v>
      </c>
      <c r="J177" s="1">
        <v>0</v>
      </c>
      <c r="K177" s="1">
        <v>130833</v>
      </c>
      <c r="L177" s="1">
        <v>49368</v>
      </c>
      <c r="M177" s="1">
        <v>138887</v>
      </c>
      <c r="N177" s="1">
        <v>0</v>
      </c>
      <c r="O177" s="1">
        <v>0</v>
      </c>
      <c r="P177" s="1">
        <v>0</v>
      </c>
      <c r="Q177" s="1"/>
      <c r="R177" s="1"/>
      <c r="S177" s="1"/>
    </row>
    <row r="178" spans="4:19" hidden="1" outlineLevel="1" x14ac:dyDescent="0.35">
      <c r="D178" t="s">
        <v>237</v>
      </c>
      <c r="I178" s="1">
        <v>17900</v>
      </c>
      <c r="J178" s="1">
        <v>16663</v>
      </c>
      <c r="K178" s="1">
        <v>30000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/>
      <c r="R178" s="1"/>
      <c r="S178" s="1"/>
    </row>
    <row r="179" spans="4:19" hidden="1" outlineLevel="1" x14ac:dyDescent="0.35">
      <c r="D179" t="s">
        <v>238</v>
      </c>
      <c r="I179" s="1">
        <v>0</v>
      </c>
      <c r="J179" s="1">
        <v>20000</v>
      </c>
      <c r="K179" s="1">
        <v>36000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/>
      <c r="R179" s="1"/>
      <c r="S179" s="1"/>
    </row>
    <row r="180" spans="4:19" hidden="1" outlineLevel="1" x14ac:dyDescent="0.35">
      <c r="D180" t="s">
        <v>239</v>
      </c>
      <c r="I180" s="1">
        <v>0</v>
      </c>
      <c r="J180" s="1">
        <v>0</v>
      </c>
      <c r="K180" s="1">
        <v>16766</v>
      </c>
      <c r="L180" s="1">
        <v>9475</v>
      </c>
      <c r="M180" s="1">
        <v>35661</v>
      </c>
      <c r="N180" s="1">
        <v>0</v>
      </c>
      <c r="O180" s="1">
        <v>0</v>
      </c>
      <c r="P180" s="1">
        <v>0</v>
      </c>
      <c r="Q180" s="1"/>
      <c r="R180" s="1"/>
      <c r="S180" s="1"/>
    </row>
    <row r="181" spans="4:19" hidden="1" outlineLevel="1" x14ac:dyDescent="0.35">
      <c r="D181" t="s">
        <v>240</v>
      </c>
      <c r="I181" s="1">
        <v>0</v>
      </c>
      <c r="J181" s="1">
        <v>0</v>
      </c>
      <c r="K181" s="1">
        <v>-9</v>
      </c>
      <c r="L181" s="1">
        <v>-3</v>
      </c>
      <c r="M181" s="1">
        <v>-5</v>
      </c>
      <c r="N181" s="1">
        <v>0</v>
      </c>
      <c r="O181" s="1">
        <v>0</v>
      </c>
      <c r="P181" s="1">
        <v>0</v>
      </c>
      <c r="Q181" s="1"/>
      <c r="R181" s="1"/>
      <c r="S181" s="1"/>
    </row>
    <row r="182" spans="4:19" hidden="1" outlineLevel="1" x14ac:dyDescent="0.35">
      <c r="D182" s="1" t="s">
        <v>241</v>
      </c>
      <c r="E182" s="1"/>
      <c r="F182" s="1"/>
      <c r="G182" s="1"/>
      <c r="H182" s="1"/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-4</v>
      </c>
      <c r="O182" s="1">
        <v>-416</v>
      </c>
      <c r="P182" s="1">
        <v>-444</v>
      </c>
      <c r="Q182" s="1">
        <v>-996</v>
      </c>
      <c r="R182" s="1">
        <v>-19887</v>
      </c>
      <c r="S182" s="1">
        <v>-29307</v>
      </c>
    </row>
    <row r="183" spans="4:19" hidden="1" outlineLevel="1" x14ac:dyDescent="0.35">
      <c r="D183" s="5" t="s">
        <v>242</v>
      </c>
      <c r="E183" s="5"/>
      <c r="F183" s="5"/>
      <c r="G183" s="5"/>
      <c r="H183" s="5"/>
      <c r="I183" s="5">
        <v>0</v>
      </c>
      <c r="J183" s="5">
        <v>0</v>
      </c>
      <c r="K183" s="5">
        <v>451550</v>
      </c>
      <c r="L183" s="5">
        <v>430421</v>
      </c>
      <c r="M183" s="5">
        <v>177549</v>
      </c>
      <c r="N183" s="5">
        <v>-22021</v>
      </c>
      <c r="O183" s="5">
        <v>150451</v>
      </c>
      <c r="P183" s="5">
        <v>571218</v>
      </c>
      <c r="Q183" s="5">
        <v>-89109</v>
      </c>
      <c r="R183" s="5">
        <v>101164</v>
      </c>
      <c r="S183" s="5">
        <v>7359</v>
      </c>
    </row>
    <row r="184" spans="4:19" hidden="1" outlineLevel="1" x14ac:dyDescent="0.35">
      <c r="D184" s="1" t="s">
        <v>243</v>
      </c>
      <c r="E184" s="1"/>
      <c r="F184" s="1"/>
      <c r="G184" s="1"/>
      <c r="H184" s="1"/>
      <c r="I184" s="1">
        <v>-187</v>
      </c>
      <c r="J184" s="1">
        <v>385</v>
      </c>
      <c r="K184" s="1">
        <v>391</v>
      </c>
      <c r="L184" s="1">
        <v>7050</v>
      </c>
      <c r="M184" s="1">
        <v>-20221</v>
      </c>
      <c r="N184" s="1">
        <v>-3201</v>
      </c>
      <c r="O184" s="1">
        <v>-12668</v>
      </c>
      <c r="P184" s="1">
        <v>-21368</v>
      </c>
      <c r="Q184" s="1">
        <v>6307</v>
      </c>
      <c r="R184" s="1">
        <v>3594</v>
      </c>
      <c r="S184" s="1">
        <v>-19487</v>
      </c>
    </row>
    <row r="185" spans="4:19" hidden="1" outlineLevel="1" x14ac:dyDescent="0.35">
      <c r="D185" s="1" t="s">
        <v>244</v>
      </c>
      <c r="E185" s="1"/>
      <c r="F185" s="1"/>
      <c r="G185" s="1"/>
      <c r="H185" s="1"/>
      <c r="I185" s="1">
        <v>-262</v>
      </c>
      <c r="J185" s="1">
        <v>13256</v>
      </c>
      <c r="K185" s="1">
        <v>291371</v>
      </c>
      <c r="L185" s="1">
        <v>96172</v>
      </c>
      <c r="M185" s="1">
        <v>311954</v>
      </c>
      <c r="N185" s="1">
        <v>-51719</v>
      </c>
      <c r="O185" s="1">
        <v>101190</v>
      </c>
      <c r="P185" s="1">
        <v>-160070</v>
      </c>
      <c r="Q185" s="1">
        <v>295675</v>
      </c>
      <c r="R185" s="1">
        <v>423778</v>
      </c>
      <c r="S185" s="1">
        <v>156982</v>
      </c>
    </row>
    <row r="186" spans="4:19" hidden="1" outlineLevel="1" x14ac:dyDescent="0.35">
      <c r="D186" s="1" t="s">
        <v>245</v>
      </c>
      <c r="E186" s="1"/>
      <c r="F186" s="1"/>
      <c r="G186" s="1"/>
      <c r="H186" s="1"/>
      <c r="I186" s="1">
        <v>3727</v>
      </c>
      <c r="J186" s="1">
        <v>3465</v>
      </c>
      <c r="K186" s="1">
        <v>16721</v>
      </c>
      <c r="L186" s="1">
        <v>308092</v>
      </c>
      <c r="M186" s="1">
        <v>404264</v>
      </c>
      <c r="N186" s="1">
        <v>716218</v>
      </c>
      <c r="O186" s="1">
        <v>664499</v>
      </c>
      <c r="P186" s="1">
        <v>765689</v>
      </c>
      <c r="Q186" s="1">
        <v>605619</v>
      </c>
      <c r="R186" s="1">
        <v>901294</v>
      </c>
      <c r="S186" s="1">
        <v>1325072</v>
      </c>
    </row>
    <row r="187" spans="4:19" hidden="1" outlineLevel="1" x14ac:dyDescent="0.35">
      <c r="D187" s="1" t="s">
        <v>246</v>
      </c>
      <c r="E187" s="1"/>
      <c r="F187" s="1"/>
      <c r="G187" s="1"/>
      <c r="H187" s="1"/>
      <c r="I187" s="1">
        <v>3465</v>
      </c>
      <c r="J187" s="1">
        <v>16721</v>
      </c>
      <c r="K187" s="1">
        <v>308092</v>
      </c>
      <c r="L187" s="1">
        <v>404264</v>
      </c>
      <c r="M187" s="1">
        <v>716218</v>
      </c>
      <c r="N187" s="1">
        <v>664499</v>
      </c>
      <c r="O187" s="1">
        <v>765689</v>
      </c>
      <c r="P187" s="1">
        <v>605619</v>
      </c>
      <c r="Q187" s="1">
        <v>901294</v>
      </c>
      <c r="R187" s="1">
        <v>1325072</v>
      </c>
      <c r="S187" s="1">
        <v>1482054</v>
      </c>
    </row>
    <row r="188" spans="4:19" hidden="1" outlineLevel="1" x14ac:dyDescent="0.35">
      <c r="D188" s="1" t="s">
        <v>247</v>
      </c>
      <c r="E188" s="1"/>
      <c r="F188" s="1"/>
      <c r="G188" s="1"/>
      <c r="H188" s="1"/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</row>
    <row r="189" spans="4:19" hidden="1" outlineLevel="1" x14ac:dyDescent="0.35">
      <c r="D189" s="1" t="s">
        <v>248</v>
      </c>
      <c r="E189" s="1"/>
      <c r="F189" s="1"/>
      <c r="G189" s="1"/>
      <c r="H189" s="1"/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220679</v>
      </c>
    </row>
    <row r="190" spans="4:19" hidden="1" outlineLevel="1" x14ac:dyDescent="0.35">
      <c r="D190" s="1" t="s">
        <v>249</v>
      </c>
      <c r="E190" s="1"/>
      <c r="F190" s="1"/>
      <c r="G190" s="1"/>
      <c r="H190" s="1"/>
      <c r="I190" s="1">
        <v>0</v>
      </c>
      <c r="J190" s="1">
        <v>5418</v>
      </c>
      <c r="K190" s="1">
        <v>2304</v>
      </c>
      <c r="L190" s="1">
        <v>38320</v>
      </c>
      <c r="M190" s="1">
        <v>19449</v>
      </c>
      <c r="N190" s="1">
        <v>59374</v>
      </c>
      <c r="O190" s="1">
        <v>88977</v>
      </c>
      <c r="P190" s="1">
        <v>74391</v>
      </c>
      <c r="Q190" s="1">
        <v>62344</v>
      </c>
      <c r="R190" s="1">
        <v>60677</v>
      </c>
      <c r="S190" s="1">
        <v>61130</v>
      </c>
    </row>
    <row r="191" spans="4:19" hidden="1" outlineLevel="1" x14ac:dyDescent="0.35">
      <c r="D191" s="1" t="s">
        <v>250</v>
      </c>
      <c r="E191" s="1"/>
      <c r="F191" s="1"/>
      <c r="G191" s="1"/>
      <c r="H191" s="1"/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</row>
    <row r="192" spans="4:19" hidden="1" outlineLevel="1" x14ac:dyDescent="0.35">
      <c r="D192" s="1" t="s">
        <v>251</v>
      </c>
      <c r="E192" s="1"/>
      <c r="F192" s="1"/>
      <c r="G192" s="1"/>
      <c r="H192" s="1"/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53894</v>
      </c>
      <c r="R192" s="1">
        <v>97885</v>
      </c>
      <c r="S192" s="1">
        <v>0</v>
      </c>
    </row>
    <row r="193" spans="4:19" hidden="1" outlineLevel="1" x14ac:dyDescent="0.35">
      <c r="D193" t="s">
        <v>252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83755</v>
      </c>
      <c r="S193" s="1">
        <v>0</v>
      </c>
    </row>
    <row r="194" spans="4:19" hidden="1" outlineLevel="1" x14ac:dyDescent="0.35">
      <c r="D194" s="1" t="s">
        <v>253</v>
      </c>
      <c r="E194" s="1"/>
      <c r="F194" s="1"/>
      <c r="G194" s="1"/>
      <c r="H194" s="1"/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/>
      <c r="R194" s="1"/>
      <c r="S194" s="1"/>
    </row>
    <row r="195" spans="4:19" ht="15" collapsed="1" thickTop="1" x14ac:dyDescent="0.35">
      <c r="J195" t="b">
        <f>J102=J70</f>
        <v>1</v>
      </c>
      <c r="K195" t="b">
        <f>K102=K70</f>
        <v>1</v>
      </c>
      <c r="L195" t="b">
        <f>L102=L70</f>
        <v>1</v>
      </c>
      <c r="M195" t="b">
        <f>M102=M70</f>
        <v>1</v>
      </c>
      <c r="N195" t="b">
        <f>N102=N70</f>
        <v>1</v>
      </c>
      <c r="O195" t="b">
        <f>O102=O70</f>
        <v>1</v>
      </c>
      <c r="P195" t="b">
        <f>P102=P70</f>
        <v>1</v>
      </c>
      <c r="Q195" t="b">
        <f>Q102=Q70</f>
        <v>1</v>
      </c>
      <c r="R195" t="b">
        <f>R102=R70</f>
        <v>1</v>
      </c>
      <c r="S195" t="b">
        <f>S102=S70</f>
        <v>1</v>
      </c>
    </row>
    <row r="196" spans="4:19" hidden="1" outlineLevel="1" x14ac:dyDescent="0.35"/>
    <row r="197" spans="4:19" hidden="1" outlineLevel="1" x14ac:dyDescent="0.35">
      <c r="D197" t="s">
        <v>254</v>
      </c>
      <c r="J197" s="18">
        <f>J11+J12</f>
        <v>0</v>
      </c>
      <c r="K197" s="18">
        <f>K11+K12</f>
        <v>0</v>
      </c>
      <c r="L197" s="18">
        <f>L11+L12</f>
        <v>0</v>
      </c>
      <c r="M197" s="18">
        <f>M11+M12</f>
        <v>0</v>
      </c>
      <c r="N197" s="18">
        <f>N11+N12</f>
        <v>0</v>
      </c>
      <c r="O197" s="18">
        <f>O11+O12</f>
        <v>0</v>
      </c>
      <c r="P197" s="18">
        <f>P11+P12</f>
        <v>453731</v>
      </c>
      <c r="Q197" s="18">
        <f>Q11+Q12</f>
        <v>469101</v>
      </c>
      <c r="R197" s="18">
        <f>R11+R12</f>
        <v>86896</v>
      </c>
      <c r="S197" s="18">
        <f>S11+S12</f>
        <v>0</v>
      </c>
    </row>
    <row r="198" spans="4:19" hidden="1" outlineLevel="1" x14ac:dyDescent="0.35">
      <c r="D198" t="s">
        <v>255</v>
      </c>
      <c r="J198" s="18">
        <f>I198+J197</f>
        <v>0</v>
      </c>
      <c r="K198" s="18">
        <f t="shared" ref="K198:S198" si="5">J198+K197</f>
        <v>0</v>
      </c>
      <c r="L198" s="18">
        <f t="shared" si="5"/>
        <v>0</v>
      </c>
      <c r="M198" s="18">
        <f t="shared" si="5"/>
        <v>0</v>
      </c>
      <c r="N198" s="18">
        <f t="shared" si="5"/>
        <v>0</v>
      </c>
      <c r="O198" s="18">
        <f t="shared" si="5"/>
        <v>0</v>
      </c>
      <c r="P198" s="18">
        <f t="shared" si="5"/>
        <v>453731</v>
      </c>
      <c r="Q198" s="18">
        <f t="shared" si="5"/>
        <v>922832</v>
      </c>
      <c r="R198" s="18">
        <f t="shared" si="5"/>
        <v>1009728</v>
      </c>
      <c r="S198" s="18">
        <f t="shared" si="5"/>
        <v>1009728</v>
      </c>
    </row>
    <row r="199" spans="4:19" hidden="1" outlineLevel="1" x14ac:dyDescent="0.35"/>
    <row r="200" spans="4:19" collapsed="1" x14ac:dyDescent="0.35">
      <c r="D200" t="s">
        <v>267</v>
      </c>
      <c r="J200" s="11">
        <f>SUMPRODUCT(J41:J101,$E$41:$E$101)+J198</f>
        <v>60117</v>
      </c>
      <c r="K200" s="11">
        <f>SUMPRODUCT(K41:K101,$E$41:$E$101)+K198</f>
        <v>225724</v>
      </c>
      <c r="L200" s="11">
        <f>SUMPRODUCT(L41:L101,$E$41:$E$101)+L198</f>
        <v>521074</v>
      </c>
      <c r="M200" s="11">
        <f>SUMPRODUCT(M41:M101,$E$41:$E$101)+M198</f>
        <v>834634</v>
      </c>
      <c r="N200" s="11">
        <f>SUMPRODUCT(N41:N101,$E$41:$E$101)+N198</f>
        <v>1651908</v>
      </c>
      <c r="O200" s="11">
        <f>SUMPRODUCT(O41:O101,$E$41:$E$101)+O198</f>
        <v>2492484</v>
      </c>
      <c r="P200" s="11">
        <f>SUMPRODUCT(P41:P101,$E$41:$E$101)+P198</f>
        <v>3772735</v>
      </c>
      <c r="Q200" s="11">
        <f>SUMPRODUCT(Q41:Q101,$E$41:$E$101)+Q198</f>
        <v>3718412</v>
      </c>
      <c r="R200" s="11">
        <f>SUMPRODUCT(R41:R101,$E$41:$E$101)+R198</f>
        <v>3542606</v>
      </c>
      <c r="S200" s="11">
        <f>SUMPRODUCT(S41:S101,$E$41:$E$101)+S198</f>
        <v>3558626</v>
      </c>
    </row>
    <row r="201" spans="4:19" x14ac:dyDescent="0.35">
      <c r="D201" t="s">
        <v>268</v>
      </c>
      <c r="J201" s="11">
        <f>SUMPRODUCT(J41:J101,$F$41:$F$101)+J198</f>
        <v>60117</v>
      </c>
      <c r="K201" s="11">
        <f>SUMPRODUCT(K41:K101,$F$41:$F$101)+K198</f>
        <v>225724</v>
      </c>
      <c r="L201" s="11">
        <f>SUMPRODUCT(L41:L101,$F$41:$F$101)+L198</f>
        <v>521074</v>
      </c>
      <c r="M201" s="11">
        <f>SUMPRODUCT(M41:M101,$F$41:$F$101)+M198</f>
        <v>834634</v>
      </c>
      <c r="N201" s="11">
        <f>SUMPRODUCT(N41:N101,$F$41:$F$101)+N198</f>
        <v>1651908</v>
      </c>
      <c r="O201" s="11">
        <f>SUMPRODUCT(O41:O101,$F$41:$F$101)+O198</f>
        <v>2492484</v>
      </c>
      <c r="P201" s="11">
        <f>SUMPRODUCT(P41:P101,$F$41:$F$101)+P198</f>
        <v>3772735</v>
      </c>
      <c r="Q201" s="11">
        <f>SUMPRODUCT(Q41:Q101,$F$41:$F$101)+Q198</f>
        <v>3718412</v>
      </c>
      <c r="R201" s="11">
        <f>SUMPRODUCT(R41:R101,$F$41:$F$101)+R198</f>
        <v>3542606</v>
      </c>
      <c r="S201" s="11">
        <f>SUMPRODUCT(S41:S101,$F$41:$F$101)+S198</f>
        <v>3558626</v>
      </c>
    </row>
    <row r="202" spans="4:19" x14ac:dyDescent="0.35">
      <c r="J202" s="18">
        <f>J200-J201</f>
        <v>0</v>
      </c>
      <c r="K202" s="18">
        <f t="shared" ref="K202:S202" si="6">K200-K201</f>
        <v>0</v>
      </c>
      <c r="L202" s="18">
        <f t="shared" si="6"/>
        <v>0</v>
      </c>
      <c r="M202" s="18">
        <f t="shared" si="6"/>
        <v>0</v>
      </c>
      <c r="N202" s="18">
        <f t="shared" si="6"/>
        <v>0</v>
      </c>
      <c r="O202" s="18">
        <f t="shared" si="6"/>
        <v>0</v>
      </c>
      <c r="P202" s="18">
        <f t="shared" si="6"/>
        <v>0</v>
      </c>
      <c r="Q202" s="18">
        <f t="shared" si="6"/>
        <v>0</v>
      </c>
      <c r="R202" s="18">
        <f t="shared" si="6"/>
        <v>0</v>
      </c>
      <c r="S202" s="18">
        <f t="shared" si="6"/>
        <v>0</v>
      </c>
    </row>
    <row r="203" spans="4:19" x14ac:dyDescent="0.35">
      <c r="D203" t="s">
        <v>256</v>
      </c>
      <c r="J203" s="11">
        <f>AVERAGE(I200:J200)</f>
        <v>60117</v>
      </c>
      <c r="K203" s="11">
        <f>AVERAGE(J200:K200)</f>
        <v>142920.5</v>
      </c>
      <c r="L203" s="11">
        <f>AVERAGE(K200:L200)</f>
        <v>373399</v>
      </c>
      <c r="M203" s="11">
        <f>AVERAGE(L200:M200)</f>
        <v>677854</v>
      </c>
      <c r="N203" s="11">
        <f>AVERAGE(M200:N200)</f>
        <v>1243271</v>
      </c>
      <c r="O203" s="11">
        <f>AVERAGE(N200:O200)</f>
        <v>2072196</v>
      </c>
      <c r="P203" s="11">
        <f>AVERAGE(O200:P200)</f>
        <v>3132609.5</v>
      </c>
      <c r="Q203" s="11">
        <f>AVERAGE(P200:Q200)</f>
        <v>3745573.5</v>
      </c>
      <c r="R203" s="11">
        <f>AVERAGE(Q200:R200)</f>
        <v>3630509</v>
      </c>
      <c r="S203" s="11">
        <f>AVERAGE(R200:S200)</f>
        <v>3550616</v>
      </c>
    </row>
    <row r="205" spans="4:19" x14ac:dyDescent="0.35">
      <c r="D205" t="s">
        <v>257</v>
      </c>
      <c r="I205" s="18"/>
      <c r="J205" s="18">
        <f>J15+J11+J12</f>
        <v>-4790</v>
      </c>
      <c r="K205" s="18">
        <f>K15+K11+K12</f>
        <v>2810</v>
      </c>
      <c r="L205" s="18">
        <f>L15+L11+L12</f>
        <v>137181</v>
      </c>
      <c r="M205" s="18">
        <f>M15+M11+M12</f>
        <v>438339</v>
      </c>
      <c r="N205" s="18">
        <f>N15+N11+N12</f>
        <v>679615</v>
      </c>
      <c r="O205" s="18">
        <f>O15+O11+O12</f>
        <v>748903</v>
      </c>
      <c r="P205" s="18">
        <f>P15+P11+P12</f>
        <v>385067</v>
      </c>
      <c r="Q205" s="18">
        <f>Q15+Q11+Q12</f>
        <v>431538</v>
      </c>
      <c r="R205" s="18">
        <f>R15+R11+R12</f>
        <v>455425</v>
      </c>
      <c r="S205" s="18">
        <f>S15+S11+S12</f>
        <v>424163</v>
      </c>
    </row>
    <row r="206" spans="4:19" x14ac:dyDescent="0.35">
      <c r="D206" t="s">
        <v>52</v>
      </c>
      <c r="J206" s="17">
        <f>-J23/J21</f>
        <v>0</v>
      </c>
      <c r="K206" s="17">
        <f t="shared" ref="K206:S206" si="7">-K23/K21</f>
        <v>0.56710239651416117</v>
      </c>
      <c r="L206" s="17">
        <f t="shared" si="7"/>
        <v>-1.5337069286108155E-2</v>
      </c>
      <c r="M206" s="17">
        <f t="shared" si="7"/>
        <v>0.24892620575450217</v>
      </c>
      <c r="N206" s="17">
        <f t="shared" si="7"/>
        <v>6.7281157021421678E-2</v>
      </c>
      <c r="O206" s="17">
        <f t="shared" si="7"/>
        <v>0.12843321606609306</v>
      </c>
      <c r="P206" s="17">
        <f t="shared" si="7"/>
        <v>0.26474037942397555</v>
      </c>
      <c r="Q206" s="17">
        <f t="shared" si="7"/>
        <v>-1.4203095166314943</v>
      </c>
      <c r="R206" s="17">
        <f t="shared" si="7"/>
        <v>6.6544214810507957E-2</v>
      </c>
      <c r="S206" s="17">
        <f t="shared" si="7"/>
        <v>6.9732934250945039E-2</v>
      </c>
    </row>
    <row r="207" spans="4:19" x14ac:dyDescent="0.35">
      <c r="D207" t="s">
        <v>53</v>
      </c>
      <c r="J207" s="17">
        <v>0.2</v>
      </c>
      <c r="K207" s="17">
        <v>0.2</v>
      </c>
      <c r="L207" s="17">
        <v>0.2</v>
      </c>
      <c r="M207" s="17">
        <v>0.2</v>
      </c>
      <c r="N207" s="17">
        <v>0.2</v>
      </c>
      <c r="O207" s="17">
        <v>0.2</v>
      </c>
      <c r="P207" s="17">
        <v>0.2</v>
      </c>
      <c r="Q207" s="17">
        <v>0.2</v>
      </c>
      <c r="R207" s="17">
        <v>0.2</v>
      </c>
      <c r="S207" s="17">
        <v>0.2</v>
      </c>
    </row>
    <row r="209" spans="4:19" x14ac:dyDescent="0.35">
      <c r="D209" t="s">
        <v>316</v>
      </c>
      <c r="O209" s="14">
        <v>622</v>
      </c>
      <c r="P209" s="14">
        <v>874</v>
      </c>
    </row>
    <row r="211" spans="4:19" x14ac:dyDescent="0.35">
      <c r="D211" t="s">
        <v>315</v>
      </c>
      <c r="J211" s="11">
        <f>J205*(1-J207)</f>
        <v>-3832</v>
      </c>
      <c r="K211" s="11">
        <f t="shared" ref="K211:S211" si="8">K205*(1-K207)</f>
        <v>2248</v>
      </c>
      <c r="L211" s="11">
        <f t="shared" si="8"/>
        <v>109744.8</v>
      </c>
      <c r="M211" s="11">
        <f t="shared" si="8"/>
        <v>350671.2</v>
      </c>
      <c r="N211" s="11">
        <f t="shared" si="8"/>
        <v>543692</v>
      </c>
      <c r="O211" s="11">
        <f t="shared" si="8"/>
        <v>599122.4</v>
      </c>
      <c r="P211" s="11">
        <f t="shared" si="8"/>
        <v>308053.60000000003</v>
      </c>
      <c r="Q211" s="11">
        <f t="shared" si="8"/>
        <v>345230.4</v>
      </c>
      <c r="R211" s="11">
        <f t="shared" si="8"/>
        <v>364340</v>
      </c>
      <c r="S211" s="11">
        <f t="shared" si="8"/>
        <v>339330.4</v>
      </c>
    </row>
    <row r="212" spans="4:19" x14ac:dyDescent="0.35">
      <c r="D212" t="s">
        <v>258</v>
      </c>
      <c r="J212" s="17">
        <f>J211/J203</f>
        <v>-6.3742369047024974E-2</v>
      </c>
      <c r="K212" s="17">
        <f t="shared" ref="K212:S212" si="9">K211/K203</f>
        <v>1.5729024177777155E-2</v>
      </c>
      <c r="L212" s="17">
        <f t="shared" si="9"/>
        <v>0.2939075894686381</v>
      </c>
      <c r="M212" s="17">
        <f t="shared" si="9"/>
        <v>0.5173255597813099</v>
      </c>
      <c r="N212" s="17">
        <f t="shared" si="9"/>
        <v>0.43730771489080017</v>
      </c>
      <c r="O212" s="17">
        <f t="shared" si="9"/>
        <v>0.28912438784748162</v>
      </c>
      <c r="P212" s="17">
        <f t="shared" si="9"/>
        <v>9.8337695777274511E-2</v>
      </c>
      <c r="Q212" s="17">
        <f t="shared" si="9"/>
        <v>9.21702377486385E-2</v>
      </c>
      <c r="R212" s="17">
        <f t="shared" si="9"/>
        <v>0.10035507417830393</v>
      </c>
      <c r="S212" s="17">
        <f t="shared" si="9"/>
        <v>9.5569444851259622E-2</v>
      </c>
    </row>
    <row r="214" spans="4:19" x14ac:dyDescent="0.35">
      <c r="D214" t="s">
        <v>313</v>
      </c>
      <c r="J214" s="11">
        <f>J56+J57+J58</f>
        <v>73778</v>
      </c>
      <c r="K214" s="11">
        <f t="shared" ref="K214:S214" si="10">K56+K57+K58</f>
        <v>178868</v>
      </c>
      <c r="L214" s="11">
        <f t="shared" si="10"/>
        <v>430104</v>
      </c>
      <c r="M214" s="11">
        <f t="shared" si="10"/>
        <v>842622</v>
      </c>
      <c r="N214" s="11">
        <f t="shared" si="10"/>
        <v>1120197</v>
      </c>
      <c r="O214" s="11">
        <f t="shared" si="10"/>
        <v>1750929</v>
      </c>
      <c r="P214" s="11">
        <f t="shared" si="10"/>
        <v>2190839</v>
      </c>
      <c r="Q214" s="11">
        <f t="shared" si="10"/>
        <v>2370860</v>
      </c>
      <c r="R214" s="11">
        <f t="shared" si="10"/>
        <v>2106000</v>
      </c>
      <c r="S214" s="11">
        <f t="shared" si="10"/>
        <v>2259045</v>
      </c>
    </row>
    <row r="216" spans="4:19" x14ac:dyDescent="0.35">
      <c r="D216" t="s">
        <v>308</v>
      </c>
      <c r="J216" s="11">
        <f>SUMPRODUCT($G$41:$G$102,J41:J102)</f>
        <v>-13661</v>
      </c>
      <c r="K216" s="11">
        <f t="shared" ref="K216:S216" si="11">SUMPRODUCT($G$41:$G$102,K41:K102)</f>
        <v>46856</v>
      </c>
      <c r="L216" s="11">
        <f t="shared" si="11"/>
        <v>90970</v>
      </c>
      <c r="M216" s="11">
        <f t="shared" si="11"/>
        <v>-7988</v>
      </c>
      <c r="N216" s="11">
        <f t="shared" si="11"/>
        <v>531711</v>
      </c>
      <c r="O216" s="11">
        <f t="shared" si="11"/>
        <v>741555</v>
      </c>
      <c r="P216" s="11">
        <f t="shared" si="11"/>
        <v>1128165</v>
      </c>
      <c r="Q216" s="11">
        <f t="shared" si="11"/>
        <v>424720</v>
      </c>
      <c r="R216" s="11">
        <f t="shared" si="11"/>
        <v>426878</v>
      </c>
      <c r="S216" s="11">
        <f t="shared" si="11"/>
        <v>289853</v>
      </c>
    </row>
    <row r="217" spans="4:19" x14ac:dyDescent="0.35">
      <c r="D217" t="s">
        <v>309</v>
      </c>
      <c r="I217" s="19">
        <f>I205+I33</f>
        <v>1944</v>
      </c>
      <c r="J217" s="19">
        <f t="shared" ref="J217:S217" si="12">J205+J33</f>
        <v>-1414</v>
      </c>
      <c r="K217" s="19">
        <f t="shared" si="12"/>
        <v>13020</v>
      </c>
      <c r="L217" s="19">
        <f t="shared" si="12"/>
        <v>161662</v>
      </c>
      <c r="M217" s="19">
        <f t="shared" si="12"/>
        <v>497857</v>
      </c>
      <c r="N217" s="19">
        <f t="shared" si="12"/>
        <v>809243</v>
      </c>
      <c r="O217" s="19">
        <f t="shared" si="12"/>
        <v>904996</v>
      </c>
      <c r="P217" s="19">
        <f t="shared" si="12"/>
        <v>620298</v>
      </c>
      <c r="Q217" s="19">
        <f t="shared" si="12"/>
        <v>694254</v>
      </c>
      <c r="R217" s="19">
        <f t="shared" si="12"/>
        <v>689795</v>
      </c>
      <c r="S217" s="19">
        <f t="shared" si="12"/>
        <v>669961</v>
      </c>
    </row>
    <row r="218" spans="4:19" x14ac:dyDescent="0.35">
      <c r="D218" t="s">
        <v>310</v>
      </c>
      <c r="J218" s="23">
        <f>J216/J217</f>
        <v>9.6612446958981604</v>
      </c>
      <c r="K218" s="23">
        <f t="shared" ref="K218:S218" si="13">K216/K217</f>
        <v>3.5987711213517666</v>
      </c>
      <c r="L218" s="23">
        <f t="shared" si="13"/>
        <v>0.56271727431307295</v>
      </c>
      <c r="M218" s="23">
        <f t="shared" si="13"/>
        <v>-1.6044767875112734E-2</v>
      </c>
      <c r="N218" s="23">
        <f t="shared" si="13"/>
        <v>0.65704738873243262</v>
      </c>
      <c r="O218" s="23">
        <f t="shared" si="13"/>
        <v>0.81940141171894687</v>
      </c>
      <c r="P218" s="23">
        <f t="shared" si="13"/>
        <v>1.8187467958948764</v>
      </c>
      <c r="Q218" s="23">
        <f t="shared" si="13"/>
        <v>0.61176457031576337</v>
      </c>
      <c r="R218" s="23">
        <f t="shared" si="13"/>
        <v>0.61884762864329257</v>
      </c>
      <c r="S218" s="23">
        <f t="shared" si="13"/>
        <v>0.43264160152605896</v>
      </c>
    </row>
    <row r="219" spans="4:19" x14ac:dyDescent="0.35">
      <c r="D219" t="s">
        <v>314</v>
      </c>
      <c r="J219" s="23"/>
      <c r="K219" s="23">
        <f>K216/J214</f>
        <v>0.63509447260701024</v>
      </c>
      <c r="L219" s="23">
        <f t="shared" ref="L219:S219" si="14">L216/K214</f>
        <v>0.50858733814880241</v>
      </c>
      <c r="M219" s="23">
        <f t="shared" si="14"/>
        <v>-1.8572252292468797E-2</v>
      </c>
      <c r="N219" s="23">
        <f t="shared" si="14"/>
        <v>0.63101960309605021</v>
      </c>
      <c r="O219" s="23">
        <f t="shared" si="14"/>
        <v>0.6619862399202997</v>
      </c>
      <c r="P219" s="23">
        <f t="shared" si="14"/>
        <v>0.64432367046293715</v>
      </c>
      <c r="Q219" s="23">
        <f t="shared" si="14"/>
        <v>0.19386180362865552</v>
      </c>
      <c r="R219" s="23">
        <f t="shared" si="14"/>
        <v>0.18005196426613126</v>
      </c>
      <c r="S219" s="23">
        <f t="shared" si="14"/>
        <v>0.13763200379867047</v>
      </c>
    </row>
    <row r="220" spans="4:19" x14ac:dyDescent="0.35"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4:19" x14ac:dyDescent="0.35">
      <c r="D221" t="s">
        <v>311</v>
      </c>
      <c r="J221" s="11">
        <f>SUMPRODUCT(J41:J102,$H$41:$H$102)</f>
        <v>21723</v>
      </c>
      <c r="K221" s="11">
        <f t="shared" ref="K221:S221" si="15">SUMPRODUCT(K41:K102,$H$41:$H$102)</f>
        <v>-235942</v>
      </c>
      <c r="L221" s="11">
        <f t="shared" si="15"/>
        <v>-576193</v>
      </c>
      <c r="M221" s="11">
        <f t="shared" si="15"/>
        <v>-678408</v>
      </c>
      <c r="N221" s="11">
        <f t="shared" si="15"/>
        <v>-1000879</v>
      </c>
      <c r="O221" s="11">
        <f t="shared" si="15"/>
        <v>-962461</v>
      </c>
      <c r="P221" s="11">
        <f t="shared" si="15"/>
        <v>-324859</v>
      </c>
      <c r="Q221" s="11">
        <f t="shared" si="15"/>
        <v>-809946</v>
      </c>
      <c r="R221" s="11">
        <f t="shared" si="15"/>
        <v>-1970239</v>
      </c>
      <c r="S221" s="11">
        <f t="shared" si="15"/>
        <v>-2478589</v>
      </c>
    </row>
    <row r="223" spans="4:19" x14ac:dyDescent="0.35">
      <c r="D223" t="s">
        <v>312</v>
      </c>
      <c r="J223" s="17">
        <f>J33/(J56+J57+J58)</f>
        <v>4.5758898316571338E-2</v>
      </c>
      <c r="K223" s="17">
        <f t="shared" ref="K223:S223" si="16">K33/(K56+K57+K58)</f>
        <v>5.7081199543797659E-2</v>
      </c>
      <c r="L223" s="17">
        <f t="shared" si="16"/>
        <v>5.6918791734092221E-2</v>
      </c>
      <c r="M223" s="17">
        <f t="shared" si="16"/>
        <v>7.0634282038684007E-2</v>
      </c>
      <c r="N223" s="17">
        <f t="shared" si="16"/>
        <v>0.11571893158078445</v>
      </c>
      <c r="O223" s="17">
        <f t="shared" si="16"/>
        <v>8.9148674789211901E-2</v>
      </c>
      <c r="P223" s="17">
        <f t="shared" si="16"/>
        <v>0.10737028143099515</v>
      </c>
      <c r="Q223" s="17">
        <f t="shared" si="16"/>
        <v>0.11081042322195321</v>
      </c>
      <c r="R223" s="17">
        <f t="shared" si="16"/>
        <v>0.11128679962013295</v>
      </c>
      <c r="S223" s="17">
        <f t="shared" si="16"/>
        <v>0.10880615481320646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98ED-C472-4000-858C-21582DDB6CDB}">
  <sheetPr codeName="Sheet4"/>
  <dimension ref="A1:W39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4" sqref="C14"/>
    </sheetView>
  </sheetViews>
  <sheetFormatPr defaultRowHeight="14.5" outlineLevelCol="1" x14ac:dyDescent="0.35"/>
  <cols>
    <col min="1" max="1" width="31.7265625" customWidth="1"/>
    <col min="2" max="3" width="8.7265625" customWidth="1" outlineLevel="1"/>
    <col min="9" max="15" width="8.7265625" customWidth="1" outlineLevel="1"/>
  </cols>
  <sheetData>
    <row r="1" spans="1:23" x14ac:dyDescent="0.35"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 t="s">
        <v>77</v>
      </c>
      <c r="P1" s="6"/>
      <c r="Q1" s="6"/>
      <c r="R1" s="6"/>
      <c r="S1" s="6"/>
      <c r="T1" s="6"/>
      <c r="U1" s="6"/>
      <c r="V1" s="6"/>
      <c r="W1" s="6"/>
    </row>
    <row r="2" spans="1:23" s="20" customFormat="1" x14ac:dyDescent="0.35">
      <c r="A2" s="20" t="s">
        <v>76</v>
      </c>
      <c r="B2" s="20">
        <v>48.1</v>
      </c>
      <c r="C2" s="20">
        <v>135</v>
      </c>
      <c r="D2" s="20">
        <v>504</v>
      </c>
      <c r="E2" s="20">
        <v>1246.3</v>
      </c>
      <c r="F2" s="20">
        <v>2066.1999999999998</v>
      </c>
      <c r="G2" s="20">
        <v>2563.5</v>
      </c>
      <c r="H2" s="20">
        <v>2766.2</v>
      </c>
      <c r="I2" s="20">
        <v>3368.5</v>
      </c>
      <c r="J2" s="20">
        <v>3309</v>
      </c>
      <c r="K2" s="20">
        <v>3391.8</v>
      </c>
      <c r="L2" s="20">
        <v>3370</v>
      </c>
      <c r="M2" s="20">
        <v>4100</v>
      </c>
      <c r="N2" s="20">
        <v>3800</v>
      </c>
      <c r="P2" s="6"/>
      <c r="Q2" s="6"/>
      <c r="R2" s="6"/>
      <c r="S2" s="6"/>
      <c r="T2" s="6"/>
      <c r="U2" s="6"/>
      <c r="V2" s="6"/>
      <c r="W2" s="6"/>
    </row>
    <row r="3" spans="1:23" s="20" customFormat="1" x14ac:dyDescent="0.35">
      <c r="A3" s="20" t="s">
        <v>66</v>
      </c>
      <c r="B3" s="20">
        <v>3.4</v>
      </c>
      <c r="C3" s="20">
        <v>10.199999999999999</v>
      </c>
      <c r="D3" s="20">
        <v>24.5</v>
      </c>
      <c r="E3" s="20">
        <v>59.5</v>
      </c>
      <c r="F3" s="20">
        <v>129.6</v>
      </c>
      <c r="G3" s="20">
        <v>156.1</v>
      </c>
      <c r="H3" s="20">
        <v>235.2</v>
      </c>
      <c r="I3" s="20">
        <v>262.7</v>
      </c>
      <c r="J3" s="20">
        <v>234.3</v>
      </c>
      <c r="K3" s="20">
        <v>245</v>
      </c>
      <c r="L3" s="20">
        <v>255</v>
      </c>
      <c r="M3" s="20">
        <v>275</v>
      </c>
      <c r="N3" s="20">
        <v>450</v>
      </c>
      <c r="P3" s="6"/>
      <c r="Q3" s="6"/>
      <c r="R3" s="6"/>
      <c r="S3" s="14"/>
      <c r="T3" s="14"/>
      <c r="U3" s="14"/>
      <c r="V3" s="14"/>
      <c r="W3" s="14"/>
    </row>
    <row r="4" spans="1:23" s="20" customFormat="1" x14ac:dyDescent="0.35">
      <c r="A4" s="21" t="s">
        <v>40</v>
      </c>
      <c r="B4" s="21">
        <v>-6.6</v>
      </c>
      <c r="C4" s="21">
        <v>4</v>
      </c>
      <c r="D4" s="21">
        <v>111.7</v>
      </c>
      <c r="E4" s="21">
        <v>348.3</v>
      </c>
      <c r="F4" s="21">
        <v>640.1</v>
      </c>
      <c r="G4" s="21">
        <v>664.2</v>
      </c>
      <c r="H4" s="21">
        <v>483.6</v>
      </c>
      <c r="I4" s="21">
        <v>430.1</v>
      </c>
      <c r="J4" s="21">
        <v>353</v>
      </c>
      <c r="K4" s="21">
        <v>396.9</v>
      </c>
      <c r="L4" s="21">
        <v>305</v>
      </c>
      <c r="M4" s="21">
        <v>535</v>
      </c>
      <c r="N4" s="21">
        <v>665</v>
      </c>
      <c r="P4" s="6"/>
      <c r="Q4" s="6"/>
      <c r="R4" s="6"/>
      <c r="S4" s="14"/>
      <c r="T4" s="14"/>
      <c r="U4" s="14"/>
      <c r="V4" s="14"/>
      <c r="W4" s="14"/>
    </row>
    <row r="5" spans="1:23" s="20" customFormat="1" x14ac:dyDescent="0.35">
      <c r="P5" s="6"/>
      <c r="Q5" s="6"/>
      <c r="R5" s="6"/>
      <c r="S5" s="14"/>
      <c r="T5" s="14"/>
      <c r="U5" s="14"/>
      <c r="V5" s="14"/>
      <c r="W5" s="14"/>
    </row>
    <row r="6" spans="1:23" s="20" customFormat="1" x14ac:dyDescent="0.35">
      <c r="A6" s="20" t="s">
        <v>68</v>
      </c>
      <c r="B6" s="20">
        <v>-7.3</v>
      </c>
      <c r="C6" s="20">
        <v>336.4</v>
      </c>
      <c r="D6" s="20">
        <v>616</v>
      </c>
      <c r="E6" s="20">
        <v>695.6</v>
      </c>
      <c r="F6" s="20">
        <v>956.4</v>
      </c>
      <c r="G6" s="20">
        <v>1114.8</v>
      </c>
      <c r="H6" s="20">
        <v>1639.6</v>
      </c>
      <c r="I6" s="20">
        <v>1730.9</v>
      </c>
      <c r="J6" s="20">
        <v>2204.6999999999998</v>
      </c>
      <c r="K6" s="20">
        <v>2189.4</v>
      </c>
      <c r="L6" s="20">
        <v>2500</v>
      </c>
      <c r="M6" s="20">
        <v>2200</v>
      </c>
      <c r="N6" s="20">
        <v>2000</v>
      </c>
      <c r="P6" s="6"/>
      <c r="Q6" s="6"/>
      <c r="R6" s="6"/>
      <c r="S6" s="14"/>
      <c r="T6" s="14"/>
      <c r="U6" s="14"/>
      <c r="V6" s="14"/>
      <c r="W6" s="14"/>
    </row>
    <row r="7" spans="1:23" s="20" customFormat="1" x14ac:dyDescent="0.35">
      <c r="A7" t="s">
        <v>75</v>
      </c>
      <c r="B7" s="23">
        <v>28.6</v>
      </c>
      <c r="C7" s="23">
        <v>61</v>
      </c>
      <c r="D7" s="23">
        <v>68.900000000000006</v>
      </c>
      <c r="E7" s="23">
        <v>163.5</v>
      </c>
      <c r="F7" s="23">
        <v>146.4</v>
      </c>
      <c r="G7" s="23">
        <v>210.8</v>
      </c>
      <c r="H7" s="23">
        <v>619.1</v>
      </c>
      <c r="I7" s="23">
        <v>500.2</v>
      </c>
      <c r="J7" s="23">
        <v>162.80000000000001</v>
      </c>
      <c r="K7" s="23">
        <v>246.3</v>
      </c>
      <c r="L7" s="23">
        <v>200</v>
      </c>
      <c r="M7" s="23">
        <v>175</v>
      </c>
      <c r="N7" s="23">
        <v>0</v>
      </c>
      <c r="P7" s="6"/>
      <c r="Q7" s="6"/>
      <c r="R7" s="6"/>
      <c r="S7" s="14"/>
      <c r="T7" s="14"/>
      <c r="U7" s="14"/>
      <c r="V7" s="14"/>
      <c r="W7" s="14"/>
    </row>
    <row r="8" spans="1:23" s="20" customFormat="1" x14ac:dyDescent="0.35">
      <c r="A8" s="20" t="s">
        <v>74</v>
      </c>
      <c r="B8" s="20">
        <v>13.1</v>
      </c>
      <c r="C8" s="20">
        <v>411.4</v>
      </c>
      <c r="D8" s="20">
        <v>1097.3</v>
      </c>
      <c r="E8" s="20">
        <v>1513</v>
      </c>
      <c r="F8" s="20">
        <v>2652.8</v>
      </c>
      <c r="G8" s="20">
        <v>3454.9</v>
      </c>
      <c r="H8" s="20">
        <v>3643.9</v>
      </c>
      <c r="I8" s="20">
        <v>3605.5</v>
      </c>
      <c r="J8" s="20">
        <v>4503.1000000000004</v>
      </c>
      <c r="K8" s="20">
        <v>5027.5</v>
      </c>
      <c r="L8" s="20">
        <v>5325</v>
      </c>
      <c r="M8" s="20">
        <v>5875</v>
      </c>
      <c r="N8" s="20">
        <v>7100</v>
      </c>
      <c r="P8" s="6"/>
      <c r="Q8" s="6"/>
      <c r="R8" s="6"/>
      <c r="S8" s="14"/>
      <c r="T8" s="14"/>
      <c r="U8" s="14"/>
      <c r="V8" s="14"/>
      <c r="W8" s="14"/>
    </row>
    <row r="9" spans="1:23" s="20" customFormat="1" x14ac:dyDescent="0.35">
      <c r="P9" s="6"/>
      <c r="Q9" s="6"/>
      <c r="R9" s="6"/>
      <c r="S9" s="14"/>
      <c r="T9" s="14"/>
      <c r="U9" s="14"/>
      <c r="V9" s="14"/>
      <c r="W9" s="14"/>
    </row>
    <row r="10" spans="1:23" s="20" customFormat="1" x14ac:dyDescent="0.35">
      <c r="A10" s="20" t="s">
        <v>57</v>
      </c>
      <c r="B10" s="17"/>
      <c r="C10" s="17">
        <f>C4/AVERAGE(B8:C8)</f>
        <v>1.884570082449941E-2</v>
      </c>
      <c r="D10" s="17">
        <f>D4/AVERAGE(C8:D8)</f>
        <v>0.14807450122622126</v>
      </c>
      <c r="E10" s="17">
        <f>E4/AVERAGE(D8:E8)</f>
        <v>0.26686587748534651</v>
      </c>
      <c r="F10" s="17">
        <f>F4/AVERAGE(E8:F8)</f>
        <v>0.30731192087954295</v>
      </c>
      <c r="G10" s="17">
        <f>G4/AVERAGE(F8:G8)</f>
        <v>0.21749594773810108</v>
      </c>
      <c r="H10" s="17">
        <f>H4/AVERAGE(G8:H8)</f>
        <v>0.13624838000788866</v>
      </c>
      <c r="I10" s="17">
        <f>I4/AVERAGE(H8:I8)</f>
        <v>0.11865809584241456</v>
      </c>
      <c r="J10" s="17">
        <f>J4/AVERAGE(I8:J8)</f>
        <v>8.7068051204893568E-2</v>
      </c>
      <c r="K10" s="17">
        <f>K4/AVERAGE(J8:K8)</f>
        <v>8.3289614504858028E-2</v>
      </c>
      <c r="L10" s="17">
        <f>L4/AVERAGE(K8:L8)</f>
        <v>5.8922965467278432E-2</v>
      </c>
      <c r="M10" s="17">
        <f>M4/AVERAGE(L8:M8)</f>
        <v>9.5535714285714279E-2</v>
      </c>
      <c r="N10" s="17">
        <f>N4/AVERAGE(M8:N8)</f>
        <v>0.102504816955684</v>
      </c>
      <c r="P10" s="6"/>
      <c r="Q10" s="6"/>
      <c r="R10" s="6"/>
      <c r="S10" s="14"/>
      <c r="T10" s="14"/>
      <c r="U10" s="14"/>
      <c r="V10" s="14"/>
      <c r="W10" s="14"/>
    </row>
    <row r="11" spans="1:23" s="20" customFormat="1" x14ac:dyDescent="0.3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6"/>
      <c r="Q11" s="6"/>
      <c r="R11" s="6"/>
      <c r="S11" s="14"/>
      <c r="T11" s="14"/>
      <c r="U11" s="14"/>
      <c r="V11" s="14"/>
      <c r="W11" s="14"/>
    </row>
    <row r="12" spans="1:23" s="20" customFormat="1" x14ac:dyDescent="0.35">
      <c r="A12" s="21" t="s">
        <v>69</v>
      </c>
      <c r="B12" s="21">
        <v>0</v>
      </c>
      <c r="C12" s="21">
        <v>0.9</v>
      </c>
      <c r="D12" s="22">
        <v>9.8000000000000004E-2</v>
      </c>
      <c r="E12" s="22">
        <v>0.20899999999999999</v>
      </c>
      <c r="F12" s="22">
        <v>0.23</v>
      </c>
      <c r="G12" s="22">
        <v>0.18100000000000002</v>
      </c>
      <c r="H12" s="22">
        <v>0.113</v>
      </c>
      <c r="I12" s="22">
        <v>0.106</v>
      </c>
      <c r="J12" s="22">
        <v>7.5999999999999998E-2</v>
      </c>
      <c r="K12" s="22">
        <v>7.5999999999999998E-2</v>
      </c>
      <c r="L12" s="22">
        <v>5.5E-2</v>
      </c>
      <c r="M12" s="22">
        <v>0.09</v>
      </c>
      <c r="N12" s="22">
        <v>9.5000000000000001E-2</v>
      </c>
      <c r="P12" s="21"/>
      <c r="Q12" s="6"/>
      <c r="R12" s="6"/>
      <c r="S12" s="14"/>
      <c r="T12" s="14"/>
      <c r="U12" s="14"/>
      <c r="V12" s="14"/>
      <c r="W12" s="14"/>
    </row>
    <row r="13" spans="1:23" s="20" customFormat="1" x14ac:dyDescent="0.35">
      <c r="A13" s="20" t="s">
        <v>70</v>
      </c>
      <c r="B13" s="20">
        <v>0</v>
      </c>
      <c r="C13" s="20">
        <v>1</v>
      </c>
      <c r="D13" s="22">
        <v>0.10199999999999999</v>
      </c>
      <c r="E13" s="22">
        <v>0.23</v>
      </c>
      <c r="F13" s="22">
        <v>0.24100000000000002</v>
      </c>
      <c r="G13" s="22">
        <v>0.192</v>
      </c>
      <c r="H13" s="22">
        <v>0.13300000000000001</v>
      </c>
      <c r="I13" s="22">
        <v>0.11900000000000001</v>
      </c>
      <c r="J13" s="22">
        <v>7.8E-2</v>
      </c>
      <c r="K13" s="22">
        <v>7.9000000000000001E-2</v>
      </c>
      <c r="L13" s="22">
        <v>5.5E-2</v>
      </c>
      <c r="M13" s="22">
        <v>0.09</v>
      </c>
      <c r="N13" s="22">
        <v>9.5000000000000001E-2</v>
      </c>
      <c r="P13" s="6"/>
      <c r="Q13" s="6"/>
      <c r="R13" s="6"/>
      <c r="S13" s="14"/>
      <c r="T13" s="14"/>
      <c r="U13" s="14"/>
      <c r="V13" s="14"/>
      <c r="W13" s="14"/>
    </row>
    <row r="14" spans="1:23" s="20" customFormat="1" x14ac:dyDescent="0.35">
      <c r="A14" s="20" t="s">
        <v>71</v>
      </c>
      <c r="B14" s="20">
        <v>0</v>
      </c>
      <c r="C14" s="20">
        <v>1</v>
      </c>
      <c r="D14" s="22">
        <v>0.10199999999999999</v>
      </c>
      <c r="E14" s="22">
        <v>0.23</v>
      </c>
      <c r="F14" s="22">
        <v>0.24100000000000002</v>
      </c>
      <c r="G14" s="22">
        <v>0.192</v>
      </c>
      <c r="H14" s="22">
        <v>0.13300000000000001</v>
      </c>
      <c r="I14" s="22">
        <v>0.11900000000000001</v>
      </c>
      <c r="J14" s="22">
        <v>7.8E-2</v>
      </c>
      <c r="K14" s="22">
        <v>7.9000000000000001E-2</v>
      </c>
      <c r="L14" s="22">
        <v>5.5E-2</v>
      </c>
      <c r="M14" s="22">
        <v>0.09</v>
      </c>
      <c r="N14" s="22">
        <v>9.5000000000000001E-2</v>
      </c>
      <c r="P14" s="6"/>
      <c r="Q14" s="6"/>
      <c r="R14" s="6"/>
      <c r="S14" s="14"/>
      <c r="T14" s="14"/>
      <c r="U14" s="14"/>
      <c r="V14" s="14"/>
      <c r="W14" s="14"/>
    </row>
    <row r="15" spans="1:23" s="20" customFormat="1" x14ac:dyDescent="0.35">
      <c r="A15" t="s">
        <v>73</v>
      </c>
      <c r="B15" s="20">
        <v>0</v>
      </c>
      <c r="C15" s="2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P15" s="6"/>
      <c r="Q15" s="6"/>
      <c r="R15" s="6"/>
      <c r="S15" s="14"/>
      <c r="T15" s="14"/>
      <c r="U15" s="14"/>
      <c r="V15" s="14"/>
      <c r="W15" s="14"/>
    </row>
    <row r="16" spans="1:23" s="20" customFormat="1" x14ac:dyDescent="0.35">
      <c r="A16" s="20" t="s">
        <v>25</v>
      </c>
      <c r="B16" s="20">
        <v>0</v>
      </c>
      <c r="C16" s="20">
        <v>9.6</v>
      </c>
      <c r="D16" s="22">
        <v>0.32100000000000001</v>
      </c>
      <c r="E16" s="22">
        <v>0.39900000000000002</v>
      </c>
      <c r="F16" s="22">
        <v>0.39200000000000002</v>
      </c>
      <c r="G16" s="22">
        <v>0.35299999999999998</v>
      </c>
      <c r="H16" s="22">
        <v>0.28300000000000003</v>
      </c>
      <c r="I16" s="22">
        <v>0.20600000000000002</v>
      </c>
      <c r="J16" s="22">
        <v>0.20899999999999999</v>
      </c>
      <c r="K16" s="22">
        <v>0.20199999999999999</v>
      </c>
      <c r="L16" s="22">
        <v>0.18</v>
      </c>
      <c r="M16" s="22">
        <v>0.22</v>
      </c>
      <c r="N16" s="22">
        <v>0.23</v>
      </c>
      <c r="P16" s="6"/>
      <c r="Q16" s="6"/>
      <c r="R16" s="6"/>
      <c r="S16" s="14"/>
      <c r="T16" s="14"/>
      <c r="U16" s="14"/>
      <c r="V16" s="14"/>
      <c r="W16" s="14"/>
    </row>
    <row r="17" spans="1:23" s="20" customFormat="1" x14ac:dyDescent="0.35">
      <c r="A17" s="21" t="s">
        <v>52</v>
      </c>
      <c r="B17" s="20">
        <v>0</v>
      </c>
      <c r="C17" s="20">
        <v>56.7</v>
      </c>
      <c r="D17" s="22">
        <v>0.28399999999999997</v>
      </c>
      <c r="E17" s="22">
        <v>0.249</v>
      </c>
      <c r="F17" s="22">
        <v>6.7000000000000004E-2</v>
      </c>
      <c r="G17" s="22">
        <v>0.128</v>
      </c>
      <c r="H17" s="22">
        <v>0.14199999999999999</v>
      </c>
      <c r="I17" s="22">
        <v>0.121</v>
      </c>
      <c r="J17" s="22">
        <v>6.7000000000000004E-2</v>
      </c>
      <c r="K17" s="22">
        <v>7.0000000000000007E-2</v>
      </c>
      <c r="L17" s="22">
        <v>0.08</v>
      </c>
      <c r="M17" s="22">
        <v>8.8000000000000009E-2</v>
      </c>
      <c r="N17" s="22">
        <v>0.21</v>
      </c>
      <c r="P17" s="6"/>
      <c r="Q17" s="6"/>
      <c r="R17" s="6"/>
      <c r="S17" s="14"/>
      <c r="T17" s="14"/>
      <c r="U17" s="14"/>
      <c r="V17" s="14"/>
      <c r="W17" s="14"/>
    </row>
    <row r="18" spans="1:23" s="20" customFormat="1" x14ac:dyDescent="0.35">
      <c r="A18" s="21" t="s">
        <v>67</v>
      </c>
      <c r="B18" s="21">
        <v>0</v>
      </c>
      <c r="C18" s="21">
        <v>2.9</v>
      </c>
      <c r="D18" s="22">
        <v>0.222</v>
      </c>
      <c r="E18" s="22">
        <v>0.27899999999999997</v>
      </c>
      <c r="F18" s="22">
        <v>0.31</v>
      </c>
      <c r="G18" s="22">
        <v>0.25900000000000001</v>
      </c>
      <c r="H18" s="22">
        <v>0.17500000000000002</v>
      </c>
      <c r="I18" s="22">
        <v>0.128</v>
      </c>
      <c r="J18" s="22">
        <v>0.107</v>
      </c>
      <c r="K18" s="22">
        <v>0.11699999999999999</v>
      </c>
      <c r="L18" s="22">
        <v>9.0999999999999998E-2</v>
      </c>
      <c r="M18" s="22">
        <v>0.13</v>
      </c>
      <c r="N18" s="22">
        <v>0.17500000000000002</v>
      </c>
      <c r="P18" s="6"/>
      <c r="Q18" s="6"/>
      <c r="R18" s="6"/>
      <c r="S18" s="14"/>
      <c r="T18" s="14"/>
      <c r="U18" s="14"/>
      <c r="V18" s="14"/>
      <c r="W18" s="14"/>
    </row>
    <row r="19" spans="1:23" x14ac:dyDescent="0.35">
      <c r="P19" s="6"/>
      <c r="Q19" s="6"/>
      <c r="R19" s="6"/>
      <c r="S19" s="14"/>
      <c r="T19" s="14"/>
      <c r="U19" s="14"/>
      <c r="V19" s="14"/>
      <c r="W19" s="14"/>
    </row>
    <row r="20" spans="1:23" s="20" customFormat="1" x14ac:dyDescent="0.35">
      <c r="A20" s="20" t="s">
        <v>72</v>
      </c>
      <c r="B20" s="20">
        <v>1.06</v>
      </c>
      <c r="C20" s="20">
        <v>1.87</v>
      </c>
      <c r="D20" s="20">
        <v>6.41</v>
      </c>
      <c r="E20" s="20">
        <v>15.27</v>
      </c>
      <c r="F20" s="20">
        <v>24.24</v>
      </c>
      <c r="G20" s="20">
        <v>29.86</v>
      </c>
      <c r="H20" s="20">
        <v>31.98</v>
      </c>
      <c r="I20" s="20">
        <v>38.65</v>
      </c>
      <c r="J20" s="20">
        <v>33.25</v>
      </c>
      <c r="K20" s="20">
        <v>33.82</v>
      </c>
      <c r="L20" s="20">
        <v>33.200000000000003</v>
      </c>
      <c r="M20" s="20">
        <v>40.200000000000003</v>
      </c>
      <c r="N20" s="20">
        <v>37.25</v>
      </c>
      <c r="P20" s="6"/>
      <c r="Q20" s="6"/>
      <c r="R20" s="6"/>
      <c r="S20" s="14"/>
      <c r="T20" s="14"/>
      <c r="U20" s="14"/>
      <c r="V20" s="14"/>
      <c r="W20" s="14"/>
    </row>
    <row r="21" spans="1:23" s="20" customFormat="1" x14ac:dyDescent="0.35">
      <c r="A21" s="20" t="s">
        <v>59</v>
      </c>
      <c r="B21" s="20">
        <v>-7.0000000000000007E-2</v>
      </c>
      <c r="C21" s="20">
        <v>0.2</v>
      </c>
      <c r="D21" s="20">
        <v>1.73</v>
      </c>
      <c r="E21" s="20">
        <v>5</v>
      </c>
      <c r="F21" s="20">
        <v>9.0299999999999994</v>
      </c>
      <c r="G21" s="20">
        <v>9.56</v>
      </c>
      <c r="H21" s="20">
        <v>8.31</v>
      </c>
      <c r="I21" s="20">
        <v>7.95</v>
      </c>
      <c r="J21" s="20">
        <v>5.9</v>
      </c>
      <c r="K21" s="20">
        <v>6.4</v>
      </c>
      <c r="L21" s="20">
        <v>5.5</v>
      </c>
      <c r="M21" s="20">
        <v>7.95</v>
      </c>
      <c r="N21" s="20">
        <v>10.95</v>
      </c>
      <c r="P21" s="21"/>
      <c r="Q21" s="21"/>
      <c r="R21" s="21"/>
      <c r="S21" s="21"/>
      <c r="T21" s="21"/>
      <c r="U21" s="21"/>
      <c r="V21" s="21"/>
      <c r="W21" s="21"/>
    </row>
    <row r="22" spans="1:23" s="20" customFormat="1" x14ac:dyDescent="0.35">
      <c r="A22" s="20" t="s">
        <v>78</v>
      </c>
      <c r="B22" s="20">
        <v>-0.14000000000000001</v>
      </c>
      <c r="C22" s="20">
        <v>7.0000000000000007E-2</v>
      </c>
      <c r="D22" s="20">
        <v>1.43</v>
      </c>
      <c r="E22" s="20">
        <v>4.24</v>
      </c>
      <c r="F22" s="20">
        <v>7.53</v>
      </c>
      <c r="G22" s="20">
        <v>7.68</v>
      </c>
      <c r="H22" s="20">
        <v>5.55</v>
      </c>
      <c r="I22" s="20">
        <v>4.9000000000000004</v>
      </c>
      <c r="J22" s="20">
        <v>3.7</v>
      </c>
      <c r="K22" s="20">
        <v>3.91</v>
      </c>
      <c r="L22" s="20">
        <v>3</v>
      </c>
      <c r="M22" s="20">
        <v>5.25</v>
      </c>
      <c r="N22" s="20">
        <v>6.5</v>
      </c>
      <c r="P22" s="21"/>
      <c r="Q22" s="21"/>
      <c r="R22" s="21"/>
      <c r="S22" s="21"/>
      <c r="T22" s="21"/>
      <c r="U22" s="21"/>
      <c r="V22" s="21"/>
      <c r="W22" s="21"/>
    </row>
    <row r="23" spans="1:23" s="20" customFormat="1" x14ac:dyDescent="0.35">
      <c r="A23" s="20" t="s">
        <v>60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P23" s="21"/>
      <c r="Q23" s="21"/>
      <c r="R23" s="21"/>
      <c r="S23" s="21"/>
      <c r="T23" s="21"/>
      <c r="U23" s="21"/>
      <c r="V23" s="21"/>
      <c r="W23" s="21"/>
    </row>
    <row r="24" spans="1:23" s="20" customFormat="1" x14ac:dyDescent="0.35">
      <c r="A24" s="20" t="s">
        <v>61</v>
      </c>
      <c r="B24" s="20">
        <v>0.94</v>
      </c>
      <c r="C24" s="20">
        <v>2.12</v>
      </c>
      <c r="D24" s="20">
        <v>3.08</v>
      </c>
      <c r="E24" s="20">
        <v>5.63</v>
      </c>
      <c r="F24" s="20">
        <v>3.28</v>
      </c>
      <c r="G24" s="20">
        <v>6.86</v>
      </c>
      <c r="H24" s="20">
        <v>8.4600000000000009</v>
      </c>
      <c r="I24" s="20">
        <v>4.3499999999999996</v>
      </c>
      <c r="J24" s="20">
        <v>3.02</v>
      </c>
      <c r="K24" s="20">
        <v>2.57</v>
      </c>
      <c r="L24" s="20">
        <v>2.25</v>
      </c>
      <c r="M24" s="20">
        <v>2.5</v>
      </c>
      <c r="N24" s="20">
        <v>3.25</v>
      </c>
      <c r="P24" s="21"/>
      <c r="Q24" s="21"/>
      <c r="R24" s="21"/>
      <c r="S24" s="21"/>
      <c r="T24" s="21"/>
      <c r="U24" s="21"/>
      <c r="V24" s="21"/>
      <c r="W24" s="21"/>
    </row>
    <row r="25" spans="1:23" s="20" customFormat="1" x14ac:dyDescent="0.35">
      <c r="A25" s="20" t="s">
        <v>62</v>
      </c>
      <c r="B25" s="20">
        <v>0.28999999999999998</v>
      </c>
      <c r="C25" s="20">
        <v>5.69</v>
      </c>
      <c r="D25" s="20">
        <v>13.96</v>
      </c>
      <c r="E25" s="20">
        <v>18.54</v>
      </c>
      <c r="F25" s="20">
        <v>31.13</v>
      </c>
      <c r="G25" s="20">
        <v>40.25</v>
      </c>
      <c r="H25" s="20">
        <v>42.13</v>
      </c>
      <c r="I25" s="20">
        <v>41.37</v>
      </c>
      <c r="J25" s="20">
        <v>45.25</v>
      </c>
      <c r="K25" s="20">
        <v>50.13</v>
      </c>
      <c r="L25" s="20">
        <v>52.45</v>
      </c>
      <c r="M25" s="20">
        <v>57.6</v>
      </c>
      <c r="N25" s="20">
        <v>69.599999999999994</v>
      </c>
      <c r="P25" s="21"/>
      <c r="Q25" s="21"/>
      <c r="R25" s="21"/>
      <c r="S25" s="21"/>
      <c r="T25" s="21"/>
      <c r="U25" s="21"/>
      <c r="V25" s="21"/>
      <c r="W25" s="21"/>
    </row>
    <row r="26" spans="1:23" s="20" customFormat="1" x14ac:dyDescent="0.35">
      <c r="A26" s="20" t="s">
        <v>63</v>
      </c>
      <c r="B26" s="20">
        <v>45.21</v>
      </c>
      <c r="C26" s="20">
        <v>72.33</v>
      </c>
      <c r="D26" s="20">
        <v>78.58</v>
      </c>
      <c r="E26" s="20">
        <v>81.599999999999994</v>
      </c>
      <c r="F26" s="20">
        <v>85.23</v>
      </c>
      <c r="G26" s="20">
        <v>85.84</v>
      </c>
      <c r="H26" s="20">
        <v>86.49</v>
      </c>
      <c r="I26" s="20">
        <v>87.15</v>
      </c>
      <c r="J26" s="20">
        <v>99.51</v>
      </c>
      <c r="K26" s="20">
        <v>100.29</v>
      </c>
      <c r="L26" s="20">
        <v>101.5</v>
      </c>
      <c r="M26" s="20">
        <v>102</v>
      </c>
      <c r="N26" s="20">
        <v>102</v>
      </c>
      <c r="P26" s="21"/>
      <c r="Q26" s="21"/>
      <c r="R26" s="21"/>
      <c r="S26" s="21"/>
      <c r="T26" s="21"/>
      <c r="U26" s="21"/>
      <c r="V26" s="21"/>
      <c r="W26" s="21"/>
    </row>
    <row r="27" spans="1:23" s="20" customFormat="1" x14ac:dyDescent="0.35">
      <c r="A27" t="s">
        <v>64</v>
      </c>
      <c r="B27" s="23">
        <v>0</v>
      </c>
      <c r="C27" s="23">
        <v>0</v>
      </c>
      <c r="D27" s="23">
        <v>73.099999999999994</v>
      </c>
      <c r="E27" s="23">
        <v>50.7</v>
      </c>
      <c r="F27" s="23">
        <v>19.3</v>
      </c>
      <c r="G27" s="23">
        <v>16.5</v>
      </c>
      <c r="H27" s="23">
        <v>19.399999999999999</v>
      </c>
      <c r="I27" s="23">
        <v>5</v>
      </c>
      <c r="J27" s="23">
        <v>11.8</v>
      </c>
      <c r="K27" s="23">
        <v>15.4</v>
      </c>
      <c r="L27" s="23"/>
      <c r="M27" s="23"/>
      <c r="N27" s="23">
        <v>16</v>
      </c>
      <c r="P27" s="21"/>
      <c r="Q27" s="21"/>
      <c r="R27" s="21"/>
      <c r="S27" s="21"/>
      <c r="T27" s="21"/>
      <c r="U27" s="21"/>
      <c r="V27" s="21"/>
      <c r="W27" s="21"/>
    </row>
    <row r="28" spans="1:23" s="20" customFormat="1" x14ac:dyDescent="0.35">
      <c r="A28" t="s">
        <v>65</v>
      </c>
      <c r="B28" s="23">
        <v>0</v>
      </c>
      <c r="C28" s="23">
        <v>0</v>
      </c>
      <c r="D28" s="23">
        <v>3.88</v>
      </c>
      <c r="E28" s="23">
        <v>3.05</v>
      </c>
      <c r="F28" s="23">
        <v>1.29</v>
      </c>
      <c r="G28" s="23">
        <v>1.05</v>
      </c>
      <c r="H28" s="23">
        <v>1.22</v>
      </c>
      <c r="I28" s="23">
        <v>0.32</v>
      </c>
      <c r="J28" s="23">
        <v>0.66</v>
      </c>
      <c r="K28" s="23">
        <v>0.81</v>
      </c>
      <c r="L28" s="23"/>
      <c r="M28" s="23"/>
      <c r="N28" s="23">
        <v>1</v>
      </c>
      <c r="P28" s="21"/>
      <c r="Q28" s="21"/>
      <c r="R28" s="21"/>
      <c r="S28" s="21"/>
      <c r="T28" s="21"/>
      <c r="U28" s="21"/>
      <c r="V28" s="21"/>
      <c r="W28" s="21"/>
    </row>
    <row r="29" spans="1:23" x14ac:dyDescent="0.35">
      <c r="P29" s="6"/>
      <c r="Q29" s="6"/>
      <c r="R29" s="6"/>
      <c r="S29" s="6"/>
      <c r="T29" s="6"/>
      <c r="U29" s="6"/>
      <c r="V29" s="6"/>
      <c r="W29" s="6"/>
    </row>
    <row r="30" spans="1:23" x14ac:dyDescent="0.35">
      <c r="P30" s="6"/>
      <c r="Q30" s="6"/>
      <c r="R30" s="6"/>
      <c r="S30" s="6"/>
      <c r="T30" s="6"/>
      <c r="U30" s="6"/>
      <c r="V30" s="6"/>
      <c r="W30" s="6"/>
    </row>
    <row r="31" spans="1:23" x14ac:dyDescent="0.35">
      <c r="P31" s="6"/>
      <c r="Q31" s="6"/>
      <c r="R31" s="6"/>
      <c r="S31" s="6"/>
      <c r="T31" s="6"/>
      <c r="U31" s="6"/>
      <c r="V31" s="6"/>
      <c r="W31" s="6"/>
    </row>
    <row r="32" spans="1:23" x14ac:dyDescent="0.35">
      <c r="P32" s="6"/>
      <c r="Q32" s="6"/>
      <c r="R32" s="6"/>
      <c r="S32" s="6"/>
      <c r="T32" s="6"/>
      <c r="U32" s="6"/>
      <c r="V32" s="6"/>
      <c r="W32" s="6"/>
    </row>
    <row r="33" spans="16:23" x14ac:dyDescent="0.35">
      <c r="P33" s="6"/>
      <c r="Q33" s="6"/>
      <c r="R33" s="6"/>
      <c r="S33" s="6"/>
      <c r="T33" s="6"/>
      <c r="U33" s="6"/>
      <c r="V33" s="6"/>
      <c r="W33" s="6"/>
    </row>
    <row r="34" spans="16:23" x14ac:dyDescent="0.35">
      <c r="P34" s="6"/>
      <c r="Q34" s="6"/>
      <c r="R34" s="6"/>
      <c r="S34" s="6"/>
      <c r="T34" s="6"/>
      <c r="U34" s="6"/>
      <c r="V34" s="6"/>
      <c r="W34" s="6"/>
    </row>
    <row r="35" spans="16:23" x14ac:dyDescent="0.35">
      <c r="P35" s="6"/>
      <c r="Q35" s="6"/>
      <c r="R35" s="6"/>
      <c r="S35" s="6"/>
      <c r="T35" s="6"/>
      <c r="U35" s="6"/>
      <c r="V35" s="6"/>
      <c r="W35" s="6"/>
    </row>
    <row r="36" spans="16:23" x14ac:dyDescent="0.35">
      <c r="P36" s="6"/>
      <c r="Q36" s="6"/>
      <c r="R36" s="6"/>
      <c r="S36" s="6"/>
      <c r="T36" s="6"/>
      <c r="U36" s="6"/>
      <c r="V36" s="6"/>
      <c r="W36" s="6"/>
    </row>
    <row r="37" spans="16:23" x14ac:dyDescent="0.35">
      <c r="P37" s="6"/>
      <c r="Q37" s="6"/>
      <c r="R37" s="6"/>
      <c r="S37" s="6"/>
      <c r="T37" s="6"/>
      <c r="U37" s="6"/>
      <c r="V37" s="6"/>
      <c r="W37" s="6"/>
    </row>
    <row r="38" spans="16:23" x14ac:dyDescent="0.35">
      <c r="P38" s="6"/>
      <c r="Q38" s="6"/>
      <c r="R38" s="6"/>
      <c r="S38" s="6"/>
      <c r="T38" s="6"/>
      <c r="U38" s="6"/>
      <c r="V38" s="6"/>
      <c r="W38" s="6"/>
    </row>
    <row r="39" spans="16:23" x14ac:dyDescent="0.35">
      <c r="P39" s="6"/>
      <c r="Q39" s="6"/>
      <c r="R39" s="6"/>
      <c r="S39" s="6"/>
      <c r="T39" s="6"/>
      <c r="U39" s="6"/>
      <c r="V39" s="6"/>
      <c r="W3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F968-89BF-4C8B-88FB-7C1B26A54698}">
  <sheetPr codeName="Sheet7"/>
  <dimension ref="C3:F20"/>
  <sheetViews>
    <sheetView workbookViewId="0">
      <selection activeCell="C8" sqref="C8"/>
    </sheetView>
  </sheetViews>
  <sheetFormatPr defaultRowHeight="14.5" x14ac:dyDescent="0.35"/>
  <cols>
    <col min="1" max="2" width="1.81640625" style="34" customWidth="1"/>
    <col min="3" max="3" width="26.26953125" style="34" customWidth="1"/>
    <col min="4" max="4" width="12.54296875" style="34" bestFit="1" customWidth="1"/>
    <col min="5" max="16384" width="8.7265625" style="34"/>
  </cols>
  <sheetData>
    <row r="3" spans="3:6" x14ac:dyDescent="0.35">
      <c r="C3" s="34" t="s">
        <v>271</v>
      </c>
      <c r="D3" s="41">
        <v>0.05</v>
      </c>
    </row>
    <row r="4" spans="3:6" x14ac:dyDescent="0.35">
      <c r="C4" s="34" t="s">
        <v>272</v>
      </c>
      <c r="D4" s="42">
        <v>0.15</v>
      </c>
    </row>
    <row r="5" spans="3:6" x14ac:dyDescent="0.35">
      <c r="C5" s="34" t="s">
        <v>273</v>
      </c>
      <c r="D5" s="43">
        <v>0.1</v>
      </c>
    </row>
    <row r="7" spans="3:6" x14ac:dyDescent="0.35">
      <c r="C7" s="34" t="s">
        <v>269</v>
      </c>
      <c r="D7" s="44">
        <f>'2004-2014 Financial Statements'!N205</f>
        <v>679615</v>
      </c>
    </row>
    <row r="8" spans="3:6" x14ac:dyDescent="0.35">
      <c r="C8" s="34" t="s">
        <v>317</v>
      </c>
      <c r="D8" s="35">
        <f>D7*(1+D3)</f>
        <v>713595.75</v>
      </c>
      <c r="F8" s="34" t="s">
        <v>303</v>
      </c>
    </row>
    <row r="9" spans="3:6" x14ac:dyDescent="0.35">
      <c r="C9" s="34" t="s">
        <v>270</v>
      </c>
      <c r="D9" s="44">
        <f>'2004-2014 Financial Statements'!N200</f>
        <v>1651908</v>
      </c>
    </row>
    <row r="11" spans="3:6" x14ac:dyDescent="0.35">
      <c r="C11" s="34" t="s">
        <v>274</v>
      </c>
      <c r="D11" s="36">
        <f>D9</f>
        <v>1651908</v>
      </c>
    </row>
    <row r="12" spans="3:6" x14ac:dyDescent="0.35">
      <c r="C12" s="34" t="s">
        <v>275</v>
      </c>
      <c r="D12" s="44">
        <f>'2004-2014 Financial Statements'!N101</f>
        <v>2652787</v>
      </c>
    </row>
    <row r="13" spans="3:6" ht="15" thickBot="1" x14ac:dyDescent="0.4">
      <c r="C13" s="37" t="s">
        <v>276</v>
      </c>
      <c r="D13" s="38">
        <f>D11-D12</f>
        <v>-1000879</v>
      </c>
    </row>
    <row r="15" spans="3:6" ht="15" thickBot="1" x14ac:dyDescent="0.4">
      <c r="C15" s="37" t="s">
        <v>298</v>
      </c>
      <c r="D15" s="39">
        <f>D7*(1-D3/D4)/(D5-D3)</f>
        <v>9061533.3333333321</v>
      </c>
      <c r="F15" s="34" t="s">
        <v>301</v>
      </c>
    </row>
    <row r="16" spans="3:6" x14ac:dyDescent="0.35">
      <c r="C16" s="34" t="s">
        <v>299</v>
      </c>
      <c r="D16" s="36">
        <f>D13</f>
        <v>-1000879</v>
      </c>
    </row>
    <row r="17" spans="3:4" ht="15" thickBot="1" x14ac:dyDescent="0.4">
      <c r="C17" s="37" t="s">
        <v>297</v>
      </c>
      <c r="D17" s="38">
        <f>D15-D16</f>
        <v>10062412.333333332</v>
      </c>
    </row>
    <row r="19" spans="3:4" x14ac:dyDescent="0.35">
      <c r="C19" s="34" t="s">
        <v>302</v>
      </c>
      <c r="D19" s="44">
        <f>'2004-2014 Financial Statements'!N30</f>
        <v>83459.973924380698</v>
      </c>
    </row>
    <row r="20" spans="3:4" ht="15" thickBot="1" x14ac:dyDescent="0.4">
      <c r="C20" s="37" t="s">
        <v>300</v>
      </c>
      <c r="D20" s="40">
        <f>D17/D19</f>
        <v>120.56572582266115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DE7C8-CB01-481D-B017-0E1EAD690F4C}">
  <sheetPr codeName="Sheet9"/>
  <dimension ref="B10:K21"/>
  <sheetViews>
    <sheetView topLeftCell="A3" workbookViewId="0">
      <selection activeCell="M15" sqref="M15"/>
    </sheetView>
  </sheetViews>
  <sheetFormatPr defaultRowHeight="14.5" x14ac:dyDescent="0.35"/>
  <cols>
    <col min="10" max="10" width="11" customWidth="1"/>
  </cols>
  <sheetData>
    <row r="10" spans="2:11" x14ac:dyDescent="0.35">
      <c r="B10" t="s">
        <v>45</v>
      </c>
      <c r="H10" t="s">
        <v>260</v>
      </c>
    </row>
    <row r="11" spans="2:11" x14ac:dyDescent="0.35">
      <c r="B11" t="s">
        <v>46</v>
      </c>
    </row>
    <row r="12" spans="2:11" x14ac:dyDescent="0.35">
      <c r="B12" t="s">
        <v>47</v>
      </c>
      <c r="J12" t="s">
        <v>295</v>
      </c>
      <c r="K12" t="s">
        <v>296</v>
      </c>
    </row>
    <row r="13" spans="2:11" x14ac:dyDescent="0.35">
      <c r="B13" t="s">
        <v>48</v>
      </c>
      <c r="J13" t="s">
        <v>277</v>
      </c>
      <c r="K13" t="s">
        <v>278</v>
      </c>
    </row>
    <row r="14" spans="2:11" x14ac:dyDescent="0.35">
      <c r="J14" t="s">
        <v>279</v>
      </c>
      <c r="K14" t="s">
        <v>280</v>
      </c>
    </row>
    <row r="15" spans="2:11" x14ac:dyDescent="0.35">
      <c r="J15" t="s">
        <v>281</v>
      </c>
      <c r="K15" t="s">
        <v>282</v>
      </c>
    </row>
    <row r="16" spans="2:11" x14ac:dyDescent="0.35">
      <c r="J16" t="s">
        <v>283</v>
      </c>
      <c r="K16" t="s">
        <v>284</v>
      </c>
    </row>
    <row r="17" spans="10:11" x14ac:dyDescent="0.35">
      <c r="J17" t="s">
        <v>285</v>
      </c>
      <c r="K17" t="s">
        <v>286</v>
      </c>
    </row>
    <row r="18" spans="10:11" x14ac:dyDescent="0.35">
      <c r="J18" t="s">
        <v>287</v>
      </c>
      <c r="K18" t="s">
        <v>288</v>
      </c>
    </row>
    <row r="19" spans="10:11" x14ac:dyDescent="0.35">
      <c r="J19" t="s">
        <v>289</v>
      </c>
      <c r="K19" t="s">
        <v>290</v>
      </c>
    </row>
    <row r="20" spans="10:11" x14ac:dyDescent="0.35">
      <c r="J20" t="s">
        <v>291</v>
      </c>
      <c r="K20" t="s">
        <v>292</v>
      </c>
    </row>
    <row r="21" spans="10:11" x14ac:dyDescent="0.35">
      <c r="J21" t="s">
        <v>293</v>
      </c>
      <c r="K21" t="s">
        <v>294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076E-8577-4610-A38E-D47542B08F74}">
  <sheetPr codeName="Sheet10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From Download</vt:lpstr>
      <vt:lpstr>Case Financial Statements</vt:lpstr>
      <vt:lpstr>2004-2014 Financial Statements</vt:lpstr>
      <vt:lpstr>Value Line 2015 Report</vt:lpstr>
      <vt:lpstr>Valuation from Driver Formula</vt:lpstr>
      <vt:lpstr>Other Solar Companies</vt:lpstr>
      <vt:lpstr>Sheet14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2018-09-07T13:22:52Z</dcterms:created>
  <dcterms:modified xsi:type="dcterms:W3CDTF">2018-09-11T01:55:33Z</dcterms:modified>
</cp:coreProperties>
</file>