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A. Corporate Models Templates and Exercises\A. Featured Corporate Finance Models\Financial Institutions\"/>
    </mc:Choice>
  </mc:AlternateContent>
  <xr:revisionPtr revIDLastSave="0" documentId="8_{876D4FE5-95B9-49C7-9704-7BA51CB247DD}" xr6:coauthVersionLast="37" xr6:coauthVersionMax="37" xr10:uidLastSave="{00000000-0000-0000-0000-000000000000}"/>
  <bookViews>
    <workbookView xWindow="0" yWindow="0" windowWidth="19200" windowHeight="6880" activeTab="1" xr2:uid="{57743C29-857A-43D5-8989-9EAF1595679C}"/>
  </bookViews>
  <sheets>
    <sheet name="Reserve Example Zero NPV" sheetId="1" r:id="rId1"/>
    <sheet name="Reserve Example Pos NPV" sheetId="2" r:id="rId2"/>
  </sheets>
  <externalReferences>
    <externalReference r:id="rId3"/>
  </externalReferences>
  <definedNames>
    <definedName name="K">'[1]Simple PE Formula'!$E$4</definedName>
    <definedName name="Payout">'[1]Simple PE Formula'!$E$6</definedName>
    <definedName name="ROE">'[1]Simple PE Formula'!$E$3</definedName>
  </definedNames>
  <calcPr calcId="17902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2" l="1"/>
  <c r="F21" i="2"/>
  <c r="G21" i="2"/>
  <c r="G18" i="2"/>
  <c r="G72" i="2"/>
  <c r="F46" i="2"/>
  <c r="G43" i="2"/>
  <c r="G41" i="2"/>
  <c r="G46" i="2" s="1"/>
  <c r="G59" i="2" s="1"/>
  <c r="E18" i="2"/>
  <c r="N13" i="2"/>
  <c r="N27" i="2" s="1"/>
  <c r="F13" i="2"/>
  <c r="L12" i="2"/>
  <c r="I12" i="2"/>
  <c r="E12" i="2"/>
  <c r="E11" i="2"/>
  <c r="F7" i="2"/>
  <c r="E26" i="2" s="1"/>
  <c r="H4" i="2"/>
  <c r="J13" i="2" s="1"/>
  <c r="J27" i="2" s="1"/>
  <c r="P91" i="1"/>
  <c r="O91" i="1"/>
  <c r="N91" i="1"/>
  <c r="M91" i="1"/>
  <c r="L91" i="1"/>
  <c r="K91" i="1"/>
  <c r="J91" i="1"/>
  <c r="I91" i="1"/>
  <c r="H91" i="1"/>
  <c r="G91" i="1"/>
  <c r="P90" i="1"/>
  <c r="O90" i="1"/>
  <c r="N90" i="1"/>
  <c r="M90" i="1"/>
  <c r="L90" i="1"/>
  <c r="K90" i="1"/>
  <c r="J90" i="1"/>
  <c r="I90" i="1"/>
  <c r="H90" i="1"/>
  <c r="G90" i="1"/>
  <c r="P89" i="1"/>
  <c r="O89" i="1"/>
  <c r="N89" i="1"/>
  <c r="M89" i="1"/>
  <c r="L89" i="1"/>
  <c r="K89" i="1"/>
  <c r="J89" i="1"/>
  <c r="I89" i="1"/>
  <c r="H89" i="1"/>
  <c r="G89" i="1"/>
  <c r="P86" i="1"/>
  <c r="O86" i="1"/>
  <c r="N86" i="1"/>
  <c r="M86" i="1"/>
  <c r="L86" i="1"/>
  <c r="K86" i="1"/>
  <c r="J86" i="1"/>
  <c r="I86" i="1"/>
  <c r="H86" i="1"/>
  <c r="G86" i="1"/>
  <c r="P83" i="1"/>
  <c r="O83" i="1"/>
  <c r="N83" i="1"/>
  <c r="M83" i="1"/>
  <c r="L83" i="1"/>
  <c r="K83" i="1"/>
  <c r="J83" i="1"/>
  <c r="I83" i="1"/>
  <c r="H83" i="1"/>
  <c r="G83" i="1"/>
  <c r="P82" i="1"/>
  <c r="O82" i="1"/>
  <c r="N82" i="1"/>
  <c r="M82" i="1"/>
  <c r="L82" i="1"/>
  <c r="K82" i="1"/>
  <c r="J82" i="1"/>
  <c r="I82" i="1"/>
  <c r="H82" i="1"/>
  <c r="G82" i="1"/>
  <c r="P81" i="1"/>
  <c r="O81" i="1"/>
  <c r="N81" i="1"/>
  <c r="M81" i="1"/>
  <c r="L81" i="1"/>
  <c r="K81" i="1"/>
  <c r="J81" i="1"/>
  <c r="I81" i="1"/>
  <c r="H81" i="1"/>
  <c r="G81" i="1"/>
  <c r="P80" i="1"/>
  <c r="O80" i="1"/>
  <c r="N80" i="1"/>
  <c r="M80" i="1"/>
  <c r="L80" i="1"/>
  <c r="K80" i="1"/>
  <c r="J80" i="1"/>
  <c r="I80" i="1"/>
  <c r="H80" i="1"/>
  <c r="G80" i="1"/>
  <c r="P76" i="1"/>
  <c r="O76" i="1"/>
  <c r="N76" i="1"/>
  <c r="M76" i="1"/>
  <c r="L76" i="1"/>
  <c r="K76" i="1"/>
  <c r="J76" i="1"/>
  <c r="I76" i="1"/>
  <c r="H76" i="1"/>
  <c r="G76" i="1"/>
  <c r="P75" i="1"/>
  <c r="O75" i="1"/>
  <c r="N75" i="1"/>
  <c r="M75" i="1"/>
  <c r="L75" i="1"/>
  <c r="K75" i="1"/>
  <c r="J75" i="1"/>
  <c r="I75" i="1"/>
  <c r="H75" i="1"/>
  <c r="G75" i="1"/>
  <c r="P74" i="1"/>
  <c r="O74" i="1"/>
  <c r="N74" i="1"/>
  <c r="M74" i="1"/>
  <c r="L74" i="1"/>
  <c r="K74" i="1"/>
  <c r="J74" i="1"/>
  <c r="I74" i="1"/>
  <c r="H74" i="1"/>
  <c r="G74" i="1"/>
  <c r="P73" i="1"/>
  <c r="O73" i="1"/>
  <c r="N73" i="1"/>
  <c r="M73" i="1"/>
  <c r="L73" i="1"/>
  <c r="K73" i="1"/>
  <c r="J73" i="1"/>
  <c r="I73" i="1"/>
  <c r="H73" i="1"/>
  <c r="G73" i="1"/>
  <c r="P70" i="1"/>
  <c r="O70" i="1"/>
  <c r="N70" i="1"/>
  <c r="M70" i="1"/>
  <c r="L70" i="1"/>
  <c r="K70" i="1"/>
  <c r="J70" i="1"/>
  <c r="I70" i="1"/>
  <c r="H70" i="1"/>
  <c r="G70" i="1"/>
  <c r="P68" i="1"/>
  <c r="O68" i="1"/>
  <c r="N68" i="1"/>
  <c r="M68" i="1"/>
  <c r="L68" i="1"/>
  <c r="K68" i="1"/>
  <c r="J68" i="1"/>
  <c r="I68" i="1"/>
  <c r="H68" i="1"/>
  <c r="G68" i="1"/>
  <c r="P67" i="1"/>
  <c r="O67" i="1"/>
  <c r="N67" i="1"/>
  <c r="M67" i="1"/>
  <c r="L67" i="1"/>
  <c r="K67" i="1"/>
  <c r="J67" i="1"/>
  <c r="I67" i="1"/>
  <c r="H67" i="1"/>
  <c r="G67" i="1"/>
  <c r="P66" i="1"/>
  <c r="O66" i="1"/>
  <c r="N66" i="1"/>
  <c r="M66" i="1"/>
  <c r="L66" i="1"/>
  <c r="K66" i="1"/>
  <c r="J66" i="1"/>
  <c r="I66" i="1"/>
  <c r="H66" i="1"/>
  <c r="G66" i="1"/>
  <c r="P65" i="1"/>
  <c r="O65" i="1"/>
  <c r="N65" i="1"/>
  <c r="M65" i="1"/>
  <c r="L65" i="1"/>
  <c r="K65" i="1"/>
  <c r="J65" i="1"/>
  <c r="I65" i="1"/>
  <c r="H65" i="1"/>
  <c r="G65" i="1"/>
  <c r="P62" i="1"/>
  <c r="O62" i="1"/>
  <c r="N62" i="1"/>
  <c r="M62" i="1"/>
  <c r="L62" i="1"/>
  <c r="K62" i="1"/>
  <c r="J62" i="1"/>
  <c r="I62" i="1"/>
  <c r="H62" i="1"/>
  <c r="G62" i="1"/>
  <c r="P60" i="1"/>
  <c r="O60" i="1"/>
  <c r="N60" i="1"/>
  <c r="M60" i="1"/>
  <c r="L60" i="1"/>
  <c r="K60" i="1"/>
  <c r="J60" i="1"/>
  <c r="I60" i="1"/>
  <c r="H60" i="1"/>
  <c r="G60" i="1"/>
  <c r="P59" i="1"/>
  <c r="O59" i="1"/>
  <c r="N59" i="1"/>
  <c r="M59" i="1"/>
  <c r="L59" i="1"/>
  <c r="K59" i="1"/>
  <c r="J59" i="1"/>
  <c r="I59" i="1"/>
  <c r="H59" i="1"/>
  <c r="G59" i="1"/>
  <c r="P58" i="1"/>
  <c r="O58" i="1"/>
  <c r="N58" i="1"/>
  <c r="M58" i="1"/>
  <c r="L58" i="1"/>
  <c r="K58" i="1"/>
  <c r="J58" i="1"/>
  <c r="I58" i="1"/>
  <c r="H58" i="1"/>
  <c r="G58" i="1"/>
  <c r="P52" i="1"/>
  <c r="O52" i="1"/>
  <c r="N52" i="1"/>
  <c r="M52" i="1"/>
  <c r="L52" i="1"/>
  <c r="K52" i="1"/>
  <c r="J52" i="1"/>
  <c r="I52" i="1"/>
  <c r="H52" i="1"/>
  <c r="G52" i="1"/>
  <c r="F52" i="1"/>
  <c r="P51" i="1"/>
  <c r="O51" i="1"/>
  <c r="N51" i="1"/>
  <c r="M51" i="1"/>
  <c r="L51" i="1"/>
  <c r="K51" i="1"/>
  <c r="J51" i="1"/>
  <c r="I51" i="1"/>
  <c r="H51" i="1"/>
  <c r="G51" i="1"/>
  <c r="P50" i="1"/>
  <c r="O50" i="1"/>
  <c r="N50" i="1"/>
  <c r="M50" i="1"/>
  <c r="L50" i="1"/>
  <c r="K50" i="1"/>
  <c r="J50" i="1"/>
  <c r="I50" i="1"/>
  <c r="H50" i="1"/>
  <c r="G50" i="1"/>
  <c r="P49" i="1"/>
  <c r="O49" i="1"/>
  <c r="N49" i="1"/>
  <c r="M49" i="1"/>
  <c r="L49" i="1"/>
  <c r="K49" i="1"/>
  <c r="J49" i="1"/>
  <c r="I49" i="1"/>
  <c r="H49" i="1"/>
  <c r="G49" i="1"/>
  <c r="P48" i="1"/>
  <c r="O48" i="1"/>
  <c r="N48" i="1"/>
  <c r="M48" i="1"/>
  <c r="L48" i="1"/>
  <c r="K48" i="1"/>
  <c r="J48" i="1"/>
  <c r="I48" i="1"/>
  <c r="H48" i="1"/>
  <c r="G48" i="1"/>
  <c r="P47" i="1"/>
  <c r="O47" i="1"/>
  <c r="N47" i="1"/>
  <c r="M47" i="1"/>
  <c r="L47" i="1"/>
  <c r="K47" i="1"/>
  <c r="J47" i="1"/>
  <c r="I47" i="1"/>
  <c r="H47" i="1"/>
  <c r="G47" i="1"/>
  <c r="P44" i="1"/>
  <c r="O44" i="1"/>
  <c r="N44" i="1"/>
  <c r="M44" i="1"/>
  <c r="L44" i="1"/>
  <c r="K44" i="1"/>
  <c r="J44" i="1"/>
  <c r="I44" i="1"/>
  <c r="H44" i="1"/>
  <c r="G44" i="1"/>
  <c r="P42" i="1"/>
  <c r="O42" i="1"/>
  <c r="N42" i="1"/>
  <c r="M42" i="1"/>
  <c r="L42" i="1"/>
  <c r="K42" i="1"/>
  <c r="J42" i="1"/>
  <c r="I42" i="1"/>
  <c r="H42" i="1"/>
  <c r="G42" i="1"/>
  <c r="F42" i="1"/>
  <c r="P40" i="1"/>
  <c r="O40" i="1"/>
  <c r="N40" i="1"/>
  <c r="M40" i="1"/>
  <c r="L40" i="1"/>
  <c r="K40" i="1"/>
  <c r="J40" i="1"/>
  <c r="I40" i="1"/>
  <c r="H40" i="1"/>
  <c r="G40" i="1"/>
  <c r="F40" i="1"/>
  <c r="P39" i="1"/>
  <c r="O39" i="1"/>
  <c r="N39" i="1"/>
  <c r="M39" i="1"/>
  <c r="L39" i="1"/>
  <c r="K39" i="1"/>
  <c r="J39" i="1"/>
  <c r="I39" i="1"/>
  <c r="H39" i="1"/>
  <c r="G39" i="1"/>
  <c r="P38" i="1"/>
  <c r="O38" i="1"/>
  <c r="N38" i="1"/>
  <c r="M38" i="1"/>
  <c r="L38" i="1"/>
  <c r="K38" i="1"/>
  <c r="J38" i="1"/>
  <c r="I38" i="1"/>
  <c r="H38" i="1"/>
  <c r="G38" i="1"/>
  <c r="P37" i="1"/>
  <c r="O37" i="1"/>
  <c r="N37" i="1"/>
  <c r="M37" i="1"/>
  <c r="L37" i="1"/>
  <c r="K37" i="1"/>
  <c r="J37" i="1"/>
  <c r="I37" i="1"/>
  <c r="H37" i="1"/>
  <c r="G37" i="1"/>
  <c r="P34" i="1"/>
  <c r="O34" i="1"/>
  <c r="N34" i="1"/>
  <c r="M34" i="1"/>
  <c r="L34" i="1"/>
  <c r="K34" i="1"/>
  <c r="J34" i="1"/>
  <c r="I34" i="1"/>
  <c r="H34" i="1"/>
  <c r="G34" i="1"/>
  <c r="F34" i="1"/>
  <c r="P33" i="1"/>
  <c r="O33" i="1"/>
  <c r="N33" i="1"/>
  <c r="M33" i="1"/>
  <c r="L33" i="1"/>
  <c r="K33" i="1"/>
  <c r="J33" i="1"/>
  <c r="I33" i="1"/>
  <c r="H33" i="1"/>
  <c r="G33" i="1"/>
  <c r="P32" i="1"/>
  <c r="O32" i="1"/>
  <c r="N32" i="1"/>
  <c r="M32" i="1"/>
  <c r="L32" i="1"/>
  <c r="K32" i="1"/>
  <c r="J32" i="1"/>
  <c r="I32" i="1"/>
  <c r="H32" i="1"/>
  <c r="G32" i="1"/>
  <c r="E32" i="1"/>
  <c r="P31" i="1"/>
  <c r="O31" i="1"/>
  <c r="N31" i="1"/>
  <c r="M31" i="1"/>
  <c r="L31" i="1"/>
  <c r="K31" i="1"/>
  <c r="J31" i="1"/>
  <c r="I31" i="1"/>
  <c r="H31" i="1"/>
  <c r="G31" i="1"/>
  <c r="P28" i="1"/>
  <c r="O28" i="1"/>
  <c r="N28" i="1"/>
  <c r="M28" i="1"/>
  <c r="L28" i="1"/>
  <c r="K28" i="1"/>
  <c r="J28" i="1"/>
  <c r="I28" i="1"/>
  <c r="H28" i="1"/>
  <c r="G28" i="1"/>
  <c r="F28" i="1"/>
  <c r="F26" i="1"/>
  <c r="F20" i="1"/>
  <c r="P19" i="1"/>
  <c r="O19" i="1"/>
  <c r="N19" i="1"/>
  <c r="M19" i="1"/>
  <c r="L19" i="1"/>
  <c r="K19" i="1"/>
  <c r="J19" i="1"/>
  <c r="I19" i="1"/>
  <c r="H19" i="1"/>
  <c r="G19" i="1"/>
  <c r="F18" i="1"/>
  <c r="P16" i="1"/>
  <c r="O16" i="1"/>
  <c r="N16" i="1"/>
  <c r="M16" i="1"/>
  <c r="L16" i="1"/>
  <c r="K16" i="1"/>
  <c r="J16" i="1"/>
  <c r="I16" i="1"/>
  <c r="H16" i="1"/>
  <c r="G16" i="1"/>
  <c r="E16" i="1"/>
  <c r="P15" i="1"/>
  <c r="O15" i="1"/>
  <c r="N15" i="1"/>
  <c r="M15" i="1"/>
  <c r="L15" i="1"/>
  <c r="K15" i="1"/>
  <c r="J15" i="1"/>
  <c r="I15" i="1"/>
  <c r="H15" i="1"/>
  <c r="G15" i="1"/>
  <c r="E15" i="1"/>
  <c r="P14" i="1"/>
  <c r="O14" i="1"/>
  <c r="N14" i="1"/>
  <c r="M14" i="1"/>
  <c r="L14" i="1"/>
  <c r="K14" i="1"/>
  <c r="J14" i="1"/>
  <c r="I14" i="1"/>
  <c r="H14" i="1"/>
  <c r="G14" i="1"/>
  <c r="F14" i="1"/>
  <c r="P13" i="1"/>
  <c r="O13" i="1"/>
  <c r="N13" i="1"/>
  <c r="M13" i="1"/>
  <c r="L13" i="1"/>
  <c r="K13" i="1"/>
  <c r="J13" i="1"/>
  <c r="I13" i="1"/>
  <c r="H13" i="1"/>
  <c r="G13" i="1"/>
  <c r="F13" i="1"/>
  <c r="E13" i="1"/>
  <c r="P12" i="1"/>
  <c r="O12" i="1"/>
  <c r="N12" i="1"/>
  <c r="M12" i="1"/>
  <c r="L12" i="1"/>
  <c r="K12" i="1"/>
  <c r="J12" i="1"/>
  <c r="I12" i="1"/>
  <c r="H12" i="1"/>
  <c r="G12" i="1"/>
  <c r="F12" i="1"/>
  <c r="E12" i="1"/>
  <c r="N8" i="1"/>
  <c r="M8" i="1"/>
  <c r="M7" i="1"/>
  <c r="F7" i="1"/>
  <c r="H4" i="1"/>
  <c r="J61" i="2" l="1"/>
  <c r="J51" i="2"/>
  <c r="O11" i="2"/>
  <c r="K11" i="2"/>
  <c r="G11" i="2"/>
  <c r="N11" i="2"/>
  <c r="J11" i="2"/>
  <c r="F11" i="2"/>
  <c r="M11" i="2"/>
  <c r="I13" i="2"/>
  <c r="I27" i="2" s="1"/>
  <c r="E14" i="2"/>
  <c r="P11" i="2"/>
  <c r="I11" i="2"/>
  <c r="O12" i="2"/>
  <c r="K12" i="2"/>
  <c r="G12" i="2"/>
  <c r="N12" i="2"/>
  <c r="J12" i="2"/>
  <c r="F12" i="2"/>
  <c r="M12" i="2"/>
  <c r="N61" i="2"/>
  <c r="N51" i="2"/>
  <c r="P13" i="2"/>
  <c r="P27" i="2" s="1"/>
  <c r="L13" i="2"/>
  <c r="L27" i="2" s="1"/>
  <c r="H13" i="2"/>
  <c r="H27" i="2" s="1"/>
  <c r="K13" i="2"/>
  <c r="K27" i="2" s="1"/>
  <c r="G13" i="2"/>
  <c r="G27" i="2" s="1"/>
  <c r="O13" i="2"/>
  <c r="O27" i="2" s="1"/>
  <c r="H11" i="2"/>
  <c r="L11" i="2"/>
  <c r="H12" i="2"/>
  <c r="P12" i="2"/>
  <c r="M13" i="2"/>
  <c r="M27" i="2" s="1"/>
  <c r="G51" i="2" l="1"/>
  <c r="G61" i="2"/>
  <c r="K32" i="2"/>
  <c r="K52" i="2" s="1"/>
  <c r="K18" i="2"/>
  <c r="L32" i="2"/>
  <c r="L52" i="2" s="1"/>
  <c r="L18" i="2"/>
  <c r="E15" i="2"/>
  <c r="G15" i="2" s="1"/>
  <c r="H15" i="2" s="1"/>
  <c r="I15" i="2" s="1"/>
  <c r="J15" i="2" s="1"/>
  <c r="K15" i="2" s="1"/>
  <c r="L15" i="2" s="1"/>
  <c r="M15" i="2" s="1"/>
  <c r="N15" i="2" s="1"/>
  <c r="O15" i="2" s="1"/>
  <c r="P15" i="2" s="1"/>
  <c r="G14" i="2"/>
  <c r="H14" i="2" s="1"/>
  <c r="I14" i="2" s="1"/>
  <c r="J14" i="2" s="1"/>
  <c r="K14" i="2" s="1"/>
  <c r="L14" i="2" s="1"/>
  <c r="M14" i="2" s="1"/>
  <c r="N14" i="2" s="1"/>
  <c r="O14" i="2" s="1"/>
  <c r="P14" i="2" s="1"/>
  <c r="J32" i="2"/>
  <c r="J52" i="2" s="1"/>
  <c r="J53" i="2" s="1"/>
  <c r="J18" i="2"/>
  <c r="O18" i="2"/>
  <c r="O32" i="2"/>
  <c r="O52" i="2" s="1"/>
  <c r="O53" i="2" s="1"/>
  <c r="M61" i="2"/>
  <c r="M51" i="2"/>
  <c r="H51" i="2"/>
  <c r="H61" i="2"/>
  <c r="I18" i="2"/>
  <c r="I32" i="2"/>
  <c r="I52" i="2" s="1"/>
  <c r="I61" i="2"/>
  <c r="I51" i="2"/>
  <c r="N32" i="2"/>
  <c r="N52" i="2" s="1"/>
  <c r="N53" i="2" s="1"/>
  <c r="N18" i="2"/>
  <c r="P51" i="2"/>
  <c r="P61" i="2"/>
  <c r="K51" i="2"/>
  <c r="K61" i="2"/>
  <c r="H32" i="2"/>
  <c r="H52" i="2" s="1"/>
  <c r="H53" i="2" s="1"/>
  <c r="H18" i="2"/>
  <c r="O51" i="2"/>
  <c r="O61" i="2"/>
  <c r="L61" i="2"/>
  <c r="L51" i="2"/>
  <c r="P32" i="2"/>
  <c r="P52" i="2" s="1"/>
  <c r="P18" i="2"/>
  <c r="M32" i="2"/>
  <c r="M52" i="2" s="1"/>
  <c r="M53" i="2" s="1"/>
  <c r="M18" i="2"/>
  <c r="G32" i="2"/>
  <c r="G52" i="2" s="1"/>
  <c r="G53" i="2" s="1"/>
  <c r="K58" i="2" l="1"/>
  <c r="K42" i="2"/>
  <c r="G58" i="2"/>
  <c r="F19" i="2"/>
  <c r="H7" i="2" s="1"/>
  <c r="G42" i="2"/>
  <c r="N42" i="2"/>
  <c r="N58" i="2"/>
  <c r="I53" i="2"/>
  <c r="O58" i="2"/>
  <c r="O42" i="2"/>
  <c r="K53" i="2"/>
  <c r="P58" i="2"/>
  <c r="P42" i="2"/>
  <c r="P38" i="2"/>
  <c r="P53" i="2"/>
  <c r="F54" i="2" s="1"/>
  <c r="I58" i="2"/>
  <c r="I42" i="2"/>
  <c r="J58" i="2"/>
  <c r="J42" i="2"/>
  <c r="L58" i="2"/>
  <c r="L42" i="2"/>
  <c r="M42" i="2"/>
  <c r="M58" i="2"/>
  <c r="H58" i="2"/>
  <c r="H42" i="2"/>
  <c r="F17" i="2"/>
  <c r="L53" i="2"/>
  <c r="G44" i="2" l="1"/>
  <c r="G45" i="2"/>
  <c r="H8" i="2"/>
  <c r="F28" i="2"/>
  <c r="G26" i="2" l="1"/>
  <c r="H21" i="2"/>
  <c r="G78" i="2"/>
  <c r="H41" i="2"/>
  <c r="G67" i="2"/>
  <c r="F36" i="2"/>
  <c r="G25" i="2"/>
  <c r="G28" i="2" s="1"/>
  <c r="F34" i="2"/>
  <c r="G31" i="2" s="1"/>
  <c r="H25" i="2" l="1"/>
  <c r="H26" i="2"/>
  <c r="I21" i="2"/>
  <c r="H46" i="2"/>
  <c r="G34" i="2"/>
  <c r="H31" i="2" s="1"/>
  <c r="G33" i="2"/>
  <c r="H33" i="2" l="1"/>
  <c r="H34" i="2"/>
  <c r="I31" i="2" s="1"/>
  <c r="I26" i="2"/>
  <c r="J21" i="2"/>
  <c r="H59" i="2"/>
  <c r="H43" i="2"/>
  <c r="H44" i="2" s="1"/>
  <c r="H45" i="2" s="1"/>
  <c r="G36" i="2"/>
  <c r="H28" i="2"/>
  <c r="J26" i="2" l="1"/>
  <c r="K21" i="2"/>
  <c r="H36" i="2"/>
  <c r="I25" i="2"/>
  <c r="I28" i="2" s="1"/>
  <c r="G66" i="2"/>
  <c r="G60" i="2"/>
  <c r="G62" i="2" s="1"/>
  <c r="G81" i="2"/>
  <c r="G38" i="2"/>
  <c r="G48" i="2"/>
  <c r="H78" i="2"/>
  <c r="H48" i="2"/>
  <c r="I41" i="2"/>
  <c r="H67" i="2"/>
  <c r="I33" i="2"/>
  <c r="I34" i="2" s="1"/>
  <c r="J31" i="2" s="1"/>
  <c r="J33" i="2" l="1"/>
  <c r="J34" i="2" s="1"/>
  <c r="K31" i="2" s="1"/>
  <c r="I46" i="2"/>
  <c r="J25" i="2"/>
  <c r="J28" i="2" s="1"/>
  <c r="I36" i="2"/>
  <c r="H66" i="2"/>
  <c r="H60" i="2"/>
  <c r="H62" i="2" s="1"/>
  <c r="H81" i="2"/>
  <c r="H38" i="2"/>
  <c r="G73" i="2"/>
  <c r="G75" i="2" s="1"/>
  <c r="G65" i="2"/>
  <c r="G68" i="2" s="1"/>
  <c r="K26" i="2"/>
  <c r="L21" i="2"/>
  <c r="K33" i="2" l="1"/>
  <c r="K34" i="2" s="1"/>
  <c r="L31" i="2" s="1"/>
  <c r="I81" i="2"/>
  <c r="I66" i="2"/>
  <c r="I60" i="2"/>
  <c r="I38" i="2"/>
  <c r="I59" i="2"/>
  <c r="I62" i="2" s="1"/>
  <c r="I43" i="2"/>
  <c r="I44" i="2" s="1"/>
  <c r="I45" i="2" s="1"/>
  <c r="J36" i="2"/>
  <c r="K25" i="2"/>
  <c r="K28" i="2" s="1"/>
  <c r="G82" i="2"/>
  <c r="H72" i="2"/>
  <c r="H73" i="2"/>
  <c r="H65" i="2"/>
  <c r="H68" i="2" s="1"/>
  <c r="L26" i="2"/>
  <c r="M21" i="2"/>
  <c r="L33" i="2" l="1"/>
  <c r="L34" i="2"/>
  <c r="M31" i="2" s="1"/>
  <c r="G85" i="2"/>
  <c r="G83" i="2"/>
  <c r="I65" i="2"/>
  <c r="I73" i="2"/>
  <c r="L25" i="2"/>
  <c r="L28" i="2" s="1"/>
  <c r="K36" i="2"/>
  <c r="M26" i="2"/>
  <c r="N21" i="2"/>
  <c r="J81" i="2"/>
  <c r="J66" i="2"/>
  <c r="J60" i="2"/>
  <c r="J38" i="2"/>
  <c r="H75" i="2"/>
  <c r="I48" i="2"/>
  <c r="J41" i="2"/>
  <c r="I67" i="2"/>
  <c r="I78" i="2"/>
  <c r="N26" i="2" l="1"/>
  <c r="O21" i="2"/>
  <c r="J46" i="2"/>
  <c r="K66" i="2"/>
  <c r="K60" i="2"/>
  <c r="K81" i="2"/>
  <c r="K38" i="2"/>
  <c r="I68" i="2"/>
  <c r="M33" i="2"/>
  <c r="M34" i="2" s="1"/>
  <c r="N31" i="2" s="1"/>
  <c r="H82" i="2"/>
  <c r="I72" i="2"/>
  <c r="I75" i="2" s="1"/>
  <c r="L36" i="2"/>
  <c r="M25" i="2"/>
  <c r="M28" i="2" s="1"/>
  <c r="N33" i="2" l="1"/>
  <c r="N34" i="2" s="1"/>
  <c r="O31" i="2" s="1"/>
  <c r="L66" i="2"/>
  <c r="L60" i="2"/>
  <c r="L81" i="2"/>
  <c r="L38" i="2"/>
  <c r="J72" i="2"/>
  <c r="I82" i="2"/>
  <c r="O26" i="2"/>
  <c r="P21" i="2"/>
  <c r="P26" i="2" s="1"/>
  <c r="J59" i="2"/>
  <c r="J62" i="2" s="1"/>
  <c r="J43" i="2"/>
  <c r="J44" i="2" s="1"/>
  <c r="J45" i="2" s="1"/>
  <c r="M36" i="2"/>
  <c r="N25" i="2"/>
  <c r="N28" i="2" s="1"/>
  <c r="H85" i="2"/>
  <c r="H83" i="2"/>
  <c r="O34" i="2" l="1"/>
  <c r="P31" i="2" s="1"/>
  <c r="O33" i="2"/>
  <c r="I83" i="2"/>
  <c r="I85" i="2"/>
  <c r="J65" i="2"/>
  <c r="J73" i="2"/>
  <c r="J75" i="2" s="1"/>
  <c r="N36" i="2"/>
  <c r="O25" i="2"/>
  <c r="O28" i="2" s="1"/>
  <c r="M81" i="2"/>
  <c r="M66" i="2"/>
  <c r="M60" i="2"/>
  <c r="M38" i="2"/>
  <c r="J67" i="2"/>
  <c r="J78" i="2"/>
  <c r="J48" i="2"/>
  <c r="K41" i="2"/>
  <c r="J82" i="2" l="1"/>
  <c r="K72" i="2"/>
  <c r="N81" i="2"/>
  <c r="N66" i="2"/>
  <c r="N60" i="2"/>
  <c r="N38" i="2"/>
  <c r="K46" i="2"/>
  <c r="P25" i="2"/>
  <c r="P28" i="2" s="1"/>
  <c r="P36" i="2" s="1"/>
  <c r="O36" i="2"/>
  <c r="J68" i="2"/>
  <c r="P33" i="2"/>
  <c r="P34" i="2"/>
  <c r="O66" i="2" l="1"/>
  <c r="O60" i="2"/>
  <c r="O81" i="2"/>
  <c r="O38" i="2"/>
  <c r="K43" i="2"/>
  <c r="K44" i="2" s="1"/>
  <c r="K45" i="2" s="1"/>
  <c r="K59" i="2"/>
  <c r="K62" i="2" s="1"/>
  <c r="P66" i="2"/>
  <c r="P60" i="2"/>
  <c r="P81" i="2"/>
  <c r="J83" i="2"/>
  <c r="J85" i="2"/>
  <c r="K73" i="2" l="1"/>
  <c r="K75" i="2" s="1"/>
  <c r="K65" i="2"/>
  <c r="K68" i="2" s="1"/>
  <c r="K78" i="2"/>
  <c r="K48" i="2"/>
  <c r="L41" i="2"/>
  <c r="K67" i="2"/>
  <c r="L46" i="2" l="1"/>
  <c r="K82" i="2"/>
  <c r="L72" i="2"/>
  <c r="L59" i="2" l="1"/>
  <c r="L62" i="2" s="1"/>
  <c r="L43" i="2"/>
  <c r="L44" i="2" s="1"/>
  <c r="L45" i="2" s="1"/>
  <c r="K83" i="2"/>
  <c r="K85" i="2"/>
  <c r="L78" i="2" l="1"/>
  <c r="L48" i="2"/>
  <c r="L67" i="2"/>
  <c r="M41" i="2"/>
  <c r="L73" i="2"/>
  <c r="L75" i="2" s="1"/>
  <c r="L65" i="2"/>
  <c r="L68" i="2" s="1"/>
  <c r="M46" i="2" l="1"/>
  <c r="L82" i="2"/>
  <c r="M72" i="2"/>
  <c r="L83" i="2" l="1"/>
  <c r="L85" i="2"/>
  <c r="M59" i="2"/>
  <c r="M62" i="2" s="1"/>
  <c r="M43" i="2"/>
  <c r="M44" i="2" s="1"/>
  <c r="M45" i="2" s="1"/>
  <c r="M65" i="2" l="1"/>
  <c r="M73" i="2"/>
  <c r="M75" i="2" s="1"/>
  <c r="M48" i="2"/>
  <c r="N41" i="2"/>
  <c r="M67" i="2"/>
  <c r="M78" i="2"/>
  <c r="N72" i="2" l="1"/>
  <c r="M82" i="2"/>
  <c r="N46" i="2"/>
  <c r="M68" i="2"/>
  <c r="N59" i="2" l="1"/>
  <c r="N62" i="2" s="1"/>
  <c r="N43" i="2"/>
  <c r="N44" i="2" s="1"/>
  <c r="N45" i="2" s="1"/>
  <c r="M83" i="2"/>
  <c r="M85" i="2"/>
  <c r="N67" i="2" l="1"/>
  <c r="O41" i="2"/>
  <c r="N78" i="2"/>
  <c r="N48" i="2"/>
  <c r="N65" i="2"/>
  <c r="N68" i="2" s="1"/>
  <c r="N73" i="2"/>
  <c r="N75" i="2" s="1"/>
  <c r="N82" i="2" l="1"/>
  <c r="O72" i="2"/>
  <c r="O46" i="2"/>
  <c r="O43" i="2" l="1"/>
  <c r="O44" i="2" s="1"/>
  <c r="O45" i="2" s="1"/>
  <c r="O59" i="2"/>
  <c r="O62" i="2" s="1"/>
  <c r="N83" i="2"/>
  <c r="N85" i="2"/>
  <c r="O73" i="2" l="1"/>
  <c r="O75" i="2" s="1"/>
  <c r="O65" i="2"/>
  <c r="O78" i="2"/>
  <c r="O48" i="2"/>
  <c r="P41" i="2"/>
  <c r="O67" i="2"/>
  <c r="O82" i="2" l="1"/>
  <c r="P72" i="2"/>
  <c r="O68" i="2"/>
  <c r="P46" i="2"/>
  <c r="P59" i="2" l="1"/>
  <c r="P62" i="2" s="1"/>
  <c r="P43" i="2"/>
  <c r="P44" i="2" s="1"/>
  <c r="P45" i="2" s="1"/>
  <c r="O83" i="2"/>
  <c r="O85" i="2"/>
  <c r="P73" i="2" l="1"/>
  <c r="P75" i="2" s="1"/>
  <c r="P82" i="2" s="1"/>
  <c r="P83" i="2" s="1"/>
  <c r="P65" i="2"/>
  <c r="P68" i="2" s="1"/>
  <c r="P78" i="2"/>
  <c r="P48" i="2"/>
  <c r="P67" i="2"/>
  <c r="P8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Presley</author>
  </authors>
  <commentList>
    <comment ref="A1" authorId="0" shapeId="0" xr:uid="{1EB628C7-D7B8-4467-BBE2-1D60F592251A}">
      <text>
        <r>
          <rPr>
            <b/>
            <sz val="9"/>
            <color indexed="81"/>
            <rFont val="Tahoma"/>
            <family val="2"/>
          </rPr>
          <t>Claude Monet:</t>
        </r>
        <r>
          <rPr>
            <sz val="9"/>
            <color indexed="81"/>
            <rFont val="Tahoma"/>
            <family val="2"/>
          </rPr>
          <t xml:space="preserve">
Use of goal seek macro to compute value of premium.
Use of TRUE FALSE switches
Evaluate reserve to claim ratios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Presley</author>
  </authors>
  <commentList>
    <comment ref="A1" authorId="0" shapeId="0" xr:uid="{136C2BB2-1C04-403B-8029-04FE5424FB7E}">
      <text>
        <r>
          <rPr>
            <b/>
            <sz val="9"/>
            <color indexed="81"/>
            <rFont val="Tahoma"/>
            <family val="2"/>
          </rPr>
          <t>Elvis Presley:</t>
        </r>
        <r>
          <rPr>
            <sz val="9"/>
            <color indexed="81"/>
            <rFont val="Tahoma"/>
            <family val="2"/>
          </rPr>
          <t xml:space="preserve">
Graph the investments to reserves with different NPV benefit</t>
        </r>
      </text>
    </comment>
  </commentList>
</comments>
</file>

<file path=xl/sharedStrings.xml><?xml version="1.0" encoding="utf-8"?>
<sst xmlns="http://schemas.openxmlformats.org/spreadsheetml/2006/main" count="134" uniqueCount="66">
  <si>
    <t>Inputs</t>
  </si>
  <si>
    <t>Discount Rate</t>
  </si>
  <si>
    <t>Year of Claim (Middle)</t>
  </si>
  <si>
    <t>Cash Outflow for Claim</t>
  </si>
  <si>
    <t>Interest Rate</t>
  </si>
  <si>
    <t>Premiums</t>
  </si>
  <si>
    <t>Timing and Cash Flow</t>
  </si>
  <si>
    <t>Premium Period</t>
  </si>
  <si>
    <t>Claim Period</t>
  </si>
  <si>
    <t>Cash Outlfow</t>
  </si>
  <si>
    <t>Claim Discount Factor</t>
  </si>
  <si>
    <t>Premium Discount Factor</t>
  </si>
  <si>
    <t>NPV of Cash Outflow</t>
  </si>
  <si>
    <t>NPV of Premiums</t>
  </si>
  <si>
    <t>Cash Flow</t>
  </si>
  <si>
    <t>Outflow</t>
  </si>
  <si>
    <t>Cash Inflow</t>
  </si>
  <si>
    <t>Net</t>
  </si>
  <si>
    <t>IRR</t>
  </si>
  <si>
    <t>Future Benefit Liability</t>
  </si>
  <si>
    <t>Future Value of Benefit Liability</t>
  </si>
  <si>
    <t>Opening Balance</t>
  </si>
  <si>
    <t>Add: Accrued Liability</t>
  </si>
  <si>
    <t>Less: Cash Outflow</t>
  </si>
  <si>
    <t>Closing Balance</t>
  </si>
  <si>
    <t>PV of Premium</t>
  </si>
  <si>
    <t>Less: Premium Paid</t>
  </si>
  <si>
    <t>Add: Accrued Interest</t>
  </si>
  <si>
    <t>Reserve Balance - Liability less PV of Premium</t>
  </si>
  <si>
    <t>Reserve to Premium</t>
  </si>
  <si>
    <t>Investment Balance</t>
  </si>
  <si>
    <t>Add: Premium</t>
  </si>
  <si>
    <t>Less: Investment Reduction</t>
  </si>
  <si>
    <t>Interest Earned</t>
  </si>
  <si>
    <t>Investments to Reserves</t>
  </si>
  <si>
    <t>Accounting</t>
  </si>
  <si>
    <t>Accrued Claims</t>
  </si>
  <si>
    <t>Claims Paid</t>
  </si>
  <si>
    <t>Net Claims</t>
  </si>
  <si>
    <t>Reserves to Claims</t>
  </si>
  <si>
    <t>Income</t>
  </si>
  <si>
    <t>Premium Income</t>
  </si>
  <si>
    <t>Add: Interest Income</t>
  </si>
  <si>
    <t>Less: Net Claims</t>
  </si>
  <si>
    <t>Net Income</t>
  </si>
  <si>
    <t>Claims to Income</t>
  </si>
  <si>
    <t>Add: Increase in Reserves</t>
  </si>
  <si>
    <t>Less: Increase in Investments</t>
  </si>
  <si>
    <t>Net Cash Flow</t>
  </si>
  <si>
    <t>Balance Sheet</t>
  </si>
  <si>
    <t>Equity Investment</t>
  </si>
  <si>
    <t>Add: Income</t>
  </si>
  <si>
    <t>Less: Dividends</t>
  </si>
  <si>
    <t>Assets</t>
  </si>
  <si>
    <t>Investments</t>
  </si>
  <si>
    <t>Liability and Equity</t>
  </si>
  <si>
    <t>Reserves</t>
  </si>
  <si>
    <t>Equity Balance</t>
  </si>
  <si>
    <t>Total</t>
  </si>
  <si>
    <t>Reserve Liability</t>
  </si>
  <si>
    <t>Reserve Calculation</t>
  </si>
  <si>
    <t>Reserve Balance</t>
  </si>
  <si>
    <t>Less: Accrued Claims</t>
  </si>
  <si>
    <t>Less: Claims Paid</t>
  </si>
  <si>
    <t>ROE</t>
  </si>
  <si>
    <t>Premiums for Zero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</si>
</sst>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sz val="11"/>
      <name val="Calibri"/>
      <family val="2"/>
      <scheme val="minor"/>
    </font>
    <font>
      <sz val="11"/>
      <color rgb="FF0000B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/>
    <xf numFmtId="4" fontId="3" fillId="0" borderId="0" xfId="0" applyNumberFormat="1" applyFont="1" applyFill="1"/>
    <xf numFmtId="10" fontId="4" fillId="2" borderId="0" xfId="0" applyNumberFormat="1" applyFont="1" applyFill="1"/>
    <xf numFmtId="0" fontId="4" fillId="2" borderId="0" xfId="0" applyNumberFormat="1" applyFont="1" applyFill="1"/>
    <xf numFmtId="0" fontId="3" fillId="0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/>
    <xf numFmtId="10" fontId="3" fillId="0" borderId="0" xfId="0" applyNumberFormat="1" applyFont="1" applyFill="1"/>
    <xf numFmtId="4" fontId="4" fillId="3" borderId="1" xfId="0" applyNumberFormat="1" applyFont="1" applyFill="1" applyBorder="1"/>
    <xf numFmtId="4" fontId="3" fillId="3" borderId="0" xfId="0" applyNumberFormat="1" applyFont="1" applyFill="1"/>
    <xf numFmtId="0" fontId="3" fillId="0" borderId="2" xfId="0" applyFont="1" applyFill="1" applyBorder="1"/>
    <xf numFmtId="4" fontId="3" fillId="0" borderId="2" xfId="0" applyNumberFormat="1" applyFont="1" applyFill="1" applyBorder="1"/>
    <xf numFmtId="0" fontId="1" fillId="4" borderId="0" xfId="0" applyFont="1" applyFill="1"/>
  </cellXfs>
  <cellStyles count="1">
    <cellStyle name="Normal" xfId="0" builtinId="0"/>
  </cellStyles>
  <dxfs count="6"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  <dxf>
      <font>
        <color rgb="FF3333FF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[1]Accretion and Dilution'!$G$1" lockText="1" noThreeD="1"/>
</file>

<file path=xl/ctrlProps/ctrlProp2.xml><?xml version="1.0" encoding="utf-8"?>
<formControlPr xmlns="http://schemas.microsoft.com/office/spreadsheetml/2009/9/main" objectType="CheckBox" fmlaLink="'[1]Accretion and Dilution'!$G$1" lockText="1" noThreeD="1"/>
</file>

<file path=xl/ctrlProps/ctrlProp3.xml><?xml version="1.0" encoding="utf-8"?>
<formControlPr xmlns="http://schemas.microsoft.com/office/spreadsheetml/2009/9/main" objectType="Spin" dx="31" fmlaLink="'Reserve Example Pos NPV'!$M$7" max="30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450850</xdr:colOff>
          <xdr:row>2</xdr:row>
          <xdr:rowOff>88900</xdr:rowOff>
        </xdr:from>
        <xdr:to>
          <xdr:col>11</xdr:col>
          <xdr:colOff>19050</xdr:colOff>
          <xdr:row>3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76D941C-1B3A-47BF-A00A-B1FC098713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Comments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450850</xdr:colOff>
          <xdr:row>3</xdr:row>
          <xdr:rowOff>88900</xdr:rowOff>
        </xdr:from>
        <xdr:to>
          <xdr:col>12</xdr:col>
          <xdr:colOff>57150</xdr:colOff>
          <xdr:row>4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D3340B1-EAFC-43C7-9F81-7A9A8AA76A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 mc:Ignorable="a14" a14:legacySpreadsheetColorIndex="1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Comments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6</xdr:row>
          <xdr:rowOff>25400</xdr:rowOff>
        </xdr:from>
        <xdr:to>
          <xdr:col>13</xdr:col>
          <xdr:colOff>285750</xdr:colOff>
          <xdr:row>7</xdr:row>
          <xdr:rowOff>31750</xdr:rowOff>
        </xdr:to>
        <xdr:sp macro="" textlink="">
          <xdr:nvSpPr>
            <xdr:cNvPr id="2050" name="Spinner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60D6C2E-AB67-48B5-8CFF-D65173EDF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ka%20Lewenski/Courses/Temp%20for%20Kaplan/Acquisition%20Modelling%20Exercise%20Completed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tball Field Diagram"/>
      <sheetName val="Synergy Value and Premium"/>
      <sheetName val="Accretion and Dilution"/>
      <sheetName val="Simple PE Formula"/>
      <sheetName val="PE Ratio Changing Drivers"/>
      <sheetName val="EV to EBITDA"/>
      <sheetName val="Simple Circular Reference"/>
      <sheetName val="Simple Bank"/>
      <sheetName val="Reserve Example Zero NPV"/>
      <sheetName val="Reserve Example Pos NPV"/>
      <sheetName val="Simple Insurance"/>
      <sheetName val="Aflac Financials"/>
      <sheetName val="Graph of Assumptions and ROE"/>
      <sheetName val="MB Regression"/>
      <sheetName val="Aflac DCF"/>
      <sheetName val="Amazon Assumptions"/>
      <sheetName val="Amazon Model"/>
      <sheetName val="Amazon Summary"/>
      <sheetName val="Amazon DCF"/>
      <sheetName val="Sensitivity and Presentation"/>
      <sheetName val="Tornado Diagram"/>
      <sheetName val="Forecast and Actual"/>
      <sheetName val="Amazon LBO Value"/>
      <sheetName val="Model of Financial Company"/>
      <sheetName val="L&amp;G"/>
      <sheetName val="AMZN"/>
      <sheetName val="S&amp;P 500"/>
      <sheetName val="Inflation and PE"/>
    </sheetNames>
    <definedNames>
      <definedName name="CheckBox2_Click"/>
    </definedNames>
    <sheetDataSet>
      <sheetData sheetId="0"/>
      <sheetData sheetId="1"/>
      <sheetData sheetId="2"/>
      <sheetData sheetId="3">
        <row r="3">
          <cell r="E3">
            <v>0.15</v>
          </cell>
        </row>
        <row r="4">
          <cell r="E4">
            <v>0.08</v>
          </cell>
        </row>
        <row r="6">
          <cell r="E6">
            <v>0.46666666666666667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8B41-3EE5-430C-A46B-F758C1B58C94}">
  <sheetPr codeName="Sheet22"/>
  <dimension ref="A1:P91"/>
  <sheetViews>
    <sheetView showGridLines="0" zoomScale="80" zoomScaleNormal="80" workbookViewId="0">
      <selection activeCell="H1" sqref="H1"/>
    </sheetView>
  </sheetViews>
  <sheetFormatPr defaultRowHeight="14.5" x14ac:dyDescent="0.35"/>
  <cols>
    <col min="1" max="3" width="1.54296875" style="1" customWidth="1"/>
    <col min="4" max="4" width="26.7265625" style="1" customWidth="1"/>
    <col min="5" max="5" width="11.08984375" style="1" customWidth="1"/>
    <col min="6" max="11" width="9.26953125" style="1" customWidth="1"/>
    <col min="12" max="16384" width="8.7265625" style="1"/>
  </cols>
  <sheetData>
    <row r="1" spans="1:16" x14ac:dyDescent="0.35">
      <c r="F1" s="2"/>
      <c r="G1" s="2"/>
      <c r="H1" s="2"/>
      <c r="I1" s="2"/>
      <c r="J1" s="2"/>
    </row>
    <row r="2" spans="1:16" x14ac:dyDescent="0.35">
      <c r="A2" s="1" t="s">
        <v>0</v>
      </c>
    </row>
    <row r="3" spans="1:16" x14ac:dyDescent="0.35">
      <c r="B3" s="1" t="s">
        <v>1</v>
      </c>
      <c r="F3" s="3">
        <v>0.05</v>
      </c>
    </row>
    <row r="4" spans="1:16" x14ac:dyDescent="0.35">
      <c r="B4" s="1" t="s">
        <v>2</v>
      </c>
      <c r="F4" s="4">
        <v>0</v>
      </c>
      <c r="G4" s="4">
        <v>9</v>
      </c>
      <c r="H4" s="5">
        <f ca="1">G4+1</f>
        <v>10</v>
      </c>
    </row>
    <row r="5" spans="1:16" x14ac:dyDescent="0.35">
      <c r="B5" s="1" t="s">
        <v>3</v>
      </c>
      <c r="F5" s="6">
        <v>0</v>
      </c>
      <c r="G5" s="7">
        <v>5000</v>
      </c>
      <c r="H5" s="6">
        <v>0</v>
      </c>
    </row>
    <row r="6" spans="1:16" x14ac:dyDescent="0.35">
      <c r="G6" s="2"/>
    </row>
    <row r="7" spans="1:16" x14ac:dyDescent="0.35">
      <c r="B7" s="1" t="s">
        <v>4</v>
      </c>
      <c r="F7" s="8">
        <f ca="1">F3</f>
        <v>0.05</v>
      </c>
      <c r="G7" s="2"/>
      <c r="M7" s="2">
        <f ca="1">F20</f>
        <v>0</v>
      </c>
    </row>
    <row r="8" spans="1:16" x14ac:dyDescent="0.35">
      <c r="B8" s="1" t="s">
        <v>5</v>
      </c>
      <c r="F8" s="9"/>
      <c r="G8" s="2"/>
      <c r="M8" s="2">
        <f ca="1">F18</f>
        <v>3223.0445810889855</v>
      </c>
      <c r="N8" s="2">
        <f ca="1">M7-M8</f>
        <v>-3223.0445810889855</v>
      </c>
    </row>
    <row r="9" spans="1:16" x14ac:dyDescent="0.35">
      <c r="G9" s="2"/>
    </row>
    <row r="10" spans="1:16" x14ac:dyDescent="0.35">
      <c r="A10" s="1" t="s">
        <v>6</v>
      </c>
      <c r="G10" s="2"/>
    </row>
    <row r="11" spans="1:16" x14ac:dyDescent="0.35">
      <c r="F11" s="6">
        <v>0</v>
      </c>
      <c r="G11" s="6">
        <v>1</v>
      </c>
      <c r="H11" s="6">
        <v>2</v>
      </c>
      <c r="I11" s="6">
        <v>3</v>
      </c>
      <c r="J11" s="6">
        <v>4</v>
      </c>
      <c r="K11" s="6">
        <v>5</v>
      </c>
      <c r="L11" s="6">
        <v>6</v>
      </c>
      <c r="M11" s="6">
        <v>7</v>
      </c>
      <c r="N11" s="6">
        <v>8</v>
      </c>
      <c r="O11" s="6">
        <v>9</v>
      </c>
      <c r="P11" s="6">
        <v>10</v>
      </c>
    </row>
    <row r="12" spans="1:16" x14ac:dyDescent="0.35">
      <c r="B12" s="1" t="s">
        <v>7</v>
      </c>
      <c r="E12" s="1">
        <f ca="1">G4</f>
        <v>9</v>
      </c>
      <c r="F12" s="1" t="b">
        <f ca="1">F11&lt;=$E$12</f>
        <v>1</v>
      </c>
      <c r="G12" s="1" t="b">
        <f t="shared" ref="G12:N12" ca="1" si="0">G11&lt;=$E$12</f>
        <v>1</v>
      </c>
      <c r="H12" s="1" t="b">
        <f t="shared" ca="1" si="0"/>
        <v>1</v>
      </c>
      <c r="I12" s="1" t="b">
        <f t="shared" ca="1" si="0"/>
        <v>1</v>
      </c>
      <c r="J12" s="1" t="b">
        <f t="shared" ca="1" si="0"/>
        <v>1</v>
      </c>
      <c r="K12" s="1" t="b">
        <f t="shared" ca="1" si="0"/>
        <v>1</v>
      </c>
      <c r="L12" s="1" t="b">
        <f t="shared" ca="1" si="0"/>
        <v>1</v>
      </c>
      <c r="M12" s="1" t="b">
        <f t="shared" ca="1" si="0"/>
        <v>1</v>
      </c>
      <c r="N12" s="1" t="b">
        <f t="shared" ca="1" si="0"/>
        <v>1</v>
      </c>
      <c r="O12" s="1" t="b">
        <f ca="1">O11&lt;=$E$12</f>
        <v>1</v>
      </c>
      <c r="P12" s="1" t="b">
        <f ca="1">P11&lt;=$E$12</f>
        <v>0</v>
      </c>
    </row>
    <row r="13" spans="1:16" x14ac:dyDescent="0.35">
      <c r="B13" s="1" t="s">
        <v>8</v>
      </c>
      <c r="E13" s="1">
        <f ca="1">G4</f>
        <v>9</v>
      </c>
      <c r="F13" s="1" t="b">
        <f ca="1">F11=$E$13</f>
        <v>0</v>
      </c>
      <c r="G13" s="1" t="b">
        <f t="shared" ref="G13:N13" ca="1" si="1">G11=$E$13</f>
        <v>0</v>
      </c>
      <c r="H13" s="1" t="b">
        <f t="shared" ca="1" si="1"/>
        <v>0</v>
      </c>
      <c r="I13" s="1" t="b">
        <f t="shared" ca="1" si="1"/>
        <v>0</v>
      </c>
      <c r="J13" s="1" t="b">
        <f t="shared" ca="1" si="1"/>
        <v>0</v>
      </c>
      <c r="K13" s="1" t="b">
        <f t="shared" ca="1" si="1"/>
        <v>0</v>
      </c>
      <c r="L13" s="1" t="b">
        <f t="shared" ca="1" si="1"/>
        <v>0</v>
      </c>
      <c r="M13" s="1" t="b">
        <f t="shared" ca="1" si="1"/>
        <v>0</v>
      </c>
      <c r="N13" s="1" t="b">
        <f t="shared" ca="1" si="1"/>
        <v>0</v>
      </c>
      <c r="O13" s="1" t="b">
        <f ca="1">O11=$E$13</f>
        <v>1</v>
      </c>
      <c r="P13" s="1" t="b">
        <f ca="1">P11=$E$13</f>
        <v>0</v>
      </c>
    </row>
    <row r="14" spans="1:16" x14ac:dyDescent="0.35">
      <c r="B14" s="1" t="s">
        <v>9</v>
      </c>
      <c r="F14" s="2">
        <f t="shared" ref="F14:N14" ca="1" si="2">LOOKUP(F11,4:4,5:5)</f>
        <v>0</v>
      </c>
      <c r="G14" s="2">
        <f t="shared" ca="1" si="2"/>
        <v>0</v>
      </c>
      <c r="H14" s="2">
        <f t="shared" ca="1" si="2"/>
        <v>0</v>
      </c>
      <c r="I14" s="2">
        <f t="shared" ca="1" si="2"/>
        <v>0</v>
      </c>
      <c r="J14" s="2">
        <f t="shared" ca="1" si="2"/>
        <v>0</v>
      </c>
      <c r="K14" s="2">
        <f t="shared" ca="1" si="2"/>
        <v>0</v>
      </c>
      <c r="L14" s="2">
        <f t="shared" ca="1" si="2"/>
        <v>0</v>
      </c>
      <c r="M14" s="2">
        <f t="shared" ca="1" si="2"/>
        <v>0</v>
      </c>
      <c r="N14" s="2">
        <f t="shared" ca="1" si="2"/>
        <v>0</v>
      </c>
      <c r="O14" s="2">
        <f ca="1">LOOKUP(O11,4:4,5:5)</f>
        <v>5000</v>
      </c>
      <c r="P14" s="2">
        <f ca="1">LOOKUP(P11,4:4,5:5)</f>
        <v>0</v>
      </c>
    </row>
    <row r="15" spans="1:16" x14ac:dyDescent="0.35">
      <c r="B15" s="1" t="s">
        <v>10</v>
      </c>
      <c r="E15" s="8">
        <f ca="1">F7</f>
        <v>0.05</v>
      </c>
      <c r="F15" s="7">
        <v>1</v>
      </c>
      <c r="G15" s="2">
        <f ca="1">F15*(1+$E$15)</f>
        <v>1.05</v>
      </c>
      <c r="H15" s="2">
        <f t="shared" ref="H15:P15" ca="1" si="3">G15*(1+$E$15)</f>
        <v>1.1025</v>
      </c>
      <c r="I15" s="2">
        <f t="shared" ca="1" si="3"/>
        <v>1.1576250000000001</v>
      </c>
      <c r="J15" s="2">
        <f t="shared" ca="1" si="3"/>
        <v>1.2155062500000002</v>
      </c>
      <c r="K15" s="2">
        <f t="shared" ca="1" si="3"/>
        <v>1.2762815625000004</v>
      </c>
      <c r="L15" s="2">
        <f t="shared" ca="1" si="3"/>
        <v>1.3400956406250004</v>
      </c>
      <c r="M15" s="2">
        <f t="shared" ca="1" si="3"/>
        <v>1.4071004226562505</v>
      </c>
      <c r="N15" s="2">
        <f t="shared" ca="1" si="3"/>
        <v>1.477455443789063</v>
      </c>
      <c r="O15" s="2">
        <f t="shared" ca="1" si="3"/>
        <v>1.5513282159785162</v>
      </c>
      <c r="P15" s="2">
        <f t="shared" ca="1" si="3"/>
        <v>1.628894626777442</v>
      </c>
    </row>
    <row r="16" spans="1:16" x14ac:dyDescent="0.35">
      <c r="B16" s="1" t="s">
        <v>11</v>
      </c>
      <c r="E16" s="8">
        <f ca="1">E15</f>
        <v>0.05</v>
      </c>
      <c r="F16" s="7">
        <v>1</v>
      </c>
      <c r="G16" s="2">
        <f ca="1">F16*(1+$E$16)</f>
        <v>1.05</v>
      </c>
      <c r="H16" s="2">
        <f t="shared" ref="H16:P16" ca="1" si="4">G16*(1+$E$16)</f>
        <v>1.1025</v>
      </c>
      <c r="I16" s="2">
        <f t="shared" ca="1" si="4"/>
        <v>1.1576250000000001</v>
      </c>
      <c r="J16" s="2">
        <f t="shared" ca="1" si="4"/>
        <v>1.2155062500000002</v>
      </c>
      <c r="K16" s="2">
        <f t="shared" ca="1" si="4"/>
        <v>1.2762815625000004</v>
      </c>
      <c r="L16" s="2">
        <f t="shared" ca="1" si="4"/>
        <v>1.3400956406250004</v>
      </c>
      <c r="M16" s="2">
        <f t="shared" ca="1" si="4"/>
        <v>1.4071004226562505</v>
      </c>
      <c r="N16" s="2">
        <f t="shared" ca="1" si="4"/>
        <v>1.477455443789063</v>
      </c>
      <c r="O16" s="2">
        <f t="shared" ca="1" si="4"/>
        <v>1.5513282159785162</v>
      </c>
      <c r="P16" s="2">
        <f t="shared" ca="1" si="4"/>
        <v>1.628894626777442</v>
      </c>
    </row>
    <row r="18" spans="2:16" x14ac:dyDescent="0.35">
      <c r="B18" s="1" t="s">
        <v>12</v>
      </c>
      <c r="F18" s="2">
        <f ca="1">SUMPRODUCT(F14:P14/F15:P15)</f>
        <v>3223.0445810889855</v>
      </c>
    </row>
    <row r="19" spans="2:16" x14ac:dyDescent="0.35">
      <c r="B19" s="1" t="s">
        <v>5</v>
      </c>
      <c r="F19" s="2"/>
      <c r="G19" s="2">
        <f ca="1">$F$8*G12</f>
        <v>0</v>
      </c>
      <c r="H19" s="2">
        <f t="shared" ref="H19:P19" ca="1" si="5">$F$8*H12</f>
        <v>0</v>
      </c>
      <c r="I19" s="2">
        <f t="shared" ca="1" si="5"/>
        <v>0</v>
      </c>
      <c r="J19" s="2">
        <f t="shared" ca="1" si="5"/>
        <v>0</v>
      </c>
      <c r="K19" s="2">
        <f t="shared" ca="1" si="5"/>
        <v>0</v>
      </c>
      <c r="L19" s="2">
        <f t="shared" ca="1" si="5"/>
        <v>0</v>
      </c>
      <c r="M19" s="2">
        <f t="shared" ca="1" si="5"/>
        <v>0</v>
      </c>
      <c r="N19" s="2">
        <f t="shared" ca="1" si="5"/>
        <v>0</v>
      </c>
      <c r="O19" s="2">
        <f t="shared" ca="1" si="5"/>
        <v>0</v>
      </c>
      <c r="P19" s="2">
        <f t="shared" ca="1" si="5"/>
        <v>0</v>
      </c>
    </row>
    <row r="20" spans="2:16" x14ac:dyDescent="0.35">
      <c r="B20" s="1" t="s">
        <v>13</v>
      </c>
      <c r="F20" s="2">
        <f ca="1">SUMPRODUCT(G19:P19/G15:P15)</f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</row>
    <row r="22" spans="2:16" x14ac:dyDescent="0.35">
      <c r="B22" s="1" t="s">
        <v>14</v>
      </c>
    </row>
    <row r="23" spans="2:16" x14ac:dyDescent="0.35">
      <c r="C23" s="1" t="s">
        <v>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x14ac:dyDescent="0.35">
      <c r="C24" s="1" t="s">
        <v>16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x14ac:dyDescent="0.35">
      <c r="C25" s="1" t="s">
        <v>17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x14ac:dyDescent="0.35">
      <c r="C26" s="1" t="s">
        <v>18</v>
      </c>
      <c r="F26" s="8" t="e">
        <f ca="1">IRR(25:25)</f>
        <v>#NUM!</v>
      </c>
    </row>
    <row r="28" spans="2:16" x14ac:dyDescent="0.35">
      <c r="B28" s="1" t="s">
        <v>19</v>
      </c>
      <c r="F28" s="2">
        <f ca="1">F18</f>
        <v>3223.0445810889855</v>
      </c>
      <c r="G28" s="2">
        <f t="shared" ref="G28:P28" ca="1" si="6">F28*(1+$F$3)*G12</f>
        <v>3384.196810143435</v>
      </c>
      <c r="H28" s="2">
        <f t="shared" ca="1" si="6"/>
        <v>3553.4066506506069</v>
      </c>
      <c r="I28" s="2">
        <f t="shared" ca="1" si="6"/>
        <v>3731.0769831831376</v>
      </c>
      <c r="J28" s="2">
        <f t="shared" ca="1" si="6"/>
        <v>3917.6308323422945</v>
      </c>
      <c r="K28" s="2">
        <f t="shared" ca="1" si="6"/>
        <v>4113.5123739594092</v>
      </c>
      <c r="L28" s="2">
        <f t="shared" ca="1" si="6"/>
        <v>4319.1879926573802</v>
      </c>
      <c r="M28" s="2">
        <f t="shared" ca="1" si="6"/>
        <v>4535.1473922902496</v>
      </c>
      <c r="N28" s="2">
        <f t="shared" ca="1" si="6"/>
        <v>4761.9047619047624</v>
      </c>
      <c r="O28" s="2">
        <f t="shared" ca="1" si="6"/>
        <v>5000.0000000000009</v>
      </c>
      <c r="P28" s="2">
        <f t="shared" ca="1" si="6"/>
        <v>0</v>
      </c>
    </row>
    <row r="30" spans="2:16" x14ac:dyDescent="0.35">
      <c r="B30" s="1" t="s">
        <v>20</v>
      </c>
    </row>
    <row r="31" spans="2:16" x14ac:dyDescent="0.35">
      <c r="C31" s="1" t="s">
        <v>21</v>
      </c>
      <c r="G31" s="2">
        <f ca="1">F34</f>
        <v>3223.0445810889855</v>
      </c>
      <c r="H31" s="2">
        <f t="shared" ref="H31:P31" ca="1" si="7">G34</f>
        <v>3384.196810143435</v>
      </c>
      <c r="I31" s="2">
        <f t="shared" ca="1" si="7"/>
        <v>3553.4066506506069</v>
      </c>
      <c r="J31" s="2">
        <f t="shared" ca="1" si="7"/>
        <v>3731.0769831831376</v>
      </c>
      <c r="K31" s="2">
        <f t="shared" ca="1" si="7"/>
        <v>3917.6308323422945</v>
      </c>
      <c r="L31" s="2">
        <f t="shared" ca="1" si="7"/>
        <v>4113.5123739594092</v>
      </c>
      <c r="M31" s="2">
        <f t="shared" ca="1" si="7"/>
        <v>4319.1879926573802</v>
      </c>
      <c r="N31" s="2">
        <f t="shared" ca="1" si="7"/>
        <v>4535.1473922902496</v>
      </c>
      <c r="O31" s="2">
        <f t="shared" ca="1" si="7"/>
        <v>4761.9047619047624</v>
      </c>
      <c r="P31" s="2">
        <f t="shared" ca="1" si="7"/>
        <v>0</v>
      </c>
    </row>
    <row r="32" spans="2:16" x14ac:dyDescent="0.35">
      <c r="C32" s="1" t="s">
        <v>22</v>
      </c>
      <c r="E32" s="8">
        <f ca="1">F7</f>
        <v>0.05</v>
      </c>
      <c r="G32" s="2">
        <f t="shared" ref="G32:P32" ca="1" si="8">(G28-F28)*G12</f>
        <v>161.15222905444944</v>
      </c>
      <c r="H32" s="2">
        <f t="shared" ca="1" si="8"/>
        <v>169.20984050717198</v>
      </c>
      <c r="I32" s="2">
        <f t="shared" ca="1" si="8"/>
        <v>177.67033253253067</v>
      </c>
      <c r="J32" s="2">
        <f t="shared" ca="1" si="8"/>
        <v>186.55384915915693</v>
      </c>
      <c r="K32" s="2">
        <f t="shared" ca="1" si="8"/>
        <v>195.88154161711464</v>
      </c>
      <c r="L32" s="2">
        <f t="shared" ca="1" si="8"/>
        <v>205.675618697971</v>
      </c>
      <c r="M32" s="2">
        <f t="shared" ca="1" si="8"/>
        <v>215.95939963286946</v>
      </c>
      <c r="N32" s="2">
        <f t="shared" ca="1" si="8"/>
        <v>226.75736961451275</v>
      </c>
      <c r="O32" s="2">
        <f t="shared" ca="1" si="8"/>
        <v>238.09523809523853</v>
      </c>
      <c r="P32" s="2">
        <f t="shared" ca="1" si="8"/>
        <v>0</v>
      </c>
    </row>
    <row r="33" spans="2:16" x14ac:dyDescent="0.35">
      <c r="C33" s="1" t="s">
        <v>23</v>
      </c>
      <c r="G33" s="2">
        <f t="shared" ref="G33:P33" ca="1" si="9">G14</f>
        <v>0</v>
      </c>
      <c r="H33" s="2">
        <f t="shared" ca="1" si="9"/>
        <v>0</v>
      </c>
      <c r="I33" s="2">
        <f t="shared" ca="1" si="9"/>
        <v>0</v>
      </c>
      <c r="J33" s="2">
        <f t="shared" ca="1" si="9"/>
        <v>0</v>
      </c>
      <c r="K33" s="2">
        <f t="shared" ca="1" si="9"/>
        <v>0</v>
      </c>
      <c r="L33" s="2">
        <f t="shared" ca="1" si="9"/>
        <v>0</v>
      </c>
      <c r="M33" s="2">
        <f t="shared" ca="1" si="9"/>
        <v>0</v>
      </c>
      <c r="N33" s="2">
        <f t="shared" ca="1" si="9"/>
        <v>0</v>
      </c>
      <c r="O33" s="2">
        <f t="shared" ca="1" si="9"/>
        <v>5000</v>
      </c>
      <c r="P33" s="2">
        <f t="shared" ca="1" si="9"/>
        <v>0</v>
      </c>
    </row>
    <row r="34" spans="2:16" ht="15" thickBot="1" x14ac:dyDescent="0.4">
      <c r="C34" s="11" t="s">
        <v>24</v>
      </c>
      <c r="D34" s="11"/>
      <c r="E34" s="11"/>
      <c r="F34" s="12">
        <f ca="1">F18</f>
        <v>3223.0445810889855</v>
      </c>
      <c r="G34" s="12">
        <f ca="1">G31+G32-G33</f>
        <v>3384.196810143435</v>
      </c>
      <c r="H34" s="12">
        <f t="shared" ref="H34:P34" ca="1" si="10">H31+H32-H33</f>
        <v>3553.4066506506069</v>
      </c>
      <c r="I34" s="12">
        <f t="shared" ca="1" si="10"/>
        <v>3731.0769831831376</v>
      </c>
      <c r="J34" s="12">
        <f t="shared" ca="1" si="10"/>
        <v>3917.6308323422945</v>
      </c>
      <c r="K34" s="12">
        <f t="shared" ca="1" si="10"/>
        <v>4113.5123739594092</v>
      </c>
      <c r="L34" s="12">
        <f t="shared" ca="1" si="10"/>
        <v>4319.1879926573802</v>
      </c>
      <c r="M34" s="12">
        <f t="shared" ca="1" si="10"/>
        <v>4535.1473922902496</v>
      </c>
      <c r="N34" s="12">
        <f t="shared" ca="1" si="10"/>
        <v>4761.9047619047624</v>
      </c>
      <c r="O34" s="12">
        <f t="shared" ca="1" si="10"/>
        <v>0</v>
      </c>
      <c r="P34" s="12">
        <f t="shared" ca="1" si="10"/>
        <v>0</v>
      </c>
    </row>
    <row r="36" spans="2:16" x14ac:dyDescent="0.35">
      <c r="B36" s="1" t="s">
        <v>25</v>
      </c>
    </row>
    <row r="37" spans="2:16" x14ac:dyDescent="0.35">
      <c r="C37" s="1" t="s">
        <v>21</v>
      </c>
      <c r="G37" s="2">
        <f ca="1">F40</f>
        <v>3223.0445810889855</v>
      </c>
      <c r="H37" s="2">
        <f t="shared" ref="H37:P37" ca="1" si="11">G40</f>
        <v>3384.196810143435</v>
      </c>
      <c r="I37" s="2">
        <f t="shared" ca="1" si="11"/>
        <v>3553.4066506506069</v>
      </c>
      <c r="J37" s="2">
        <f t="shared" ca="1" si="11"/>
        <v>3731.0769831831371</v>
      </c>
      <c r="K37" s="2">
        <f t="shared" ca="1" si="11"/>
        <v>3917.6308323422941</v>
      </c>
      <c r="L37" s="2">
        <f t="shared" ca="1" si="11"/>
        <v>4113.5123739594092</v>
      </c>
      <c r="M37" s="2">
        <f t="shared" ca="1" si="11"/>
        <v>4319.1879926573793</v>
      </c>
      <c r="N37" s="2">
        <f t="shared" ca="1" si="11"/>
        <v>4535.1473922902478</v>
      </c>
      <c r="O37" s="2">
        <f t="shared" ca="1" si="11"/>
        <v>4761.9047619047606</v>
      </c>
      <c r="P37" s="2">
        <f t="shared" ca="1" si="11"/>
        <v>4999.9999999999982</v>
      </c>
    </row>
    <row r="38" spans="2:16" x14ac:dyDescent="0.35">
      <c r="C38" s="1" t="s">
        <v>26</v>
      </c>
      <c r="G38" s="2">
        <f t="shared" ref="G38:P38" ca="1" si="12">G19</f>
        <v>0</v>
      </c>
      <c r="H38" s="2">
        <f t="shared" ca="1" si="12"/>
        <v>0</v>
      </c>
      <c r="I38" s="2">
        <f t="shared" ca="1" si="12"/>
        <v>0</v>
      </c>
      <c r="J38" s="2">
        <f t="shared" ca="1" si="12"/>
        <v>0</v>
      </c>
      <c r="K38" s="2">
        <f t="shared" ca="1" si="12"/>
        <v>0</v>
      </c>
      <c r="L38" s="2">
        <f t="shared" ca="1" si="12"/>
        <v>0</v>
      </c>
      <c r="M38" s="2">
        <f t="shared" ca="1" si="12"/>
        <v>0</v>
      </c>
      <c r="N38" s="2">
        <f t="shared" ca="1" si="12"/>
        <v>0</v>
      </c>
      <c r="O38" s="2">
        <f t="shared" ca="1" si="12"/>
        <v>0</v>
      </c>
      <c r="P38" s="2">
        <f t="shared" ca="1" si="12"/>
        <v>0</v>
      </c>
    </row>
    <row r="39" spans="2:16" x14ac:dyDescent="0.35">
      <c r="C39" s="1" t="s">
        <v>27</v>
      </c>
      <c r="G39" s="2">
        <f ca="1">G37*$F$3</f>
        <v>161.15222905444929</v>
      </c>
      <c r="H39" s="2">
        <f t="shared" ref="H39:P39" ca="1" si="13">H37*$F$3</f>
        <v>169.20984050717175</v>
      </c>
      <c r="I39" s="2">
        <f t="shared" ca="1" si="13"/>
        <v>177.67033253253035</v>
      </c>
      <c r="J39" s="2">
        <f t="shared" ca="1" si="13"/>
        <v>186.55384915915687</v>
      </c>
      <c r="K39" s="2">
        <f t="shared" ca="1" si="13"/>
        <v>195.88154161711472</v>
      </c>
      <c r="L39" s="2">
        <f t="shared" ca="1" si="13"/>
        <v>205.67561869797046</v>
      </c>
      <c r="M39" s="2">
        <f t="shared" ca="1" si="13"/>
        <v>215.95939963286898</v>
      </c>
      <c r="N39" s="2">
        <f t="shared" ca="1" si="13"/>
        <v>226.75736961451241</v>
      </c>
      <c r="O39" s="2">
        <f t="shared" ca="1" si="13"/>
        <v>238.09523809523805</v>
      </c>
      <c r="P39" s="2">
        <f t="shared" ca="1" si="13"/>
        <v>249.99999999999991</v>
      </c>
    </row>
    <row r="40" spans="2:16" ht="15" thickBot="1" x14ac:dyDescent="0.4">
      <c r="C40" s="11" t="s">
        <v>24</v>
      </c>
      <c r="D40" s="11"/>
      <c r="E40" s="11"/>
      <c r="F40" s="12">
        <f ca="1">F34</f>
        <v>3223.0445810889855</v>
      </c>
      <c r="G40" s="12">
        <f ca="1">G37-G38+G39</f>
        <v>3384.196810143435</v>
      </c>
      <c r="H40" s="12">
        <f t="shared" ref="H40:P40" ca="1" si="14">H37-H38+H39</f>
        <v>3553.4066506506069</v>
      </c>
      <c r="I40" s="12">
        <f t="shared" ca="1" si="14"/>
        <v>3731.0769831831371</v>
      </c>
      <c r="J40" s="12">
        <f t="shared" ca="1" si="14"/>
        <v>3917.6308323422941</v>
      </c>
      <c r="K40" s="12">
        <f t="shared" ca="1" si="14"/>
        <v>4113.5123739594092</v>
      </c>
      <c r="L40" s="12">
        <f t="shared" ca="1" si="14"/>
        <v>4319.1879926573793</v>
      </c>
      <c r="M40" s="12">
        <f t="shared" ca="1" si="14"/>
        <v>4535.1473922902478</v>
      </c>
      <c r="N40" s="12">
        <f t="shared" ca="1" si="14"/>
        <v>4761.9047619047606</v>
      </c>
      <c r="O40" s="12">
        <f t="shared" ca="1" si="14"/>
        <v>4999.9999999999982</v>
      </c>
      <c r="P40" s="12">
        <f t="shared" ca="1" si="14"/>
        <v>5249.9999999999982</v>
      </c>
    </row>
    <row r="42" spans="2:16" ht="15" thickBot="1" x14ac:dyDescent="0.4">
      <c r="B42" s="11" t="s">
        <v>28</v>
      </c>
      <c r="C42" s="11"/>
      <c r="D42" s="11"/>
      <c r="E42" s="11"/>
      <c r="F42" s="12">
        <f ca="1">F34-F40</f>
        <v>0</v>
      </c>
      <c r="G42" s="12">
        <f t="shared" ref="G42:P42" ca="1" si="15">G34-G40</f>
        <v>0</v>
      </c>
      <c r="H42" s="12">
        <f t="shared" ca="1" si="15"/>
        <v>0</v>
      </c>
      <c r="I42" s="12">
        <f t="shared" ca="1" si="15"/>
        <v>0</v>
      </c>
      <c r="J42" s="12">
        <f t="shared" ca="1" si="15"/>
        <v>0</v>
      </c>
      <c r="K42" s="12">
        <f t="shared" ca="1" si="15"/>
        <v>0</v>
      </c>
      <c r="L42" s="12">
        <f t="shared" ca="1" si="15"/>
        <v>0</v>
      </c>
      <c r="M42" s="12">
        <f t="shared" ca="1" si="15"/>
        <v>0</v>
      </c>
      <c r="N42" s="12">
        <f t="shared" ca="1" si="15"/>
        <v>0</v>
      </c>
      <c r="O42" s="12">
        <f t="shared" ca="1" si="15"/>
        <v>-4999.9999999999982</v>
      </c>
      <c r="P42" s="12">
        <f t="shared" ca="1" si="15"/>
        <v>-5249.9999999999982</v>
      </c>
    </row>
    <row r="44" spans="2:16" x14ac:dyDescent="0.35">
      <c r="B44" s="1" t="s">
        <v>29</v>
      </c>
      <c r="G44" s="2" t="b">
        <f ca="1">IF(G38,G42/G38)</f>
        <v>0</v>
      </c>
      <c r="H44" s="2" t="b">
        <f t="shared" ref="H44:P44" ca="1" si="16">IF(H38,H42/H38)</f>
        <v>0</v>
      </c>
      <c r="I44" s="2" t="b">
        <f t="shared" ca="1" si="16"/>
        <v>0</v>
      </c>
      <c r="J44" s="2" t="b">
        <f t="shared" ca="1" si="16"/>
        <v>0</v>
      </c>
      <c r="K44" s="2" t="b">
        <f t="shared" ca="1" si="16"/>
        <v>0</v>
      </c>
      <c r="L44" s="2" t="b">
        <f t="shared" ca="1" si="16"/>
        <v>0</v>
      </c>
      <c r="M44" s="2" t="b">
        <f t="shared" ca="1" si="16"/>
        <v>0</v>
      </c>
      <c r="N44" s="2" t="b">
        <f t="shared" ca="1" si="16"/>
        <v>0</v>
      </c>
      <c r="O44" s="2" t="b">
        <f t="shared" ca="1" si="16"/>
        <v>0</v>
      </c>
      <c r="P44" s="2" t="b">
        <f t="shared" ca="1" si="16"/>
        <v>0</v>
      </c>
    </row>
    <row r="46" spans="2:16" x14ac:dyDescent="0.35">
      <c r="B46" s="1" t="s">
        <v>30</v>
      </c>
    </row>
    <row r="47" spans="2:16" x14ac:dyDescent="0.35">
      <c r="C47" s="1" t="s">
        <v>21</v>
      </c>
      <c r="G47" s="2">
        <f ca="1">F51</f>
        <v>0</v>
      </c>
      <c r="H47" s="2">
        <f t="shared" ref="H47:P47" ca="1" si="17">G51</f>
        <v>0</v>
      </c>
      <c r="I47" s="2">
        <f t="shared" ca="1" si="17"/>
        <v>0</v>
      </c>
      <c r="J47" s="2">
        <f t="shared" ca="1" si="17"/>
        <v>0</v>
      </c>
      <c r="K47" s="2">
        <f t="shared" ca="1" si="17"/>
        <v>0</v>
      </c>
      <c r="L47" s="2">
        <f t="shared" ca="1" si="17"/>
        <v>0</v>
      </c>
      <c r="M47" s="2">
        <f t="shared" ca="1" si="17"/>
        <v>0</v>
      </c>
      <c r="N47" s="2">
        <f t="shared" ca="1" si="17"/>
        <v>0</v>
      </c>
      <c r="O47" s="2">
        <f t="shared" ca="1" si="17"/>
        <v>0</v>
      </c>
      <c r="P47" s="2">
        <f t="shared" ca="1" si="17"/>
        <v>0</v>
      </c>
    </row>
    <row r="48" spans="2:16" x14ac:dyDescent="0.35">
      <c r="C48" s="1" t="s">
        <v>31</v>
      </c>
      <c r="G48" s="2">
        <f t="shared" ref="G48:P48" ca="1" si="18">$F$8*G12</f>
        <v>0</v>
      </c>
      <c r="H48" s="2">
        <f t="shared" ca="1" si="18"/>
        <v>0</v>
      </c>
      <c r="I48" s="2">
        <f t="shared" ca="1" si="18"/>
        <v>0</v>
      </c>
      <c r="J48" s="2">
        <f t="shared" ca="1" si="18"/>
        <v>0</v>
      </c>
      <c r="K48" s="2">
        <f t="shared" ca="1" si="18"/>
        <v>0</v>
      </c>
      <c r="L48" s="2">
        <f t="shared" ca="1" si="18"/>
        <v>0</v>
      </c>
      <c r="M48" s="2">
        <f t="shared" ca="1" si="18"/>
        <v>0</v>
      </c>
      <c r="N48" s="2">
        <f t="shared" ca="1" si="18"/>
        <v>0</v>
      </c>
      <c r="O48" s="2">
        <f t="shared" ca="1" si="18"/>
        <v>0</v>
      </c>
      <c r="P48" s="2">
        <f t="shared" ca="1" si="18"/>
        <v>0</v>
      </c>
    </row>
    <row r="49" spans="1:16" x14ac:dyDescent="0.35">
      <c r="C49" s="1" t="s">
        <v>27</v>
      </c>
      <c r="G49" s="2">
        <f ca="1">G52</f>
        <v>0</v>
      </c>
      <c r="H49" s="2">
        <f t="shared" ref="H49:P49" ca="1" si="19">H52</f>
        <v>0</v>
      </c>
      <c r="I49" s="2">
        <f t="shared" ca="1" si="19"/>
        <v>0</v>
      </c>
      <c r="J49" s="2">
        <f t="shared" ca="1" si="19"/>
        <v>0</v>
      </c>
      <c r="K49" s="2">
        <f t="shared" ca="1" si="19"/>
        <v>0</v>
      </c>
      <c r="L49" s="2">
        <f t="shared" ca="1" si="19"/>
        <v>0</v>
      </c>
      <c r="M49" s="2">
        <f t="shared" ca="1" si="19"/>
        <v>0</v>
      </c>
      <c r="N49" s="2">
        <f t="shared" ca="1" si="19"/>
        <v>0</v>
      </c>
      <c r="O49" s="2">
        <f t="shared" ca="1" si="19"/>
        <v>0</v>
      </c>
      <c r="P49" s="2">
        <f t="shared" ca="1" si="19"/>
        <v>0</v>
      </c>
    </row>
    <row r="50" spans="1:16" x14ac:dyDescent="0.35">
      <c r="C50" s="1" t="s">
        <v>32</v>
      </c>
      <c r="G50" s="2">
        <f t="shared" ref="G50:P50" ca="1" si="20">(G47+G48+G49)*G13</f>
        <v>0</v>
      </c>
      <c r="H50" s="2">
        <f t="shared" ca="1" si="20"/>
        <v>0</v>
      </c>
      <c r="I50" s="2">
        <f t="shared" ca="1" si="20"/>
        <v>0</v>
      </c>
      <c r="J50" s="2">
        <f t="shared" ca="1" si="20"/>
        <v>0</v>
      </c>
      <c r="K50" s="2">
        <f t="shared" ca="1" si="20"/>
        <v>0</v>
      </c>
      <c r="L50" s="2">
        <f t="shared" ca="1" si="20"/>
        <v>0</v>
      </c>
      <c r="M50" s="2">
        <f t="shared" ca="1" si="20"/>
        <v>0</v>
      </c>
      <c r="N50" s="2">
        <f t="shared" ca="1" si="20"/>
        <v>0</v>
      </c>
      <c r="O50" s="2">
        <f t="shared" ca="1" si="20"/>
        <v>0</v>
      </c>
      <c r="P50" s="2">
        <f t="shared" ca="1" si="20"/>
        <v>0</v>
      </c>
    </row>
    <row r="51" spans="1:16" ht="15" thickBot="1" x14ac:dyDescent="0.4">
      <c r="C51" s="11" t="s">
        <v>24</v>
      </c>
      <c r="D51" s="11"/>
      <c r="E51" s="11"/>
      <c r="F51" s="11"/>
      <c r="G51" s="12">
        <f ca="1">G47+G48-G50+G49</f>
        <v>0</v>
      </c>
      <c r="H51" s="12">
        <f t="shared" ref="H51:P51" ca="1" si="21">H47+H48-H50+H49</f>
        <v>0</v>
      </c>
      <c r="I51" s="12">
        <f t="shared" ca="1" si="21"/>
        <v>0</v>
      </c>
      <c r="J51" s="12">
        <f t="shared" ca="1" si="21"/>
        <v>0</v>
      </c>
      <c r="K51" s="12">
        <f t="shared" ca="1" si="21"/>
        <v>0</v>
      </c>
      <c r="L51" s="12">
        <f t="shared" ca="1" si="21"/>
        <v>0</v>
      </c>
      <c r="M51" s="12">
        <f t="shared" ca="1" si="21"/>
        <v>0</v>
      </c>
      <c r="N51" s="12">
        <f t="shared" ca="1" si="21"/>
        <v>0</v>
      </c>
      <c r="O51" s="12">
        <f t="shared" ca="1" si="21"/>
        <v>0</v>
      </c>
      <c r="P51" s="12">
        <f t="shared" ca="1" si="21"/>
        <v>0</v>
      </c>
    </row>
    <row r="52" spans="1:16" x14ac:dyDescent="0.35">
      <c r="C52" s="1" t="s">
        <v>33</v>
      </c>
      <c r="F52" s="8">
        <f ca="1">F3</f>
        <v>0.05</v>
      </c>
      <c r="G52" s="2">
        <f ca="1">G47*$F$52</f>
        <v>0</v>
      </c>
      <c r="H52" s="2">
        <f t="shared" ref="H52:P52" ca="1" si="22">H47*$F$52</f>
        <v>0</v>
      </c>
      <c r="I52" s="2">
        <f t="shared" ca="1" si="22"/>
        <v>0</v>
      </c>
      <c r="J52" s="2">
        <f t="shared" ca="1" si="22"/>
        <v>0</v>
      </c>
      <c r="K52" s="2">
        <f t="shared" ca="1" si="22"/>
        <v>0</v>
      </c>
      <c r="L52" s="2">
        <f t="shared" ca="1" si="22"/>
        <v>0</v>
      </c>
      <c r="M52" s="2">
        <f t="shared" ca="1" si="22"/>
        <v>0</v>
      </c>
      <c r="N52" s="2">
        <f t="shared" ca="1" si="22"/>
        <v>0</v>
      </c>
      <c r="O52" s="2">
        <f t="shared" ca="1" si="22"/>
        <v>0</v>
      </c>
      <c r="P52" s="2">
        <f t="shared" ca="1" si="22"/>
        <v>0</v>
      </c>
    </row>
    <row r="53" spans="1:16" x14ac:dyDescent="0.35">
      <c r="F53" s="8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35">
      <c r="B54" s="1" t="s">
        <v>34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7" spans="1:16" x14ac:dyDescent="0.35">
      <c r="A57" s="1" t="s">
        <v>35</v>
      </c>
    </row>
    <row r="58" spans="1:16" x14ac:dyDescent="0.35">
      <c r="B58" s="1" t="s">
        <v>36</v>
      </c>
      <c r="G58" s="2">
        <f t="shared" ref="G58:P58" ca="1" si="23">G42-F42</f>
        <v>0</v>
      </c>
      <c r="H58" s="2">
        <f t="shared" ca="1" si="23"/>
        <v>0</v>
      </c>
      <c r="I58" s="2">
        <f t="shared" ca="1" si="23"/>
        <v>0</v>
      </c>
      <c r="J58" s="2">
        <f t="shared" ca="1" si="23"/>
        <v>0</v>
      </c>
      <c r="K58" s="2">
        <f t="shared" ca="1" si="23"/>
        <v>0</v>
      </c>
      <c r="L58" s="2">
        <f t="shared" ca="1" si="23"/>
        <v>0</v>
      </c>
      <c r="M58" s="2">
        <f t="shared" ca="1" si="23"/>
        <v>0</v>
      </c>
      <c r="N58" s="2">
        <f t="shared" ca="1" si="23"/>
        <v>0</v>
      </c>
      <c r="O58" s="2">
        <f t="shared" ca="1" si="23"/>
        <v>-4999.9999999999982</v>
      </c>
      <c r="P58" s="2">
        <f t="shared" ca="1" si="23"/>
        <v>-250</v>
      </c>
    </row>
    <row r="59" spans="1:16" x14ac:dyDescent="0.35">
      <c r="B59" s="1" t="s">
        <v>37</v>
      </c>
      <c r="G59" s="2">
        <f t="shared" ref="G59:P59" ca="1" si="24">G33</f>
        <v>0</v>
      </c>
      <c r="H59" s="2">
        <f t="shared" ca="1" si="24"/>
        <v>0</v>
      </c>
      <c r="I59" s="2">
        <f t="shared" ca="1" si="24"/>
        <v>0</v>
      </c>
      <c r="J59" s="2">
        <f t="shared" ca="1" si="24"/>
        <v>0</v>
      </c>
      <c r="K59" s="2">
        <f t="shared" ca="1" si="24"/>
        <v>0</v>
      </c>
      <c r="L59" s="2">
        <f t="shared" ca="1" si="24"/>
        <v>0</v>
      </c>
      <c r="M59" s="2">
        <f t="shared" ca="1" si="24"/>
        <v>0</v>
      </c>
      <c r="N59" s="2">
        <f t="shared" ca="1" si="24"/>
        <v>0</v>
      </c>
      <c r="O59" s="2">
        <f t="shared" ca="1" si="24"/>
        <v>5000</v>
      </c>
      <c r="P59" s="2">
        <f t="shared" ca="1" si="24"/>
        <v>0</v>
      </c>
    </row>
    <row r="60" spans="1:16" x14ac:dyDescent="0.35">
      <c r="B60" s="1" t="s">
        <v>38</v>
      </c>
      <c r="G60" s="2">
        <f ca="1">SUM(G58:G59)</f>
        <v>0</v>
      </c>
      <c r="H60" s="2">
        <f t="shared" ref="H60:P60" ca="1" si="25">SUM(H58:H59)</f>
        <v>0</v>
      </c>
      <c r="I60" s="2">
        <f t="shared" ca="1" si="25"/>
        <v>0</v>
      </c>
      <c r="J60" s="2">
        <f t="shared" ca="1" si="25"/>
        <v>0</v>
      </c>
      <c r="K60" s="2">
        <f t="shared" ca="1" si="25"/>
        <v>0</v>
      </c>
      <c r="L60" s="2">
        <f t="shared" ca="1" si="25"/>
        <v>0</v>
      </c>
      <c r="M60" s="2">
        <f t="shared" ca="1" si="25"/>
        <v>0</v>
      </c>
      <c r="N60" s="2">
        <f t="shared" ca="1" si="25"/>
        <v>0</v>
      </c>
      <c r="O60" s="2">
        <f t="shared" ca="1" si="25"/>
        <v>0</v>
      </c>
      <c r="P60" s="2">
        <f t="shared" ca="1" si="25"/>
        <v>-250</v>
      </c>
    </row>
    <row r="61" spans="1:16" x14ac:dyDescent="0.35"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35">
      <c r="B62" s="1" t="s">
        <v>39</v>
      </c>
      <c r="G62" s="2" t="b">
        <f ca="1">IF(G60,G42/G60)</f>
        <v>0</v>
      </c>
      <c r="H62" s="2" t="b">
        <f t="shared" ref="H62:P62" ca="1" si="26">IF(H60,H42/H60)</f>
        <v>0</v>
      </c>
      <c r="I62" s="2" t="b">
        <f t="shared" ca="1" si="26"/>
        <v>0</v>
      </c>
      <c r="J62" s="2" t="b">
        <f t="shared" ca="1" si="26"/>
        <v>0</v>
      </c>
      <c r="K62" s="2" t="b">
        <f t="shared" ca="1" si="26"/>
        <v>0</v>
      </c>
      <c r="L62" s="2" t="b">
        <f t="shared" ca="1" si="26"/>
        <v>0</v>
      </c>
      <c r="M62" s="2" t="b">
        <f t="shared" ca="1" si="26"/>
        <v>0</v>
      </c>
      <c r="N62" s="2" t="b">
        <f t="shared" ca="1" si="26"/>
        <v>0</v>
      </c>
      <c r="O62" s="2" t="b">
        <f t="shared" ca="1" si="26"/>
        <v>0</v>
      </c>
      <c r="P62" s="2">
        <f t="shared" ca="1" si="26"/>
        <v>20.999999999999993</v>
      </c>
    </row>
    <row r="64" spans="1:16" x14ac:dyDescent="0.35">
      <c r="B64" s="1" t="s">
        <v>40</v>
      </c>
    </row>
    <row r="65" spans="2:16" x14ac:dyDescent="0.35">
      <c r="C65" s="1" t="s">
        <v>41</v>
      </c>
      <c r="G65" s="2">
        <f t="shared" ref="G65:P65" ca="1" si="27">G48</f>
        <v>0</v>
      </c>
      <c r="H65" s="2">
        <f t="shared" ca="1" si="27"/>
        <v>0</v>
      </c>
      <c r="I65" s="2">
        <f t="shared" ca="1" si="27"/>
        <v>0</v>
      </c>
      <c r="J65" s="2">
        <f t="shared" ca="1" si="27"/>
        <v>0</v>
      </c>
      <c r="K65" s="2">
        <f t="shared" ca="1" si="27"/>
        <v>0</v>
      </c>
      <c r="L65" s="2">
        <f t="shared" ca="1" si="27"/>
        <v>0</v>
      </c>
      <c r="M65" s="2">
        <f t="shared" ca="1" si="27"/>
        <v>0</v>
      </c>
      <c r="N65" s="2">
        <f t="shared" ca="1" si="27"/>
        <v>0</v>
      </c>
      <c r="O65" s="2">
        <f t="shared" ca="1" si="27"/>
        <v>0</v>
      </c>
      <c r="P65" s="2">
        <f t="shared" ca="1" si="27"/>
        <v>0</v>
      </c>
    </row>
    <row r="66" spans="2:16" x14ac:dyDescent="0.35">
      <c r="C66" s="1" t="s">
        <v>42</v>
      </c>
      <c r="G66" s="2">
        <f t="shared" ref="G66:P66" ca="1" si="28">G52</f>
        <v>0</v>
      </c>
      <c r="H66" s="2">
        <f t="shared" ca="1" si="28"/>
        <v>0</v>
      </c>
      <c r="I66" s="2">
        <f t="shared" ca="1" si="28"/>
        <v>0</v>
      </c>
      <c r="J66" s="2">
        <f t="shared" ca="1" si="28"/>
        <v>0</v>
      </c>
      <c r="K66" s="2">
        <f t="shared" ca="1" si="28"/>
        <v>0</v>
      </c>
      <c r="L66" s="2">
        <f t="shared" ca="1" si="28"/>
        <v>0</v>
      </c>
      <c r="M66" s="2">
        <f t="shared" ca="1" si="28"/>
        <v>0</v>
      </c>
      <c r="N66" s="2">
        <f t="shared" ca="1" si="28"/>
        <v>0</v>
      </c>
      <c r="O66" s="2">
        <f t="shared" ca="1" si="28"/>
        <v>0</v>
      </c>
      <c r="P66" s="2">
        <f t="shared" ca="1" si="28"/>
        <v>0</v>
      </c>
    </row>
    <row r="67" spans="2:16" x14ac:dyDescent="0.35">
      <c r="C67" s="1" t="s">
        <v>43</v>
      </c>
      <c r="G67" s="2">
        <f ca="1">G60</f>
        <v>0</v>
      </c>
      <c r="H67" s="2">
        <f t="shared" ref="H67:P67" ca="1" si="29">H60</f>
        <v>0</v>
      </c>
      <c r="I67" s="2">
        <f t="shared" ca="1" si="29"/>
        <v>0</v>
      </c>
      <c r="J67" s="2">
        <f t="shared" ca="1" si="29"/>
        <v>0</v>
      </c>
      <c r="K67" s="2">
        <f t="shared" ca="1" si="29"/>
        <v>0</v>
      </c>
      <c r="L67" s="2">
        <f t="shared" ca="1" si="29"/>
        <v>0</v>
      </c>
      <c r="M67" s="2">
        <f t="shared" ca="1" si="29"/>
        <v>0</v>
      </c>
      <c r="N67" s="2">
        <f t="shared" ca="1" si="29"/>
        <v>0</v>
      </c>
      <c r="O67" s="2">
        <f t="shared" ca="1" si="29"/>
        <v>0</v>
      </c>
      <c r="P67" s="2">
        <f t="shared" ca="1" si="29"/>
        <v>-250</v>
      </c>
    </row>
    <row r="68" spans="2:16" ht="15" thickBot="1" x14ac:dyDescent="0.4">
      <c r="D68" s="11" t="s">
        <v>44</v>
      </c>
      <c r="E68" s="11"/>
      <c r="F68" s="11"/>
      <c r="G68" s="12">
        <f ca="1">G65+G66-G67</f>
        <v>0</v>
      </c>
      <c r="H68" s="12">
        <f t="shared" ref="H68:P68" ca="1" si="30">H65+H66-H67</f>
        <v>0</v>
      </c>
      <c r="I68" s="12">
        <f t="shared" ca="1" si="30"/>
        <v>0</v>
      </c>
      <c r="J68" s="12">
        <f t="shared" ca="1" si="30"/>
        <v>0</v>
      </c>
      <c r="K68" s="12">
        <f t="shared" ca="1" si="30"/>
        <v>0</v>
      </c>
      <c r="L68" s="12">
        <f t="shared" ca="1" si="30"/>
        <v>0</v>
      </c>
      <c r="M68" s="12">
        <f t="shared" ca="1" si="30"/>
        <v>0</v>
      </c>
      <c r="N68" s="12">
        <f t="shared" ca="1" si="30"/>
        <v>0</v>
      </c>
      <c r="O68" s="12">
        <f t="shared" ca="1" si="30"/>
        <v>0</v>
      </c>
      <c r="P68" s="12">
        <f t="shared" ca="1" si="30"/>
        <v>250</v>
      </c>
    </row>
    <row r="70" spans="2:16" x14ac:dyDescent="0.35">
      <c r="B70" s="1" t="s">
        <v>45</v>
      </c>
      <c r="G70" s="2" t="b">
        <f ca="1">IF(G65,G67/G65)</f>
        <v>0</v>
      </c>
      <c r="H70" s="2" t="b">
        <f t="shared" ref="H70:P70" ca="1" si="31">IF(H65,H67/H65)</f>
        <v>0</v>
      </c>
      <c r="I70" s="2" t="b">
        <f t="shared" ca="1" si="31"/>
        <v>0</v>
      </c>
      <c r="J70" s="2" t="b">
        <f t="shared" ca="1" si="31"/>
        <v>0</v>
      </c>
      <c r="K70" s="2" t="b">
        <f t="shared" ca="1" si="31"/>
        <v>0</v>
      </c>
      <c r="L70" s="2" t="b">
        <f t="shared" ca="1" si="31"/>
        <v>0</v>
      </c>
      <c r="M70" s="2" t="b">
        <f t="shared" ca="1" si="31"/>
        <v>0</v>
      </c>
      <c r="N70" s="2" t="b">
        <f t="shared" ca="1" si="31"/>
        <v>0</v>
      </c>
      <c r="O70" s="2" t="b">
        <f t="shared" ca="1" si="31"/>
        <v>0</v>
      </c>
      <c r="P70" s="2" t="b">
        <f t="shared" ca="1" si="31"/>
        <v>0</v>
      </c>
    </row>
    <row r="72" spans="2:16" x14ac:dyDescent="0.35">
      <c r="B72" s="1" t="s">
        <v>14</v>
      </c>
    </row>
    <row r="73" spans="2:16" x14ac:dyDescent="0.35">
      <c r="C73" s="1" t="s">
        <v>40</v>
      </c>
      <c r="G73" s="2">
        <f ca="1">G68</f>
        <v>0</v>
      </c>
      <c r="H73" s="2">
        <f t="shared" ref="H73:P73" ca="1" si="32">H68</f>
        <v>0</v>
      </c>
      <c r="I73" s="2">
        <f t="shared" ca="1" si="32"/>
        <v>0</v>
      </c>
      <c r="J73" s="2">
        <f t="shared" ca="1" si="32"/>
        <v>0</v>
      </c>
      <c r="K73" s="2">
        <f t="shared" ca="1" si="32"/>
        <v>0</v>
      </c>
      <c r="L73" s="2">
        <f t="shared" ca="1" si="32"/>
        <v>0</v>
      </c>
      <c r="M73" s="2">
        <f t="shared" ca="1" si="32"/>
        <v>0</v>
      </c>
      <c r="N73" s="2">
        <f t="shared" ca="1" si="32"/>
        <v>0</v>
      </c>
      <c r="O73" s="2">
        <f t="shared" ca="1" si="32"/>
        <v>0</v>
      </c>
      <c r="P73" s="2">
        <f t="shared" ca="1" si="32"/>
        <v>250</v>
      </c>
    </row>
    <row r="74" spans="2:16" x14ac:dyDescent="0.35">
      <c r="C74" s="1" t="s">
        <v>46</v>
      </c>
      <c r="G74" s="2">
        <f t="shared" ref="G74:P74" ca="1" si="33">G42-F42</f>
        <v>0</v>
      </c>
      <c r="H74" s="2">
        <f t="shared" ca="1" si="33"/>
        <v>0</v>
      </c>
      <c r="I74" s="2">
        <f t="shared" ca="1" si="33"/>
        <v>0</v>
      </c>
      <c r="J74" s="2">
        <f t="shared" ca="1" si="33"/>
        <v>0</v>
      </c>
      <c r="K74" s="2">
        <f t="shared" ca="1" si="33"/>
        <v>0</v>
      </c>
      <c r="L74" s="2">
        <f t="shared" ca="1" si="33"/>
        <v>0</v>
      </c>
      <c r="M74" s="2">
        <f t="shared" ca="1" si="33"/>
        <v>0</v>
      </c>
      <c r="N74" s="2">
        <f t="shared" ca="1" si="33"/>
        <v>0</v>
      </c>
      <c r="O74" s="2">
        <f t="shared" ca="1" si="33"/>
        <v>-4999.9999999999982</v>
      </c>
      <c r="P74" s="2">
        <f t="shared" ca="1" si="33"/>
        <v>-250</v>
      </c>
    </row>
    <row r="75" spans="2:16" x14ac:dyDescent="0.35">
      <c r="C75" s="1" t="s">
        <v>47</v>
      </c>
      <c r="G75" s="2">
        <f t="shared" ref="G75:P75" ca="1" si="34">G51-F51</f>
        <v>0</v>
      </c>
      <c r="H75" s="2">
        <f t="shared" ca="1" si="34"/>
        <v>0</v>
      </c>
      <c r="I75" s="2">
        <f t="shared" ca="1" si="34"/>
        <v>0</v>
      </c>
      <c r="J75" s="2">
        <f t="shared" ca="1" si="34"/>
        <v>0</v>
      </c>
      <c r="K75" s="2">
        <f t="shared" ca="1" si="34"/>
        <v>0</v>
      </c>
      <c r="L75" s="2">
        <f t="shared" ca="1" si="34"/>
        <v>0</v>
      </c>
      <c r="M75" s="2">
        <f t="shared" ca="1" si="34"/>
        <v>0</v>
      </c>
      <c r="N75" s="2">
        <f t="shared" ca="1" si="34"/>
        <v>0</v>
      </c>
      <c r="O75" s="2">
        <f t="shared" ca="1" si="34"/>
        <v>0</v>
      </c>
      <c r="P75" s="2">
        <f t="shared" ca="1" si="34"/>
        <v>0</v>
      </c>
    </row>
    <row r="76" spans="2:16" ht="15" thickBot="1" x14ac:dyDescent="0.4">
      <c r="D76" s="11" t="s">
        <v>48</v>
      </c>
      <c r="E76" s="11"/>
      <c r="F76" s="11"/>
      <c r="G76" s="12">
        <f ca="1">G73+G74-G75</f>
        <v>0</v>
      </c>
      <c r="H76" s="12">
        <f t="shared" ref="H76:P76" ca="1" si="35">H73+H74-H75</f>
        <v>0</v>
      </c>
      <c r="I76" s="12">
        <f t="shared" ca="1" si="35"/>
        <v>0</v>
      </c>
      <c r="J76" s="12">
        <f t="shared" ca="1" si="35"/>
        <v>0</v>
      </c>
      <c r="K76" s="12">
        <f t="shared" ca="1" si="35"/>
        <v>0</v>
      </c>
      <c r="L76" s="12">
        <f t="shared" ca="1" si="35"/>
        <v>0</v>
      </c>
      <c r="M76" s="12">
        <f t="shared" ca="1" si="35"/>
        <v>0</v>
      </c>
      <c r="N76" s="12">
        <f t="shared" ca="1" si="35"/>
        <v>0</v>
      </c>
      <c r="O76" s="12">
        <f t="shared" ca="1" si="35"/>
        <v>-4999.9999999999982</v>
      </c>
      <c r="P76" s="12">
        <f t="shared" ca="1" si="35"/>
        <v>0</v>
      </c>
    </row>
    <row r="78" spans="2:16" x14ac:dyDescent="0.35">
      <c r="B78" s="1" t="s">
        <v>49</v>
      </c>
    </row>
    <row r="79" spans="2:16" x14ac:dyDescent="0.35">
      <c r="C79" s="1" t="s">
        <v>50</v>
      </c>
    </row>
    <row r="80" spans="2:16" x14ac:dyDescent="0.35">
      <c r="D80" s="1" t="s">
        <v>21</v>
      </c>
      <c r="G80" s="2">
        <f ca="1">F83</f>
        <v>0</v>
      </c>
      <c r="H80" s="2">
        <f t="shared" ref="H80:P80" ca="1" si="36">G83</f>
        <v>0</v>
      </c>
      <c r="I80" s="2">
        <f t="shared" ca="1" si="36"/>
        <v>0</v>
      </c>
      <c r="J80" s="2">
        <f t="shared" ca="1" si="36"/>
        <v>0</v>
      </c>
      <c r="K80" s="2">
        <f t="shared" ca="1" si="36"/>
        <v>0</v>
      </c>
      <c r="L80" s="2">
        <f t="shared" ca="1" si="36"/>
        <v>0</v>
      </c>
      <c r="M80" s="2">
        <f t="shared" ca="1" si="36"/>
        <v>0</v>
      </c>
      <c r="N80" s="2">
        <f t="shared" ca="1" si="36"/>
        <v>0</v>
      </c>
      <c r="O80" s="2">
        <f t="shared" ca="1" si="36"/>
        <v>0</v>
      </c>
      <c r="P80" s="2">
        <f t="shared" ca="1" si="36"/>
        <v>4999.9999999999982</v>
      </c>
    </row>
    <row r="81" spans="3:16" x14ac:dyDescent="0.35">
      <c r="D81" s="1" t="s">
        <v>51</v>
      </c>
      <c r="G81" s="2">
        <f ca="1">G68</f>
        <v>0</v>
      </c>
      <c r="H81" s="2">
        <f t="shared" ref="H81:P81" ca="1" si="37">H68</f>
        <v>0</v>
      </c>
      <c r="I81" s="2">
        <f t="shared" ca="1" si="37"/>
        <v>0</v>
      </c>
      <c r="J81" s="2">
        <f t="shared" ca="1" si="37"/>
        <v>0</v>
      </c>
      <c r="K81" s="2">
        <f t="shared" ca="1" si="37"/>
        <v>0</v>
      </c>
      <c r="L81" s="2">
        <f t="shared" ca="1" si="37"/>
        <v>0</v>
      </c>
      <c r="M81" s="2">
        <f t="shared" ca="1" si="37"/>
        <v>0</v>
      </c>
      <c r="N81" s="2">
        <f t="shared" ca="1" si="37"/>
        <v>0</v>
      </c>
      <c r="O81" s="2">
        <f t="shared" ca="1" si="37"/>
        <v>0</v>
      </c>
      <c r="P81" s="2">
        <f t="shared" ca="1" si="37"/>
        <v>250</v>
      </c>
    </row>
    <row r="82" spans="3:16" x14ac:dyDescent="0.35">
      <c r="D82" s="1" t="s">
        <v>52</v>
      </c>
      <c r="G82" s="2">
        <f ca="1">G76</f>
        <v>0</v>
      </c>
      <c r="H82" s="2">
        <f t="shared" ref="H82:P82" ca="1" si="38">H76</f>
        <v>0</v>
      </c>
      <c r="I82" s="2">
        <f t="shared" ca="1" si="38"/>
        <v>0</v>
      </c>
      <c r="J82" s="2">
        <f t="shared" ca="1" si="38"/>
        <v>0</v>
      </c>
      <c r="K82" s="2">
        <f t="shared" ca="1" si="38"/>
        <v>0</v>
      </c>
      <c r="L82" s="2">
        <f t="shared" ca="1" si="38"/>
        <v>0</v>
      </c>
      <c r="M82" s="2">
        <f t="shared" ca="1" si="38"/>
        <v>0</v>
      </c>
      <c r="N82" s="2">
        <f t="shared" ca="1" si="38"/>
        <v>0</v>
      </c>
      <c r="O82" s="2">
        <f t="shared" ca="1" si="38"/>
        <v>-4999.9999999999982</v>
      </c>
      <c r="P82" s="2">
        <f t="shared" ca="1" si="38"/>
        <v>0</v>
      </c>
    </row>
    <row r="83" spans="3:16" ht="15" thickBot="1" x14ac:dyDescent="0.4">
      <c r="D83" s="11" t="s">
        <v>24</v>
      </c>
      <c r="E83" s="11"/>
      <c r="F83" s="11"/>
      <c r="G83" s="12">
        <f ca="1">G80+G81-G82</f>
        <v>0</v>
      </c>
      <c r="H83" s="12">
        <f t="shared" ref="H83:P83" ca="1" si="39">H80+H81-H82</f>
        <v>0</v>
      </c>
      <c r="I83" s="12">
        <f t="shared" ca="1" si="39"/>
        <v>0</v>
      </c>
      <c r="J83" s="12">
        <f t="shared" ca="1" si="39"/>
        <v>0</v>
      </c>
      <c r="K83" s="12">
        <f t="shared" ca="1" si="39"/>
        <v>0</v>
      </c>
      <c r="L83" s="12">
        <f t="shared" ca="1" si="39"/>
        <v>0</v>
      </c>
      <c r="M83" s="12">
        <f t="shared" ca="1" si="39"/>
        <v>0</v>
      </c>
      <c r="N83" s="12">
        <f t="shared" ca="1" si="39"/>
        <v>0</v>
      </c>
      <c r="O83" s="12">
        <f t="shared" ca="1" si="39"/>
        <v>4999.9999999999982</v>
      </c>
      <c r="P83" s="12">
        <f t="shared" ca="1" si="39"/>
        <v>5249.9999999999982</v>
      </c>
    </row>
    <row r="85" spans="3:16" x14ac:dyDescent="0.35">
      <c r="C85" s="1" t="s">
        <v>53</v>
      </c>
    </row>
    <row r="86" spans="3:16" x14ac:dyDescent="0.35">
      <c r="D86" s="1" t="s">
        <v>54</v>
      </c>
      <c r="G86" s="2">
        <f t="shared" ref="G86:P86" ca="1" si="40">G51</f>
        <v>0</v>
      </c>
      <c r="H86" s="2">
        <f t="shared" ca="1" si="40"/>
        <v>0</v>
      </c>
      <c r="I86" s="2">
        <f t="shared" ca="1" si="40"/>
        <v>0</v>
      </c>
      <c r="J86" s="2">
        <f t="shared" ca="1" si="40"/>
        <v>0</v>
      </c>
      <c r="K86" s="2">
        <f t="shared" ca="1" si="40"/>
        <v>0</v>
      </c>
      <c r="L86" s="2">
        <f t="shared" ca="1" si="40"/>
        <v>0</v>
      </c>
      <c r="M86" s="2">
        <f t="shared" ca="1" si="40"/>
        <v>0</v>
      </c>
      <c r="N86" s="2">
        <f t="shared" ca="1" si="40"/>
        <v>0</v>
      </c>
      <c r="O86" s="2">
        <f t="shared" ca="1" si="40"/>
        <v>0</v>
      </c>
      <c r="P86" s="2">
        <f t="shared" ca="1" si="40"/>
        <v>0</v>
      </c>
    </row>
    <row r="88" spans="3:16" x14ac:dyDescent="0.35">
      <c r="C88" s="1" t="s">
        <v>55</v>
      </c>
    </row>
    <row r="89" spans="3:16" x14ac:dyDescent="0.35">
      <c r="D89" s="1" t="s">
        <v>56</v>
      </c>
      <c r="G89" s="2">
        <f t="shared" ref="G89:P89" ca="1" si="41">G42</f>
        <v>0</v>
      </c>
      <c r="H89" s="2">
        <f t="shared" ca="1" si="41"/>
        <v>0</v>
      </c>
      <c r="I89" s="2">
        <f t="shared" ca="1" si="41"/>
        <v>0</v>
      </c>
      <c r="J89" s="2">
        <f t="shared" ca="1" si="41"/>
        <v>0</v>
      </c>
      <c r="K89" s="2">
        <f t="shared" ca="1" si="41"/>
        <v>0</v>
      </c>
      <c r="L89" s="2">
        <f t="shared" ca="1" si="41"/>
        <v>0</v>
      </c>
      <c r="M89" s="2">
        <f t="shared" ca="1" si="41"/>
        <v>0</v>
      </c>
      <c r="N89" s="2">
        <f t="shared" ca="1" si="41"/>
        <v>0</v>
      </c>
      <c r="O89" s="2">
        <f t="shared" ca="1" si="41"/>
        <v>-4999.9999999999982</v>
      </c>
      <c r="P89" s="2">
        <f t="shared" ca="1" si="41"/>
        <v>-5249.9999999999982</v>
      </c>
    </row>
    <row r="90" spans="3:16" x14ac:dyDescent="0.35">
      <c r="D90" s="1" t="s">
        <v>57</v>
      </c>
      <c r="G90" s="2">
        <f ca="1">G83</f>
        <v>0</v>
      </c>
      <c r="H90" s="2">
        <f t="shared" ref="H90:P90" ca="1" si="42">H83</f>
        <v>0</v>
      </c>
      <c r="I90" s="2">
        <f t="shared" ca="1" si="42"/>
        <v>0</v>
      </c>
      <c r="J90" s="2">
        <f t="shared" ca="1" si="42"/>
        <v>0</v>
      </c>
      <c r="K90" s="2">
        <f t="shared" ca="1" si="42"/>
        <v>0</v>
      </c>
      <c r="L90" s="2">
        <f t="shared" ca="1" si="42"/>
        <v>0</v>
      </c>
      <c r="M90" s="2">
        <f t="shared" ca="1" si="42"/>
        <v>0</v>
      </c>
      <c r="N90" s="2">
        <f t="shared" ca="1" si="42"/>
        <v>0</v>
      </c>
      <c r="O90" s="2">
        <f t="shared" ca="1" si="42"/>
        <v>4999.9999999999982</v>
      </c>
      <c r="P90" s="2">
        <f t="shared" ca="1" si="42"/>
        <v>5249.9999999999982</v>
      </c>
    </row>
    <row r="91" spans="3:16" x14ac:dyDescent="0.35">
      <c r="D91" s="1" t="s">
        <v>58</v>
      </c>
      <c r="G91" s="2">
        <f ca="1">SUM(G89:G90)</f>
        <v>0</v>
      </c>
      <c r="H91" s="2">
        <f t="shared" ref="H91:P91" ca="1" si="43">SUM(H89:H90)</f>
        <v>0</v>
      </c>
      <c r="I91" s="2">
        <f t="shared" ca="1" si="43"/>
        <v>0</v>
      </c>
      <c r="J91" s="2">
        <f t="shared" ca="1" si="43"/>
        <v>0</v>
      </c>
      <c r="K91" s="2">
        <f t="shared" ca="1" si="43"/>
        <v>0</v>
      </c>
      <c r="L91" s="2">
        <f t="shared" ca="1" si="43"/>
        <v>0</v>
      </c>
      <c r="M91" s="2">
        <f t="shared" ca="1" si="43"/>
        <v>0</v>
      </c>
      <c r="N91" s="2">
        <f t="shared" ca="1" si="43"/>
        <v>0</v>
      </c>
      <c r="O91" s="2">
        <f t="shared" ca="1" si="43"/>
        <v>0</v>
      </c>
      <c r="P91" s="2">
        <f t="shared" ca="1" si="43"/>
        <v>0</v>
      </c>
    </row>
  </sheetData>
  <conditionalFormatting sqref="A1:XFD2 A8:XFD1048576 A3:P7 S3:XFD7 Q3:R6">
    <cfRule type="containsText" dxfId="5" priority="1" operator="containsText" text="FALSE">
      <formula>NOT(ISERROR(SEARCH("FALSE",A1)))</formula>
    </cfRule>
    <cfRule type="cellIs" dxfId="4" priority="2" operator="equal">
      <formula>TRUE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macro="[1]!CheckBox2_Click">
                <anchor moveWithCells="1">
                  <from>
                    <xdr:col>9</xdr:col>
                    <xdr:colOff>450850</xdr:colOff>
                    <xdr:row>2</xdr:row>
                    <xdr:rowOff>88900</xdr:rowOff>
                  </from>
                  <to>
                    <xdr:col>11</xdr:col>
                    <xdr:colOff>19050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C3BA0-3CAA-428D-931F-F265EF8E6A78}">
  <sheetPr codeName="Sheet23"/>
  <dimension ref="A1:P85"/>
  <sheetViews>
    <sheetView showGridLines="0" tabSelected="1" topLeftCell="A50" zoomScale="80" zoomScaleNormal="80" workbookViewId="0">
      <selection activeCell="S76" sqref="S76"/>
    </sheetView>
  </sheetViews>
  <sheetFormatPr defaultRowHeight="14.5" x14ac:dyDescent="0.35"/>
  <cols>
    <col min="1" max="3" width="1.54296875" style="1" customWidth="1"/>
    <col min="4" max="4" width="26.7265625" style="1" customWidth="1"/>
    <col min="5" max="5" width="11.08984375" style="1" customWidth="1"/>
    <col min="6" max="11" width="9.26953125" style="1" customWidth="1"/>
    <col min="12" max="16384" width="8.7265625" style="1"/>
  </cols>
  <sheetData>
    <row r="1" spans="1:16" x14ac:dyDescent="0.35">
      <c r="F1" s="2"/>
      <c r="G1" s="2"/>
      <c r="H1" s="2"/>
      <c r="I1" s="2"/>
      <c r="J1" s="2"/>
    </row>
    <row r="2" spans="1:16" s="13" customFormat="1" x14ac:dyDescent="0.35">
      <c r="A2" s="13" t="s">
        <v>0</v>
      </c>
    </row>
    <row r="3" spans="1:16" x14ac:dyDescent="0.35">
      <c r="B3" s="1" t="s">
        <v>1</v>
      </c>
      <c r="F3" s="3">
        <v>0.05</v>
      </c>
    </row>
    <row r="4" spans="1:16" x14ac:dyDescent="0.35">
      <c r="B4" s="1" t="s">
        <v>2</v>
      </c>
      <c r="F4" s="4">
        <v>0</v>
      </c>
      <c r="G4" s="4">
        <v>9</v>
      </c>
      <c r="H4" s="5">
        <f ca="1">G4+1</f>
        <v>10</v>
      </c>
    </row>
    <row r="5" spans="1:16" x14ac:dyDescent="0.35">
      <c r="B5" s="1" t="s">
        <v>3</v>
      </c>
      <c r="F5" s="6">
        <v>0</v>
      </c>
      <c r="G5" s="7">
        <v>5000</v>
      </c>
      <c r="H5" s="6">
        <v>0</v>
      </c>
    </row>
    <row r="6" spans="1:16" x14ac:dyDescent="0.35">
      <c r="G6" s="2"/>
    </row>
    <row r="7" spans="1:16" x14ac:dyDescent="0.35">
      <c r="B7" s="1" t="s">
        <v>4</v>
      </c>
      <c r="F7" s="8">
        <f ca="1">F3</f>
        <v>0.05</v>
      </c>
      <c r="G7" s="2"/>
      <c r="H7" s="2">
        <f ca="1">F19</f>
        <v>3255.2750268998752</v>
      </c>
      <c r="M7" s="1">
        <v>1</v>
      </c>
    </row>
    <row r="8" spans="1:16" x14ac:dyDescent="0.35">
      <c r="B8" s="1" t="s">
        <v>65</v>
      </c>
      <c r="F8" s="7">
        <v>453.45039987893898</v>
      </c>
      <c r="G8" s="2"/>
      <c r="H8" s="2">
        <f ca="1">F17</f>
        <v>3223.0445810889855</v>
      </c>
      <c r="I8" s="2">
        <f ca="1">H7-H8</f>
        <v>32.230445810889705</v>
      </c>
    </row>
    <row r="9" spans="1:16" x14ac:dyDescent="0.35">
      <c r="F9" s="3"/>
      <c r="G9" s="2"/>
    </row>
    <row r="10" spans="1:16" x14ac:dyDescent="0.35">
      <c r="F10" s="6">
        <v>0</v>
      </c>
      <c r="G10" s="6">
        <v>1</v>
      </c>
      <c r="H10" s="6">
        <v>2</v>
      </c>
      <c r="I10" s="6">
        <v>3</v>
      </c>
      <c r="J10" s="6">
        <v>4</v>
      </c>
      <c r="K10" s="6">
        <v>5</v>
      </c>
      <c r="L10" s="6">
        <v>6</v>
      </c>
      <c r="M10" s="6">
        <v>7</v>
      </c>
      <c r="N10" s="6">
        <v>8</v>
      </c>
      <c r="O10" s="6">
        <v>9</v>
      </c>
      <c r="P10" s="6">
        <v>10</v>
      </c>
    </row>
    <row r="11" spans="1:16" x14ac:dyDescent="0.35">
      <c r="B11" s="1" t="s">
        <v>7</v>
      </c>
      <c r="E11" s="1">
        <f ca="1">G4</f>
        <v>9</v>
      </c>
      <c r="F11" s="1" t="b">
        <f ca="1">F10&lt;=$E$11</f>
        <v>1</v>
      </c>
      <c r="G11" s="1" t="b">
        <f t="shared" ref="G11:P11" ca="1" si="0">G10&lt;=$E$11</f>
        <v>1</v>
      </c>
      <c r="H11" s="1" t="b">
        <f t="shared" ca="1" si="0"/>
        <v>1</v>
      </c>
      <c r="I11" s="1" t="b">
        <f t="shared" ca="1" si="0"/>
        <v>1</v>
      </c>
      <c r="J11" s="1" t="b">
        <f t="shared" ca="1" si="0"/>
        <v>1</v>
      </c>
      <c r="K11" s="1" t="b">
        <f t="shared" ca="1" si="0"/>
        <v>1</v>
      </c>
      <c r="L11" s="1" t="b">
        <f t="shared" ca="1" si="0"/>
        <v>1</v>
      </c>
      <c r="M11" s="1" t="b">
        <f t="shared" ca="1" si="0"/>
        <v>1</v>
      </c>
      <c r="N11" s="1" t="b">
        <f t="shared" ca="1" si="0"/>
        <v>1</v>
      </c>
      <c r="O11" s="1" t="b">
        <f t="shared" ca="1" si="0"/>
        <v>1</v>
      </c>
      <c r="P11" s="1" t="b">
        <f t="shared" ca="1" si="0"/>
        <v>0</v>
      </c>
    </row>
    <row r="12" spans="1:16" x14ac:dyDescent="0.35">
      <c r="B12" s="1" t="s">
        <v>8</v>
      </c>
      <c r="E12" s="1">
        <f ca="1">G4</f>
        <v>9</v>
      </c>
      <c r="F12" s="1" t="b">
        <f ca="1">F10=$E$12</f>
        <v>0</v>
      </c>
      <c r="G12" s="1" t="b">
        <f t="shared" ref="G12:P12" ca="1" si="1">G10=$E$12</f>
        <v>0</v>
      </c>
      <c r="H12" s="1" t="b">
        <f t="shared" ca="1" si="1"/>
        <v>0</v>
      </c>
      <c r="I12" s="1" t="b">
        <f t="shared" ca="1" si="1"/>
        <v>0</v>
      </c>
      <c r="J12" s="1" t="b">
        <f t="shared" ca="1" si="1"/>
        <v>0</v>
      </c>
      <c r="K12" s="1" t="b">
        <f t="shared" ca="1" si="1"/>
        <v>0</v>
      </c>
      <c r="L12" s="1" t="b">
        <f t="shared" ca="1" si="1"/>
        <v>0</v>
      </c>
      <c r="M12" s="1" t="b">
        <f t="shared" ca="1" si="1"/>
        <v>0</v>
      </c>
      <c r="N12" s="1" t="b">
        <f t="shared" ca="1" si="1"/>
        <v>0</v>
      </c>
      <c r="O12" s="1" t="b">
        <f t="shared" ca="1" si="1"/>
        <v>1</v>
      </c>
      <c r="P12" s="1" t="b">
        <f t="shared" ca="1" si="1"/>
        <v>0</v>
      </c>
    </row>
    <row r="13" spans="1:16" x14ac:dyDescent="0.35">
      <c r="B13" s="1" t="s">
        <v>9</v>
      </c>
      <c r="F13" s="2">
        <f t="shared" ref="F13:P13" ca="1" si="2">LOOKUP(F10,4:4,5:5)</f>
        <v>0</v>
      </c>
      <c r="G13" s="2">
        <f t="shared" ca="1" si="2"/>
        <v>0</v>
      </c>
      <c r="H13" s="2">
        <f t="shared" ca="1" si="2"/>
        <v>0</v>
      </c>
      <c r="I13" s="2">
        <f t="shared" ca="1" si="2"/>
        <v>0</v>
      </c>
      <c r="J13" s="2">
        <f t="shared" ca="1" si="2"/>
        <v>0</v>
      </c>
      <c r="K13" s="2">
        <f t="shared" ca="1" si="2"/>
        <v>0</v>
      </c>
      <c r="L13" s="2">
        <f t="shared" ca="1" si="2"/>
        <v>0</v>
      </c>
      <c r="M13" s="2">
        <f t="shared" ca="1" si="2"/>
        <v>0</v>
      </c>
      <c r="N13" s="2">
        <f t="shared" ca="1" si="2"/>
        <v>0</v>
      </c>
      <c r="O13" s="2">
        <f t="shared" ca="1" si="2"/>
        <v>5000</v>
      </c>
      <c r="P13" s="2">
        <f t="shared" ca="1" si="2"/>
        <v>0</v>
      </c>
    </row>
    <row r="14" spans="1:16" x14ac:dyDescent="0.35">
      <c r="B14" s="1" t="s">
        <v>10</v>
      </c>
      <c r="E14" s="8">
        <f ca="1">F7</f>
        <v>0.05</v>
      </c>
      <c r="F14" s="7">
        <v>1</v>
      </c>
      <c r="G14" s="2">
        <f ca="1">F14*(1+$E$14)</f>
        <v>1.05</v>
      </c>
      <c r="H14" s="2">
        <f t="shared" ref="H14:P14" ca="1" si="3">G14*(1+$E$14)</f>
        <v>1.1025</v>
      </c>
      <c r="I14" s="2">
        <f t="shared" ca="1" si="3"/>
        <v>1.1576250000000001</v>
      </c>
      <c r="J14" s="2">
        <f t="shared" ca="1" si="3"/>
        <v>1.2155062500000002</v>
      </c>
      <c r="K14" s="2">
        <f t="shared" ca="1" si="3"/>
        <v>1.2762815625000004</v>
      </c>
      <c r="L14" s="2">
        <f t="shared" ca="1" si="3"/>
        <v>1.3400956406250004</v>
      </c>
      <c r="M14" s="2">
        <f t="shared" ca="1" si="3"/>
        <v>1.4071004226562505</v>
      </c>
      <c r="N14" s="2">
        <f t="shared" ca="1" si="3"/>
        <v>1.477455443789063</v>
      </c>
      <c r="O14" s="2">
        <f t="shared" ca="1" si="3"/>
        <v>1.5513282159785162</v>
      </c>
      <c r="P14" s="2">
        <f t="shared" ca="1" si="3"/>
        <v>1.628894626777442</v>
      </c>
    </row>
    <row r="15" spans="1:16" x14ac:dyDescent="0.35">
      <c r="B15" s="1" t="s">
        <v>11</v>
      </c>
      <c r="E15" s="8">
        <f ca="1">E14</f>
        <v>0.05</v>
      </c>
      <c r="F15" s="7">
        <v>1</v>
      </c>
      <c r="G15" s="2">
        <f ca="1">F15*(1+$E$15)</f>
        <v>1.05</v>
      </c>
      <c r="H15" s="2">
        <f t="shared" ref="H15:P15" ca="1" si="4">G15*(1+$E$15)</f>
        <v>1.1025</v>
      </c>
      <c r="I15" s="2">
        <f t="shared" ca="1" si="4"/>
        <v>1.1576250000000001</v>
      </c>
      <c r="J15" s="2">
        <f t="shared" ca="1" si="4"/>
        <v>1.2155062500000002</v>
      </c>
      <c r="K15" s="2">
        <f t="shared" ca="1" si="4"/>
        <v>1.2762815625000004</v>
      </c>
      <c r="L15" s="2">
        <f t="shared" ca="1" si="4"/>
        <v>1.3400956406250004</v>
      </c>
      <c r="M15" s="2">
        <f t="shared" ca="1" si="4"/>
        <v>1.4071004226562505</v>
      </c>
      <c r="N15" s="2">
        <f t="shared" ca="1" si="4"/>
        <v>1.477455443789063</v>
      </c>
      <c r="O15" s="2">
        <f t="shared" ca="1" si="4"/>
        <v>1.5513282159785162</v>
      </c>
      <c r="P15" s="2">
        <f t="shared" ca="1" si="4"/>
        <v>1.628894626777442</v>
      </c>
    </row>
    <row r="17" spans="1:16" x14ac:dyDescent="0.35">
      <c r="B17" s="1" t="s">
        <v>12</v>
      </c>
      <c r="F17" s="2">
        <f ca="1">SUMPRODUCT(F13:P13/F14:P14)</f>
        <v>3223.0445810889855</v>
      </c>
    </row>
    <row r="18" spans="1:16" x14ac:dyDescent="0.35">
      <c r="B18" s="1" t="s">
        <v>5</v>
      </c>
      <c r="E18" s="3">
        <f ca="1">M7/100</f>
        <v>0.01</v>
      </c>
      <c r="F18" s="2"/>
      <c r="G18" s="2">
        <f ca="1">$F$8*G11*(1+$E$18)</f>
        <v>457.98490387772836</v>
      </c>
      <c r="H18" s="2">
        <f t="shared" ref="H18:P18" ca="1" si="5">$F$8*H11*(1+$E$18)</f>
        <v>457.98490387772836</v>
      </c>
      <c r="I18" s="2">
        <f t="shared" ca="1" si="5"/>
        <v>457.98490387772836</v>
      </c>
      <c r="J18" s="2">
        <f t="shared" ca="1" si="5"/>
        <v>457.98490387772836</v>
      </c>
      <c r="K18" s="2">
        <f t="shared" ca="1" si="5"/>
        <v>457.98490387772836</v>
      </c>
      <c r="L18" s="2">
        <f t="shared" ca="1" si="5"/>
        <v>457.98490387772836</v>
      </c>
      <c r="M18" s="2">
        <f t="shared" ca="1" si="5"/>
        <v>457.98490387772836</v>
      </c>
      <c r="N18" s="2">
        <f t="shared" ca="1" si="5"/>
        <v>457.98490387772836</v>
      </c>
      <c r="O18" s="2">
        <f t="shared" ca="1" si="5"/>
        <v>457.98490387772836</v>
      </c>
      <c r="P18" s="2">
        <f t="shared" ca="1" si="5"/>
        <v>0</v>
      </c>
    </row>
    <row r="19" spans="1:16" x14ac:dyDescent="0.35">
      <c r="B19" s="1" t="s">
        <v>13</v>
      </c>
      <c r="F19" s="2">
        <f ca="1">SUMPRODUCT(G18:P18/G14:P14)</f>
        <v>3255.2750268998752</v>
      </c>
      <c r="G19" s="2"/>
      <c r="H19" s="2"/>
      <c r="I19" s="2"/>
      <c r="J19" s="2"/>
      <c r="K19" s="2"/>
      <c r="L19" s="2"/>
      <c r="M19" s="2"/>
      <c r="N19" s="2"/>
      <c r="O19" s="2"/>
      <c r="P19" s="2"/>
    </row>
    <row r="21" spans="1:16" x14ac:dyDescent="0.35">
      <c r="B21" s="1" t="s">
        <v>59</v>
      </c>
      <c r="F21" s="2">
        <f ca="1">F17</f>
        <v>3223.0445810889855</v>
      </c>
      <c r="G21" s="2">
        <f ca="1">F21*(1+$F$3)*G11</f>
        <v>3384.196810143435</v>
      </c>
      <c r="H21" s="2">
        <f t="shared" ref="G21:P21" ca="1" si="6">G21*(1+$F$3)*H11</f>
        <v>3553.4066506506069</v>
      </c>
      <c r="I21" s="2">
        <f t="shared" ca="1" si="6"/>
        <v>3731.0769831831376</v>
      </c>
      <c r="J21" s="2">
        <f t="shared" ca="1" si="6"/>
        <v>3917.6308323422945</v>
      </c>
      <c r="K21" s="2">
        <f t="shared" ca="1" si="6"/>
        <v>4113.5123739594092</v>
      </c>
      <c r="L21" s="2">
        <f t="shared" ca="1" si="6"/>
        <v>4319.1879926573802</v>
      </c>
      <c r="M21" s="2">
        <f t="shared" ca="1" si="6"/>
        <v>4535.1473922902496</v>
      </c>
      <c r="N21" s="2">
        <f t="shared" ca="1" si="6"/>
        <v>4761.9047619047624</v>
      </c>
      <c r="O21" s="2">
        <f t="shared" ca="1" si="6"/>
        <v>5000.0000000000009</v>
      </c>
      <c r="P21" s="2">
        <f t="shared" ca="1" si="6"/>
        <v>0</v>
      </c>
    </row>
    <row r="23" spans="1:16" s="13" customFormat="1" x14ac:dyDescent="0.35">
      <c r="A23" s="13" t="s">
        <v>60</v>
      </c>
    </row>
    <row r="24" spans="1:16" x14ac:dyDescent="0.35">
      <c r="B24" s="1" t="s">
        <v>20</v>
      </c>
    </row>
    <row r="25" spans="1:16" x14ac:dyDescent="0.35">
      <c r="C25" s="1" t="s">
        <v>21</v>
      </c>
      <c r="G25" s="2">
        <f ca="1">F28</f>
        <v>3223.0445810889855</v>
      </c>
      <c r="H25" s="2">
        <f t="shared" ref="H25:P25" ca="1" si="7">G28</f>
        <v>3384.196810143435</v>
      </c>
      <c r="I25" s="2">
        <f t="shared" ca="1" si="7"/>
        <v>3553.4066506506069</v>
      </c>
      <c r="J25" s="2">
        <f t="shared" ca="1" si="7"/>
        <v>3731.0769831831376</v>
      </c>
      <c r="K25" s="2">
        <f t="shared" ca="1" si="7"/>
        <v>3917.6308323422945</v>
      </c>
      <c r="L25" s="2">
        <f t="shared" ca="1" si="7"/>
        <v>4113.5123739594092</v>
      </c>
      <c r="M25" s="2">
        <f t="shared" ca="1" si="7"/>
        <v>4319.1879926573802</v>
      </c>
      <c r="N25" s="2">
        <f t="shared" ca="1" si="7"/>
        <v>4535.1473922902496</v>
      </c>
      <c r="O25" s="2">
        <f t="shared" ca="1" si="7"/>
        <v>4761.9047619047624</v>
      </c>
      <c r="P25" s="2">
        <f t="shared" ca="1" si="7"/>
        <v>0</v>
      </c>
    </row>
    <row r="26" spans="1:16" x14ac:dyDescent="0.35">
      <c r="C26" s="1" t="s">
        <v>22</v>
      </c>
      <c r="E26" s="8">
        <f ca="1">F7</f>
        <v>0.05</v>
      </c>
      <c r="G26" s="2">
        <f t="shared" ref="G26:P26" ca="1" si="8">(G21-F21)*G11</f>
        <v>161.15222905444944</v>
      </c>
      <c r="H26" s="2">
        <f t="shared" ca="1" si="8"/>
        <v>169.20984050717198</v>
      </c>
      <c r="I26" s="2">
        <f t="shared" ca="1" si="8"/>
        <v>177.67033253253067</v>
      </c>
      <c r="J26" s="2">
        <f t="shared" ca="1" si="8"/>
        <v>186.55384915915693</v>
      </c>
      <c r="K26" s="2">
        <f t="shared" ca="1" si="8"/>
        <v>195.88154161711464</v>
      </c>
      <c r="L26" s="2">
        <f t="shared" ca="1" si="8"/>
        <v>205.675618697971</v>
      </c>
      <c r="M26" s="2">
        <f t="shared" ca="1" si="8"/>
        <v>215.95939963286946</v>
      </c>
      <c r="N26" s="2">
        <f t="shared" ca="1" si="8"/>
        <v>226.75736961451275</v>
      </c>
      <c r="O26" s="2">
        <f t="shared" ca="1" si="8"/>
        <v>238.09523809523853</v>
      </c>
      <c r="P26" s="2">
        <f t="shared" ca="1" si="8"/>
        <v>0</v>
      </c>
    </row>
    <row r="27" spans="1:16" x14ac:dyDescent="0.35">
      <c r="C27" s="1" t="s">
        <v>23</v>
      </c>
      <c r="G27" s="2">
        <f t="shared" ref="G27:P27" ca="1" si="9">G13</f>
        <v>0</v>
      </c>
      <c r="H27" s="2">
        <f t="shared" ca="1" si="9"/>
        <v>0</v>
      </c>
      <c r="I27" s="2">
        <f t="shared" ca="1" si="9"/>
        <v>0</v>
      </c>
      <c r="J27" s="2">
        <f t="shared" ca="1" si="9"/>
        <v>0</v>
      </c>
      <c r="K27" s="2">
        <f t="shared" ca="1" si="9"/>
        <v>0</v>
      </c>
      <c r="L27" s="2">
        <f t="shared" ca="1" si="9"/>
        <v>0</v>
      </c>
      <c r="M27" s="2">
        <f t="shared" ca="1" si="9"/>
        <v>0</v>
      </c>
      <c r="N27" s="2">
        <f t="shared" ca="1" si="9"/>
        <v>0</v>
      </c>
      <c r="O27" s="2">
        <f t="shared" ca="1" si="9"/>
        <v>5000</v>
      </c>
      <c r="P27" s="2">
        <f t="shared" ca="1" si="9"/>
        <v>0</v>
      </c>
    </row>
    <row r="28" spans="1:16" x14ac:dyDescent="0.35">
      <c r="C28" s="1" t="s">
        <v>24</v>
      </c>
      <c r="F28" s="2">
        <f ca="1">F17</f>
        <v>3223.0445810889855</v>
      </c>
      <c r="G28" s="2">
        <f ca="1">G25+G26-G27</f>
        <v>3384.196810143435</v>
      </c>
      <c r="H28" s="2">
        <f t="shared" ref="H28:P28" ca="1" si="10">H25+H26-H27</f>
        <v>3553.4066506506069</v>
      </c>
      <c r="I28" s="2">
        <f t="shared" ca="1" si="10"/>
        <v>3731.0769831831376</v>
      </c>
      <c r="J28" s="2">
        <f t="shared" ca="1" si="10"/>
        <v>3917.6308323422945</v>
      </c>
      <c r="K28" s="2">
        <f t="shared" ca="1" si="10"/>
        <v>4113.5123739594092</v>
      </c>
      <c r="L28" s="2">
        <f t="shared" ca="1" si="10"/>
        <v>4319.1879926573802</v>
      </c>
      <c r="M28" s="2">
        <f t="shared" ca="1" si="10"/>
        <v>4535.1473922902496</v>
      </c>
      <c r="N28" s="2">
        <f t="shared" ca="1" si="10"/>
        <v>4761.9047619047624</v>
      </c>
      <c r="O28" s="2">
        <f t="shared" ca="1" si="10"/>
        <v>0</v>
      </c>
      <c r="P28" s="2">
        <f t="shared" ca="1" si="10"/>
        <v>0</v>
      </c>
    </row>
    <row r="30" spans="1:16" x14ac:dyDescent="0.35">
      <c r="B30" s="1" t="s">
        <v>25</v>
      </c>
    </row>
    <row r="31" spans="1:16" x14ac:dyDescent="0.35">
      <c r="C31" s="1" t="s">
        <v>21</v>
      </c>
      <c r="G31" s="2">
        <f ca="1">F34</f>
        <v>3223.0445810889855</v>
      </c>
      <c r="H31" s="2">
        <f t="shared" ref="H31:P31" ca="1" si="11">G34</f>
        <v>2930.7464102644958</v>
      </c>
      <c r="I31" s="2">
        <f t="shared" ca="1" si="11"/>
        <v>2623.8333308987812</v>
      </c>
      <c r="J31" s="2">
        <f t="shared" ca="1" si="11"/>
        <v>2301.574597564781</v>
      </c>
      <c r="K31" s="2">
        <f t="shared" ca="1" si="11"/>
        <v>1963.2029275640812</v>
      </c>
      <c r="L31" s="2">
        <f t="shared" ca="1" si="11"/>
        <v>1607.9126740633462</v>
      </c>
      <c r="M31" s="2">
        <f t="shared" ca="1" si="11"/>
        <v>1234.8579078875746</v>
      </c>
      <c r="N31" s="2">
        <f t="shared" ca="1" si="11"/>
        <v>843.15040340301437</v>
      </c>
      <c r="O31" s="2">
        <f t="shared" ca="1" si="11"/>
        <v>431.85752369422607</v>
      </c>
      <c r="P31" s="2">
        <f t="shared" ca="1" si="11"/>
        <v>-1.6022738691390259E-12</v>
      </c>
    </row>
    <row r="32" spans="1:16" x14ac:dyDescent="0.35">
      <c r="C32" s="1" t="s">
        <v>26</v>
      </c>
      <c r="G32" s="2">
        <f t="shared" ref="G32:P32" ca="1" si="12">$F$8*G11</f>
        <v>453.45039987893898</v>
      </c>
      <c r="H32" s="2">
        <f t="shared" ca="1" si="12"/>
        <v>453.45039987893898</v>
      </c>
      <c r="I32" s="2">
        <f t="shared" ca="1" si="12"/>
        <v>453.45039987893898</v>
      </c>
      <c r="J32" s="2">
        <f t="shared" ca="1" si="12"/>
        <v>453.45039987893898</v>
      </c>
      <c r="K32" s="2">
        <f t="shared" ca="1" si="12"/>
        <v>453.45039987893898</v>
      </c>
      <c r="L32" s="2">
        <f t="shared" ca="1" si="12"/>
        <v>453.45039987893898</v>
      </c>
      <c r="M32" s="2">
        <f t="shared" ca="1" si="12"/>
        <v>453.45039987893898</v>
      </c>
      <c r="N32" s="2">
        <f t="shared" ca="1" si="12"/>
        <v>453.45039987893898</v>
      </c>
      <c r="O32" s="2">
        <f t="shared" ca="1" si="12"/>
        <v>453.45039987893898</v>
      </c>
      <c r="P32" s="2">
        <f t="shared" ca="1" si="12"/>
        <v>0</v>
      </c>
    </row>
    <row r="33" spans="2:16" x14ac:dyDescent="0.35">
      <c r="C33" s="1" t="s">
        <v>27</v>
      </c>
      <c r="G33" s="2">
        <f ca="1">G31*$F$3</f>
        <v>161.15222905444929</v>
      </c>
      <c r="H33" s="2">
        <f t="shared" ref="H33:P33" ca="1" si="13">H31*$F$3</f>
        <v>146.53732051322478</v>
      </c>
      <c r="I33" s="2">
        <f t="shared" ca="1" si="13"/>
        <v>131.19166654493907</v>
      </c>
      <c r="J33" s="2">
        <f t="shared" ca="1" si="13"/>
        <v>115.07872987823906</v>
      </c>
      <c r="K33" s="2">
        <f t="shared" ca="1" si="13"/>
        <v>98.160146378204061</v>
      </c>
      <c r="L33" s="2">
        <f t="shared" ca="1" si="13"/>
        <v>80.39563370316732</v>
      </c>
      <c r="M33" s="2">
        <f t="shared" ca="1" si="13"/>
        <v>61.742895394378735</v>
      </c>
      <c r="N33" s="2">
        <f t="shared" ca="1" si="13"/>
        <v>42.157520170150718</v>
      </c>
      <c r="O33" s="2">
        <f t="shared" ca="1" si="13"/>
        <v>21.592876184711304</v>
      </c>
      <c r="P33" s="2">
        <f t="shared" ca="1" si="13"/>
        <v>-8.0113693456951298E-14</v>
      </c>
    </row>
    <row r="34" spans="2:16" x14ac:dyDescent="0.35">
      <c r="C34" s="1" t="s">
        <v>24</v>
      </c>
      <c r="F34" s="2">
        <f ca="1">F28</f>
        <v>3223.0445810889855</v>
      </c>
      <c r="G34" s="2">
        <f ca="1">G31-G32+G33</f>
        <v>2930.7464102644958</v>
      </c>
      <c r="H34" s="2">
        <f t="shared" ref="H34:P34" ca="1" si="14">H31-H32+H33</f>
        <v>2623.8333308987812</v>
      </c>
      <c r="I34" s="2">
        <f t="shared" ca="1" si="14"/>
        <v>2301.574597564781</v>
      </c>
      <c r="J34" s="2">
        <f t="shared" ca="1" si="14"/>
        <v>1963.2029275640812</v>
      </c>
      <c r="K34" s="2">
        <f t="shared" ca="1" si="14"/>
        <v>1607.9126740633462</v>
      </c>
      <c r="L34" s="2">
        <f t="shared" ca="1" si="14"/>
        <v>1234.8579078875746</v>
      </c>
      <c r="M34" s="2">
        <f t="shared" ca="1" si="14"/>
        <v>843.15040340301437</v>
      </c>
      <c r="N34" s="2">
        <f t="shared" ca="1" si="14"/>
        <v>431.85752369422607</v>
      </c>
      <c r="O34" s="2">
        <f t="shared" ca="1" si="14"/>
        <v>-1.6022738691390259E-12</v>
      </c>
      <c r="P34" s="2">
        <f t="shared" ca="1" si="14"/>
        <v>-1.6823875625959773E-12</v>
      </c>
    </row>
    <row r="36" spans="2:16" ht="15" thickBot="1" x14ac:dyDescent="0.4">
      <c r="B36" s="11" t="s">
        <v>61</v>
      </c>
      <c r="C36" s="11"/>
      <c r="D36" s="11"/>
      <c r="E36" s="11"/>
      <c r="F36" s="12">
        <f ca="1">F28-F34</f>
        <v>0</v>
      </c>
      <c r="G36" s="12">
        <f t="shared" ref="G36:P36" ca="1" si="15">G28-G34</f>
        <v>453.45039987893915</v>
      </c>
      <c r="H36" s="12">
        <f t="shared" ca="1" si="15"/>
        <v>929.57331975182569</v>
      </c>
      <c r="I36" s="12">
        <f t="shared" ca="1" si="15"/>
        <v>1429.5023856183566</v>
      </c>
      <c r="J36" s="12">
        <f t="shared" ca="1" si="15"/>
        <v>1954.4279047782134</v>
      </c>
      <c r="K36" s="12">
        <f t="shared" ca="1" si="15"/>
        <v>2505.5996998960627</v>
      </c>
      <c r="L36" s="12">
        <f t="shared" ca="1" si="15"/>
        <v>3084.3300847698056</v>
      </c>
      <c r="M36" s="12">
        <f t="shared" ca="1" si="15"/>
        <v>3691.9969888872351</v>
      </c>
      <c r="N36" s="12">
        <f t="shared" ca="1" si="15"/>
        <v>4330.0472382105363</v>
      </c>
      <c r="O36" s="12">
        <f t="shared" ca="1" si="15"/>
        <v>1.6022738691390259E-12</v>
      </c>
      <c r="P36" s="12">
        <f t="shared" ca="1" si="15"/>
        <v>1.6823875625959773E-12</v>
      </c>
    </row>
    <row r="38" spans="2:16" x14ac:dyDescent="0.35">
      <c r="B38" s="1" t="s">
        <v>29</v>
      </c>
      <c r="G38" s="2">
        <f t="shared" ref="G38:P38" ca="1" si="16">IF(G18,G36/G18)</f>
        <v>0.99009900990099053</v>
      </c>
      <c r="H38" s="2">
        <f t="shared" ca="1" si="16"/>
        <v>2.0297029702970315</v>
      </c>
      <c r="I38" s="2">
        <f t="shared" ca="1" si="16"/>
        <v>3.1212871287128747</v>
      </c>
      <c r="J38" s="2">
        <f t="shared" ca="1" si="16"/>
        <v>4.2674504950495082</v>
      </c>
      <c r="K38" s="2">
        <f t="shared" ca="1" si="16"/>
        <v>5.4709220297029733</v>
      </c>
      <c r="L38" s="2">
        <f t="shared" ca="1" si="16"/>
        <v>6.7345671410891139</v>
      </c>
      <c r="M38" s="2">
        <f t="shared" ca="1" si="16"/>
        <v>8.0613945080445593</v>
      </c>
      <c r="N38" s="2">
        <f t="shared" ca="1" si="16"/>
        <v>9.4545632433477795</v>
      </c>
      <c r="O38" s="2">
        <f t="shared" ca="1" si="16"/>
        <v>3.4985298763620316E-15</v>
      </c>
      <c r="P38" s="2" t="b">
        <f t="shared" ca="1" si="16"/>
        <v>0</v>
      </c>
    </row>
    <row r="40" spans="2:16" x14ac:dyDescent="0.35">
      <c r="B40" s="1" t="s">
        <v>30</v>
      </c>
    </row>
    <row r="41" spans="2:16" x14ac:dyDescent="0.35">
      <c r="C41" s="1" t="s">
        <v>21</v>
      </c>
      <c r="G41" s="2">
        <f ca="1">F45</f>
        <v>0</v>
      </c>
      <c r="H41" s="2">
        <f t="shared" ref="H41:P41" ca="1" si="17">G45</f>
        <v>457.98490387772836</v>
      </c>
      <c r="I41" s="2">
        <f t="shared" ca="1" si="17"/>
        <v>938.86905294934309</v>
      </c>
      <c r="J41" s="2">
        <f t="shared" ca="1" si="17"/>
        <v>1443.7974094745387</v>
      </c>
      <c r="K41" s="2">
        <f t="shared" ca="1" si="17"/>
        <v>1973.9721838259939</v>
      </c>
      <c r="L41" s="2">
        <f t="shared" ca="1" si="17"/>
        <v>2530.6556968950217</v>
      </c>
      <c r="M41" s="2">
        <f t="shared" ca="1" si="17"/>
        <v>3115.173385617501</v>
      </c>
      <c r="N41" s="2">
        <f t="shared" ca="1" si="17"/>
        <v>3728.9169587761044</v>
      </c>
      <c r="O41" s="2">
        <f t="shared" ca="1" si="17"/>
        <v>4373.3477105926377</v>
      </c>
      <c r="P41" s="2">
        <f t="shared" ca="1" si="17"/>
        <v>-2.5579538487363607E-13</v>
      </c>
    </row>
    <row r="42" spans="2:16" x14ac:dyDescent="0.35">
      <c r="C42" s="1" t="s">
        <v>31</v>
      </c>
      <c r="G42" s="2">
        <f t="shared" ref="G42:P42" ca="1" si="18">G18</f>
        <v>457.98490387772836</v>
      </c>
      <c r="H42" s="2">
        <f t="shared" ca="1" si="18"/>
        <v>457.98490387772836</v>
      </c>
      <c r="I42" s="2">
        <f t="shared" ca="1" si="18"/>
        <v>457.98490387772836</v>
      </c>
      <c r="J42" s="2">
        <f t="shared" ca="1" si="18"/>
        <v>457.98490387772836</v>
      </c>
      <c r="K42" s="2">
        <f t="shared" ca="1" si="18"/>
        <v>457.98490387772836</v>
      </c>
      <c r="L42" s="2">
        <f t="shared" ca="1" si="18"/>
        <v>457.98490387772836</v>
      </c>
      <c r="M42" s="2">
        <f t="shared" ca="1" si="18"/>
        <v>457.98490387772836</v>
      </c>
      <c r="N42" s="2">
        <f t="shared" ca="1" si="18"/>
        <v>457.98490387772836</v>
      </c>
      <c r="O42" s="2">
        <f t="shared" ca="1" si="18"/>
        <v>457.98490387772836</v>
      </c>
      <c r="P42" s="2">
        <f t="shared" ca="1" si="18"/>
        <v>0</v>
      </c>
    </row>
    <row r="43" spans="2:16" x14ac:dyDescent="0.35">
      <c r="C43" s="1" t="s">
        <v>27</v>
      </c>
      <c r="G43" s="2">
        <f ca="1">G46</f>
        <v>0</v>
      </c>
      <c r="H43" s="2">
        <f t="shared" ref="H43:P43" ca="1" si="19">H46</f>
        <v>22.899245193886419</v>
      </c>
      <c r="I43" s="2">
        <f t="shared" ca="1" si="19"/>
        <v>46.943452647467154</v>
      </c>
      <c r="J43" s="2">
        <f t="shared" ca="1" si="19"/>
        <v>72.189870473726941</v>
      </c>
      <c r="K43" s="2">
        <f t="shared" ca="1" si="19"/>
        <v>98.698609191299695</v>
      </c>
      <c r="L43" s="2">
        <f t="shared" ca="1" si="19"/>
        <v>126.53278484475109</v>
      </c>
      <c r="M43" s="2">
        <f t="shared" ca="1" si="19"/>
        <v>155.75866928087507</v>
      </c>
      <c r="N43" s="2">
        <f t="shared" ca="1" si="19"/>
        <v>186.44584793880523</v>
      </c>
      <c r="O43" s="2">
        <f t="shared" ca="1" si="19"/>
        <v>218.6673855296319</v>
      </c>
      <c r="P43" s="2">
        <f t="shared" ca="1" si="19"/>
        <v>-1.2789769243681804E-14</v>
      </c>
    </row>
    <row r="44" spans="2:16" x14ac:dyDescent="0.35">
      <c r="C44" s="1" t="s">
        <v>32</v>
      </c>
      <c r="G44" s="2">
        <f t="shared" ref="G44:P44" ca="1" si="20">(G41+G42+G43)*G12</f>
        <v>0</v>
      </c>
      <c r="H44" s="2">
        <f t="shared" ca="1" si="20"/>
        <v>0</v>
      </c>
      <c r="I44" s="2">
        <f t="shared" ca="1" si="20"/>
        <v>0</v>
      </c>
      <c r="J44" s="2">
        <f t="shared" ca="1" si="20"/>
        <v>0</v>
      </c>
      <c r="K44" s="2">
        <f t="shared" ca="1" si="20"/>
        <v>0</v>
      </c>
      <c r="L44" s="2">
        <f t="shared" ca="1" si="20"/>
        <v>0</v>
      </c>
      <c r="M44" s="2">
        <f t="shared" ca="1" si="20"/>
        <v>0</v>
      </c>
      <c r="N44" s="2">
        <f t="shared" ca="1" si="20"/>
        <v>0</v>
      </c>
      <c r="O44" s="2">
        <f t="shared" ca="1" si="20"/>
        <v>5049.9999999999982</v>
      </c>
      <c r="P44" s="2">
        <f t="shared" ca="1" si="20"/>
        <v>0</v>
      </c>
    </row>
    <row r="45" spans="2:16" ht="15" thickBot="1" x14ac:dyDescent="0.4">
      <c r="C45" s="11" t="s">
        <v>24</v>
      </c>
      <c r="D45" s="11"/>
      <c r="E45" s="11"/>
      <c r="F45" s="11"/>
      <c r="G45" s="12">
        <f ca="1">G41+G42-G44+G43</f>
        <v>457.98490387772836</v>
      </c>
      <c r="H45" s="12">
        <f t="shared" ref="H45:P45" ca="1" si="21">H41+H42-H44+H43</f>
        <v>938.86905294934309</v>
      </c>
      <c r="I45" s="12">
        <f t="shared" ca="1" si="21"/>
        <v>1443.7974094745387</v>
      </c>
      <c r="J45" s="12">
        <f t="shared" ca="1" si="21"/>
        <v>1973.9721838259939</v>
      </c>
      <c r="K45" s="12">
        <f t="shared" ca="1" si="21"/>
        <v>2530.6556968950217</v>
      </c>
      <c r="L45" s="12">
        <f t="shared" ca="1" si="21"/>
        <v>3115.173385617501</v>
      </c>
      <c r="M45" s="12">
        <f t="shared" ca="1" si="21"/>
        <v>3728.9169587761044</v>
      </c>
      <c r="N45" s="12">
        <f t="shared" ca="1" si="21"/>
        <v>4373.3477105926377</v>
      </c>
      <c r="O45" s="12">
        <f t="shared" ca="1" si="21"/>
        <v>-2.5579538487363607E-13</v>
      </c>
      <c r="P45" s="12">
        <f t="shared" ca="1" si="21"/>
        <v>-2.6858515411731785E-13</v>
      </c>
    </row>
    <row r="46" spans="2:16" x14ac:dyDescent="0.35">
      <c r="F46" s="8">
        <f ca="1">F3</f>
        <v>0.05</v>
      </c>
      <c r="G46" s="2">
        <f ca="1">G41*$F$46</f>
        <v>0</v>
      </c>
      <c r="H46" s="2">
        <f t="shared" ref="H46:P46" ca="1" si="22">H41*$F$46</f>
        <v>22.899245193886419</v>
      </c>
      <c r="I46" s="2">
        <f t="shared" ca="1" si="22"/>
        <v>46.943452647467154</v>
      </c>
      <c r="J46" s="2">
        <f t="shared" ca="1" si="22"/>
        <v>72.189870473726941</v>
      </c>
      <c r="K46" s="2">
        <f t="shared" ca="1" si="22"/>
        <v>98.698609191299695</v>
      </c>
      <c r="L46" s="2">
        <f t="shared" ca="1" si="22"/>
        <v>126.53278484475109</v>
      </c>
      <c r="M46" s="2">
        <f t="shared" ca="1" si="22"/>
        <v>155.75866928087507</v>
      </c>
      <c r="N46" s="2">
        <f t="shared" ca="1" si="22"/>
        <v>186.44584793880523</v>
      </c>
      <c r="O46" s="2">
        <f t="shared" ca="1" si="22"/>
        <v>218.6673855296319</v>
      </c>
      <c r="P46" s="2">
        <f t="shared" ca="1" si="22"/>
        <v>-1.2789769243681804E-14</v>
      </c>
    </row>
    <row r="47" spans="2:16" x14ac:dyDescent="0.35">
      <c r="F47" s="8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x14ac:dyDescent="0.35">
      <c r="B48" s="1" t="s">
        <v>34</v>
      </c>
      <c r="G48" s="2">
        <f t="shared" ref="G48:P48" ca="1" si="23">G45/G36</f>
        <v>1.0099999999999996</v>
      </c>
      <c r="H48" s="2">
        <f t="shared" ca="1" si="23"/>
        <v>1.0099999999999991</v>
      </c>
      <c r="I48" s="2">
        <f t="shared" ca="1" si="23"/>
        <v>1.0099999999999989</v>
      </c>
      <c r="J48" s="2">
        <f t="shared" ca="1" si="23"/>
        <v>1.0099999999999991</v>
      </c>
      <c r="K48" s="2">
        <f t="shared" ca="1" si="23"/>
        <v>1.0099999999999993</v>
      </c>
      <c r="L48" s="2">
        <f t="shared" ca="1" si="23"/>
        <v>1.0099999999999991</v>
      </c>
      <c r="M48" s="2">
        <f t="shared" ca="1" si="23"/>
        <v>1.0099999999999991</v>
      </c>
      <c r="N48" s="2">
        <f t="shared" ca="1" si="23"/>
        <v>1.0099999999999991</v>
      </c>
      <c r="O48" s="2">
        <f t="shared" ca="1" si="23"/>
        <v>-0.15964523281596452</v>
      </c>
      <c r="P48" s="2">
        <f t="shared" ca="1" si="23"/>
        <v>-0.15964523281596452</v>
      </c>
    </row>
    <row r="50" spans="1:16" x14ac:dyDescent="0.35">
      <c r="B50" s="1" t="s">
        <v>14</v>
      </c>
    </row>
    <row r="51" spans="1:16" x14ac:dyDescent="0.35">
      <c r="C51" s="1" t="s">
        <v>15</v>
      </c>
      <c r="G51" s="2">
        <f t="shared" ref="G51:P51" ca="1" si="24">G27</f>
        <v>0</v>
      </c>
      <c r="H51" s="2">
        <f t="shared" ca="1" si="24"/>
        <v>0</v>
      </c>
      <c r="I51" s="2">
        <f t="shared" ca="1" si="24"/>
        <v>0</v>
      </c>
      <c r="J51" s="2">
        <f t="shared" ca="1" si="24"/>
        <v>0</v>
      </c>
      <c r="K51" s="2">
        <f t="shared" ca="1" si="24"/>
        <v>0</v>
      </c>
      <c r="L51" s="2">
        <f t="shared" ca="1" si="24"/>
        <v>0</v>
      </c>
      <c r="M51" s="2">
        <f t="shared" ca="1" si="24"/>
        <v>0</v>
      </c>
      <c r="N51" s="2">
        <f t="shared" ca="1" si="24"/>
        <v>0</v>
      </c>
      <c r="O51" s="2">
        <f t="shared" ca="1" si="24"/>
        <v>5000</v>
      </c>
      <c r="P51" s="2">
        <f t="shared" ca="1" si="24"/>
        <v>0</v>
      </c>
    </row>
    <row r="52" spans="1:16" x14ac:dyDescent="0.35">
      <c r="C52" s="1" t="s">
        <v>16</v>
      </c>
      <c r="G52" s="2">
        <f t="shared" ref="G52:P52" ca="1" si="25">G32</f>
        <v>453.45039987893898</v>
      </c>
      <c r="H52" s="2">
        <f t="shared" ca="1" si="25"/>
        <v>453.45039987893898</v>
      </c>
      <c r="I52" s="2">
        <f t="shared" ca="1" si="25"/>
        <v>453.45039987893898</v>
      </c>
      <c r="J52" s="2">
        <f t="shared" ca="1" si="25"/>
        <v>453.45039987893898</v>
      </c>
      <c r="K52" s="2">
        <f t="shared" ca="1" si="25"/>
        <v>453.45039987893898</v>
      </c>
      <c r="L52" s="2">
        <f t="shared" ca="1" si="25"/>
        <v>453.45039987893898</v>
      </c>
      <c r="M52" s="2">
        <f t="shared" ca="1" si="25"/>
        <v>453.45039987893898</v>
      </c>
      <c r="N52" s="2">
        <f t="shared" ca="1" si="25"/>
        <v>453.45039987893898</v>
      </c>
      <c r="O52" s="2">
        <f t="shared" ca="1" si="25"/>
        <v>453.45039987893898</v>
      </c>
      <c r="P52" s="2">
        <f t="shared" ca="1" si="25"/>
        <v>0</v>
      </c>
    </row>
    <row r="53" spans="1:16" x14ac:dyDescent="0.35">
      <c r="C53" s="1" t="s">
        <v>17</v>
      </c>
      <c r="G53" s="2">
        <f ca="1">G52-G51</f>
        <v>453.45039987893898</v>
      </c>
      <c r="H53" s="2">
        <f t="shared" ref="H53:P53" ca="1" si="26">H52-H51</f>
        <v>453.45039987893898</v>
      </c>
      <c r="I53" s="2">
        <f t="shared" ca="1" si="26"/>
        <v>453.45039987893898</v>
      </c>
      <c r="J53" s="2">
        <f t="shared" ca="1" si="26"/>
        <v>453.45039987893898</v>
      </c>
      <c r="K53" s="2">
        <f t="shared" ca="1" si="26"/>
        <v>453.45039987893898</v>
      </c>
      <c r="L53" s="2">
        <f t="shared" ca="1" si="26"/>
        <v>453.45039987893898</v>
      </c>
      <c r="M53" s="2">
        <f t="shared" ca="1" si="26"/>
        <v>453.45039987893898</v>
      </c>
      <c r="N53" s="2">
        <f t="shared" ca="1" si="26"/>
        <v>453.45039987893898</v>
      </c>
      <c r="O53" s="2">
        <f t="shared" ca="1" si="26"/>
        <v>-4546.5496001210613</v>
      </c>
      <c r="P53" s="2">
        <f t="shared" ca="1" si="26"/>
        <v>0</v>
      </c>
    </row>
    <row r="54" spans="1:16" x14ac:dyDescent="0.35">
      <c r="C54" s="1" t="s">
        <v>18</v>
      </c>
      <c r="F54" s="8">
        <f ca="1">IRR(53:53)</f>
        <v>5.0000000000007372E-2</v>
      </c>
    </row>
    <row r="56" spans="1:16" s="13" customFormat="1" x14ac:dyDescent="0.35">
      <c r="A56" s="13" t="s">
        <v>35</v>
      </c>
    </row>
    <row r="57" spans="1:16" x14ac:dyDescent="0.35">
      <c r="B57" s="1" t="s">
        <v>40</v>
      </c>
    </row>
    <row r="58" spans="1:16" x14ac:dyDescent="0.35">
      <c r="C58" s="1" t="s">
        <v>41</v>
      </c>
      <c r="G58" s="2">
        <f t="shared" ref="G58:P58" ca="1" si="27">G18</f>
        <v>457.98490387772836</v>
      </c>
      <c r="H58" s="2">
        <f t="shared" ca="1" si="27"/>
        <v>457.98490387772836</v>
      </c>
      <c r="I58" s="2">
        <f t="shared" ca="1" si="27"/>
        <v>457.98490387772836</v>
      </c>
      <c r="J58" s="2">
        <f t="shared" ca="1" si="27"/>
        <v>457.98490387772836</v>
      </c>
      <c r="K58" s="2">
        <f t="shared" ca="1" si="27"/>
        <v>457.98490387772836</v>
      </c>
      <c r="L58" s="2">
        <f t="shared" ca="1" si="27"/>
        <v>457.98490387772836</v>
      </c>
      <c r="M58" s="2">
        <f t="shared" ca="1" si="27"/>
        <v>457.98490387772836</v>
      </c>
      <c r="N58" s="2">
        <f t="shared" ca="1" si="27"/>
        <v>457.98490387772836</v>
      </c>
      <c r="O58" s="2">
        <f t="shared" ca="1" si="27"/>
        <v>457.98490387772836</v>
      </c>
      <c r="P58" s="2">
        <f t="shared" ca="1" si="27"/>
        <v>0</v>
      </c>
    </row>
    <row r="59" spans="1:16" x14ac:dyDescent="0.35">
      <c r="C59" s="1" t="s">
        <v>42</v>
      </c>
      <c r="G59" s="2">
        <f ca="1">G46</f>
        <v>0</v>
      </c>
      <c r="H59" s="2">
        <f t="shared" ref="H59:P59" ca="1" si="28">H46</f>
        <v>22.899245193886419</v>
      </c>
      <c r="I59" s="2">
        <f t="shared" ca="1" si="28"/>
        <v>46.943452647467154</v>
      </c>
      <c r="J59" s="2">
        <f t="shared" ca="1" si="28"/>
        <v>72.189870473726941</v>
      </c>
      <c r="K59" s="2">
        <f t="shared" ca="1" si="28"/>
        <v>98.698609191299695</v>
      </c>
      <c r="L59" s="2">
        <f t="shared" ca="1" si="28"/>
        <v>126.53278484475109</v>
      </c>
      <c r="M59" s="2">
        <f t="shared" ca="1" si="28"/>
        <v>155.75866928087507</v>
      </c>
      <c r="N59" s="2">
        <f t="shared" ca="1" si="28"/>
        <v>186.44584793880523</v>
      </c>
      <c r="O59" s="2">
        <f t="shared" ca="1" si="28"/>
        <v>218.6673855296319</v>
      </c>
      <c r="P59" s="2">
        <f t="shared" ca="1" si="28"/>
        <v>-1.2789769243681804E-14</v>
      </c>
    </row>
    <row r="60" spans="1:16" x14ac:dyDescent="0.35">
      <c r="C60" s="1" t="s">
        <v>62</v>
      </c>
      <c r="G60" s="2">
        <f t="shared" ref="G60:P60" ca="1" si="29">G36-F36</f>
        <v>453.45039987893915</v>
      </c>
      <c r="H60" s="2">
        <f t="shared" ca="1" si="29"/>
        <v>476.12291987288654</v>
      </c>
      <c r="I60" s="2">
        <f t="shared" ca="1" si="29"/>
        <v>499.92906586653089</v>
      </c>
      <c r="J60" s="2">
        <f t="shared" ca="1" si="29"/>
        <v>524.92551915985678</v>
      </c>
      <c r="K60" s="2">
        <f t="shared" ca="1" si="29"/>
        <v>551.17179511784934</v>
      </c>
      <c r="L60" s="2">
        <f t="shared" ca="1" si="29"/>
        <v>578.73038487374288</v>
      </c>
      <c r="M60" s="2">
        <f t="shared" ca="1" si="29"/>
        <v>607.66690411742957</v>
      </c>
      <c r="N60" s="2">
        <f t="shared" ca="1" si="29"/>
        <v>638.05024932330116</v>
      </c>
      <c r="O60" s="2">
        <f t="shared" ca="1" si="29"/>
        <v>-4330.0472382105345</v>
      </c>
      <c r="P60" s="2">
        <f t="shared" ca="1" si="29"/>
        <v>8.0113693456951336E-14</v>
      </c>
    </row>
    <row r="61" spans="1:16" x14ac:dyDescent="0.35">
      <c r="C61" s="1" t="s">
        <v>63</v>
      </c>
      <c r="G61" s="2">
        <f t="shared" ref="G61:P61" ca="1" si="30">G27</f>
        <v>0</v>
      </c>
      <c r="H61" s="2">
        <f t="shared" ca="1" si="30"/>
        <v>0</v>
      </c>
      <c r="I61" s="2">
        <f t="shared" ca="1" si="30"/>
        <v>0</v>
      </c>
      <c r="J61" s="2">
        <f t="shared" ca="1" si="30"/>
        <v>0</v>
      </c>
      <c r="K61" s="2">
        <f t="shared" ca="1" si="30"/>
        <v>0</v>
      </c>
      <c r="L61" s="2">
        <f t="shared" ca="1" si="30"/>
        <v>0</v>
      </c>
      <c r="M61" s="2">
        <f t="shared" ca="1" si="30"/>
        <v>0</v>
      </c>
      <c r="N61" s="2">
        <f t="shared" ca="1" si="30"/>
        <v>0</v>
      </c>
      <c r="O61" s="2">
        <f t="shared" ca="1" si="30"/>
        <v>5000</v>
      </c>
      <c r="P61" s="2">
        <f t="shared" ca="1" si="30"/>
        <v>0</v>
      </c>
    </row>
    <row r="62" spans="1:16" ht="15" thickBot="1" x14ac:dyDescent="0.4">
      <c r="D62" s="11" t="s">
        <v>44</v>
      </c>
      <c r="E62" s="11"/>
      <c r="F62" s="11"/>
      <c r="G62" s="12">
        <f ca="1">G58+G59-G60-G61</f>
        <v>4.5345039987892051</v>
      </c>
      <c r="H62" s="12">
        <f t="shared" ref="H62:P62" ca="1" si="31">H58+H59-H60-H61</f>
        <v>4.7612291987282447</v>
      </c>
      <c r="I62" s="12">
        <f t="shared" ca="1" si="31"/>
        <v>4.99929065866462</v>
      </c>
      <c r="J62" s="12">
        <f t="shared" ca="1" si="31"/>
        <v>5.2492551915985359</v>
      </c>
      <c r="K62" s="12">
        <f t="shared" ca="1" si="31"/>
        <v>5.5117179511787526</v>
      </c>
      <c r="L62" s="12">
        <f t="shared" ca="1" si="31"/>
        <v>5.787303848736542</v>
      </c>
      <c r="M62" s="12">
        <f t="shared" ca="1" si="31"/>
        <v>6.0766690411738864</v>
      </c>
      <c r="N62" s="12">
        <f t="shared" ca="1" si="31"/>
        <v>6.3805024932323704</v>
      </c>
      <c r="O62" s="12">
        <f t="shared" ca="1" si="31"/>
        <v>6.6995276178950007</v>
      </c>
      <c r="P62" s="12">
        <f t="shared" ca="1" si="31"/>
        <v>-9.2903462700633145E-14</v>
      </c>
    </row>
    <row r="64" spans="1:16" x14ac:dyDescent="0.35">
      <c r="B64" s="1" t="s">
        <v>14</v>
      </c>
    </row>
    <row r="65" spans="2:16" x14ac:dyDescent="0.35">
      <c r="C65" s="1" t="s">
        <v>40</v>
      </c>
      <c r="G65" s="2">
        <f ca="1">G62</f>
        <v>4.5345039987892051</v>
      </c>
      <c r="H65" s="2">
        <f t="shared" ref="H65:P65" ca="1" si="32">H62</f>
        <v>4.7612291987282447</v>
      </c>
      <c r="I65" s="2">
        <f t="shared" ca="1" si="32"/>
        <v>4.99929065866462</v>
      </c>
      <c r="J65" s="2">
        <f t="shared" ca="1" si="32"/>
        <v>5.2492551915985359</v>
      </c>
      <c r="K65" s="2">
        <f t="shared" ca="1" si="32"/>
        <v>5.5117179511787526</v>
      </c>
      <c r="L65" s="2">
        <f t="shared" ca="1" si="32"/>
        <v>5.787303848736542</v>
      </c>
      <c r="M65" s="2">
        <f t="shared" ca="1" si="32"/>
        <v>6.0766690411738864</v>
      </c>
      <c r="N65" s="2">
        <f t="shared" ca="1" si="32"/>
        <v>6.3805024932323704</v>
      </c>
      <c r="O65" s="2">
        <f t="shared" ca="1" si="32"/>
        <v>6.6995276178950007</v>
      </c>
      <c r="P65" s="2">
        <f t="shared" ca="1" si="32"/>
        <v>-9.2903462700633145E-14</v>
      </c>
    </row>
    <row r="66" spans="2:16" x14ac:dyDescent="0.35">
      <c r="C66" s="1" t="s">
        <v>46</v>
      </c>
      <c r="G66" s="2">
        <f t="shared" ref="G66:P66" ca="1" si="33">G36-F36</f>
        <v>453.45039987893915</v>
      </c>
      <c r="H66" s="2">
        <f t="shared" ca="1" si="33"/>
        <v>476.12291987288654</v>
      </c>
      <c r="I66" s="2">
        <f t="shared" ca="1" si="33"/>
        <v>499.92906586653089</v>
      </c>
      <c r="J66" s="2">
        <f t="shared" ca="1" si="33"/>
        <v>524.92551915985678</v>
      </c>
      <c r="K66" s="2">
        <f t="shared" ca="1" si="33"/>
        <v>551.17179511784934</v>
      </c>
      <c r="L66" s="2">
        <f t="shared" ca="1" si="33"/>
        <v>578.73038487374288</v>
      </c>
      <c r="M66" s="2">
        <f t="shared" ca="1" si="33"/>
        <v>607.66690411742957</v>
      </c>
      <c r="N66" s="2">
        <f t="shared" ca="1" si="33"/>
        <v>638.05024932330116</v>
      </c>
      <c r="O66" s="2">
        <f t="shared" ca="1" si="33"/>
        <v>-4330.0472382105345</v>
      </c>
      <c r="P66" s="2">
        <f t="shared" ca="1" si="33"/>
        <v>8.0113693456951336E-14</v>
      </c>
    </row>
    <row r="67" spans="2:16" x14ac:dyDescent="0.35">
      <c r="C67" s="1" t="s">
        <v>47</v>
      </c>
      <c r="G67" s="2">
        <f ca="1">G45-F45</f>
        <v>457.98490387772836</v>
      </c>
      <c r="H67" s="2">
        <f t="shared" ref="H67:P67" ca="1" si="34">H45-G45</f>
        <v>480.88414907161473</v>
      </c>
      <c r="I67" s="2">
        <f t="shared" ca="1" si="34"/>
        <v>504.92835652519557</v>
      </c>
      <c r="J67" s="2">
        <f t="shared" ca="1" si="34"/>
        <v>530.1747743514552</v>
      </c>
      <c r="K67" s="2">
        <f t="shared" ca="1" si="34"/>
        <v>556.68351306902787</v>
      </c>
      <c r="L67" s="2">
        <f t="shared" ca="1" si="34"/>
        <v>584.51768872247931</v>
      </c>
      <c r="M67" s="2">
        <f t="shared" ca="1" si="34"/>
        <v>613.74357315860334</v>
      </c>
      <c r="N67" s="2">
        <f t="shared" ca="1" si="34"/>
        <v>644.4307518165333</v>
      </c>
      <c r="O67" s="2">
        <f t="shared" ca="1" si="34"/>
        <v>-4373.3477105926377</v>
      </c>
      <c r="P67" s="2">
        <f t="shared" ca="1" si="34"/>
        <v>-1.2789769243681783E-14</v>
      </c>
    </row>
    <row r="68" spans="2:16" ht="15" thickBot="1" x14ac:dyDescent="0.4">
      <c r="D68" s="11" t="s">
        <v>48</v>
      </c>
      <c r="E68" s="11"/>
      <c r="F68" s="11"/>
      <c r="G68" s="12">
        <f ca="1">G65+G66-G67</f>
        <v>0</v>
      </c>
      <c r="H68" s="12">
        <f t="shared" ref="H68:P68" ca="1" si="35">H65+H66-H67</f>
        <v>0</v>
      </c>
      <c r="I68" s="12">
        <f t="shared" ca="1" si="35"/>
        <v>0</v>
      </c>
      <c r="J68" s="12">
        <f t="shared" ca="1" si="35"/>
        <v>0</v>
      </c>
      <c r="K68" s="12">
        <f t="shared" ca="1" si="35"/>
        <v>0</v>
      </c>
      <c r="L68" s="12">
        <f t="shared" ca="1" si="35"/>
        <v>0</v>
      </c>
      <c r="M68" s="12">
        <f t="shared" ca="1" si="35"/>
        <v>0</v>
      </c>
      <c r="N68" s="12">
        <f t="shared" ca="1" si="35"/>
        <v>0</v>
      </c>
      <c r="O68" s="12">
        <f t="shared" ca="1" si="35"/>
        <v>49.999999999998181</v>
      </c>
      <c r="P68" s="12">
        <f t="shared" ca="1" si="35"/>
        <v>-2.5243548967072378E-29</v>
      </c>
    </row>
    <row r="70" spans="2:16" x14ac:dyDescent="0.35">
      <c r="B70" s="1" t="s">
        <v>49</v>
      </c>
    </row>
    <row r="71" spans="2:16" x14ac:dyDescent="0.35">
      <c r="C71" s="1" t="s">
        <v>50</v>
      </c>
    </row>
    <row r="72" spans="2:16" x14ac:dyDescent="0.35">
      <c r="D72" s="1" t="s">
        <v>21</v>
      </c>
      <c r="G72" s="2">
        <f ca="1">F75</f>
        <v>0</v>
      </c>
      <c r="H72" s="2">
        <f t="shared" ref="H72:P72" ca="1" si="36">G75</f>
        <v>4.5345039987892051</v>
      </c>
      <c r="I72" s="2">
        <f t="shared" ca="1" si="36"/>
        <v>9.2957331975174498</v>
      </c>
      <c r="J72" s="2">
        <f t="shared" ca="1" si="36"/>
        <v>14.29502385618207</v>
      </c>
      <c r="K72" s="2">
        <f t="shared" ca="1" si="36"/>
        <v>19.544279047780606</v>
      </c>
      <c r="L72" s="2">
        <f t="shared" ca="1" si="36"/>
        <v>25.055996998959358</v>
      </c>
      <c r="M72" s="2">
        <f t="shared" ca="1" si="36"/>
        <v>30.8433008476959</v>
      </c>
      <c r="N72" s="2">
        <f t="shared" ca="1" si="36"/>
        <v>36.919969888869787</v>
      </c>
      <c r="O72" s="2">
        <f t="shared" ca="1" si="36"/>
        <v>43.300472382102157</v>
      </c>
      <c r="P72" s="2">
        <f t="shared" ca="1" si="36"/>
        <v>49.999999999997158</v>
      </c>
    </row>
    <row r="73" spans="2:16" x14ac:dyDescent="0.35">
      <c r="D73" s="1" t="s">
        <v>51</v>
      </c>
      <c r="G73" s="2">
        <f ca="1">G62</f>
        <v>4.5345039987892051</v>
      </c>
      <c r="H73" s="2">
        <f t="shared" ref="H73:P73" ca="1" si="37">H62</f>
        <v>4.7612291987282447</v>
      </c>
      <c r="I73" s="2">
        <f t="shared" ca="1" si="37"/>
        <v>4.99929065866462</v>
      </c>
      <c r="J73" s="2">
        <f t="shared" ca="1" si="37"/>
        <v>5.2492551915985359</v>
      </c>
      <c r="K73" s="2">
        <f t="shared" ca="1" si="37"/>
        <v>5.5117179511787526</v>
      </c>
      <c r="L73" s="2">
        <f t="shared" ca="1" si="37"/>
        <v>5.787303848736542</v>
      </c>
      <c r="M73" s="2">
        <f t="shared" ca="1" si="37"/>
        <v>6.0766690411738864</v>
      </c>
      <c r="N73" s="2">
        <f t="shared" ca="1" si="37"/>
        <v>6.3805024932323704</v>
      </c>
      <c r="O73" s="2">
        <f t="shared" ca="1" si="37"/>
        <v>6.6995276178950007</v>
      </c>
      <c r="P73" s="2">
        <f t="shared" ca="1" si="37"/>
        <v>-9.2903462700633145E-14</v>
      </c>
    </row>
    <row r="74" spans="2:16" x14ac:dyDescent="0.35">
      <c r="D74" s="1" t="s">
        <v>52</v>
      </c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5" thickBot="1" x14ac:dyDescent="0.4">
      <c r="D75" s="11" t="s">
        <v>24</v>
      </c>
      <c r="E75" s="11"/>
      <c r="F75" s="11"/>
      <c r="G75" s="12">
        <f ca="1">G72+G73-G74</f>
        <v>4.5345039987892051</v>
      </c>
      <c r="H75" s="12">
        <f t="shared" ref="H75:P75" ca="1" si="38">H72+H73-H74</f>
        <v>9.2957331975174498</v>
      </c>
      <c r="I75" s="12">
        <f t="shared" ca="1" si="38"/>
        <v>14.29502385618207</v>
      </c>
      <c r="J75" s="12">
        <f t="shared" ca="1" si="38"/>
        <v>19.544279047780606</v>
      </c>
      <c r="K75" s="12">
        <f t="shared" ca="1" si="38"/>
        <v>25.055996998959358</v>
      </c>
      <c r="L75" s="12">
        <f t="shared" ca="1" si="38"/>
        <v>30.8433008476959</v>
      </c>
      <c r="M75" s="12">
        <f t="shared" ca="1" si="38"/>
        <v>36.919969888869787</v>
      </c>
      <c r="N75" s="12">
        <f t="shared" ca="1" si="38"/>
        <v>43.300472382102157</v>
      </c>
      <c r="O75" s="12">
        <f t="shared" ca="1" si="38"/>
        <v>49.999999999997158</v>
      </c>
      <c r="P75" s="12">
        <f t="shared" ca="1" si="38"/>
        <v>49.999999999997065</v>
      </c>
    </row>
    <row r="77" spans="2:16" x14ac:dyDescent="0.35">
      <c r="C77" s="1" t="s">
        <v>53</v>
      </c>
    </row>
    <row r="78" spans="2:16" x14ac:dyDescent="0.35">
      <c r="D78" s="1" t="s">
        <v>54</v>
      </c>
      <c r="G78" s="2">
        <f ca="1">G45</f>
        <v>457.98490387772836</v>
      </c>
      <c r="H78" s="2">
        <f t="shared" ref="H78:P78" ca="1" si="39">H45</f>
        <v>938.86905294934309</v>
      </c>
      <c r="I78" s="2">
        <f t="shared" ca="1" si="39"/>
        <v>1443.7974094745387</v>
      </c>
      <c r="J78" s="2">
        <f t="shared" ca="1" si="39"/>
        <v>1973.9721838259939</v>
      </c>
      <c r="K78" s="2">
        <f t="shared" ca="1" si="39"/>
        <v>2530.6556968950217</v>
      </c>
      <c r="L78" s="2">
        <f t="shared" ca="1" si="39"/>
        <v>3115.173385617501</v>
      </c>
      <c r="M78" s="2">
        <f t="shared" ca="1" si="39"/>
        <v>3728.9169587761044</v>
      </c>
      <c r="N78" s="2">
        <f t="shared" ca="1" si="39"/>
        <v>4373.3477105926377</v>
      </c>
      <c r="O78" s="2">
        <f t="shared" ca="1" si="39"/>
        <v>-2.5579538487363607E-13</v>
      </c>
      <c r="P78" s="2">
        <f t="shared" ca="1" si="39"/>
        <v>-2.6858515411731785E-13</v>
      </c>
    </row>
    <row r="80" spans="2:16" x14ac:dyDescent="0.35">
      <c r="C80" s="1" t="s">
        <v>55</v>
      </c>
    </row>
    <row r="81" spans="4:16" x14ac:dyDescent="0.35">
      <c r="D81" s="1" t="s">
        <v>56</v>
      </c>
      <c r="G81" s="2">
        <f t="shared" ref="G81:P81" ca="1" si="40">G36</f>
        <v>453.45039987893915</v>
      </c>
      <c r="H81" s="2">
        <f t="shared" ca="1" si="40"/>
        <v>929.57331975182569</v>
      </c>
      <c r="I81" s="2">
        <f t="shared" ca="1" si="40"/>
        <v>1429.5023856183566</v>
      </c>
      <c r="J81" s="2">
        <f t="shared" ca="1" si="40"/>
        <v>1954.4279047782134</v>
      </c>
      <c r="K81" s="2">
        <f t="shared" ca="1" si="40"/>
        <v>2505.5996998960627</v>
      </c>
      <c r="L81" s="2">
        <f t="shared" ca="1" si="40"/>
        <v>3084.3300847698056</v>
      </c>
      <c r="M81" s="2">
        <f t="shared" ca="1" si="40"/>
        <v>3691.9969888872351</v>
      </c>
      <c r="N81" s="2">
        <f t="shared" ca="1" si="40"/>
        <v>4330.0472382105363</v>
      </c>
      <c r="O81" s="2">
        <f t="shared" ca="1" si="40"/>
        <v>1.6022738691390259E-12</v>
      </c>
      <c r="P81" s="2">
        <f t="shared" ca="1" si="40"/>
        <v>1.6823875625959773E-12</v>
      </c>
    </row>
    <row r="82" spans="4:16" x14ac:dyDescent="0.35">
      <c r="D82" s="1" t="s">
        <v>57</v>
      </c>
      <c r="G82" s="2">
        <f ca="1">G75</f>
        <v>4.5345039987892051</v>
      </c>
      <c r="H82" s="2">
        <f t="shared" ref="H82:P82" ca="1" si="41">H75</f>
        <v>9.2957331975174498</v>
      </c>
      <c r="I82" s="2">
        <f t="shared" ca="1" si="41"/>
        <v>14.29502385618207</v>
      </c>
      <c r="J82" s="2">
        <f t="shared" ca="1" si="41"/>
        <v>19.544279047780606</v>
      </c>
      <c r="K82" s="2">
        <f t="shared" ca="1" si="41"/>
        <v>25.055996998959358</v>
      </c>
      <c r="L82" s="2">
        <f t="shared" ca="1" si="41"/>
        <v>30.8433008476959</v>
      </c>
      <c r="M82" s="2">
        <f t="shared" ca="1" si="41"/>
        <v>36.919969888869787</v>
      </c>
      <c r="N82" s="2">
        <f t="shared" ca="1" si="41"/>
        <v>43.300472382102157</v>
      </c>
      <c r="O82" s="2">
        <f t="shared" ca="1" si="41"/>
        <v>49.999999999997158</v>
      </c>
      <c r="P82" s="2">
        <f t="shared" ca="1" si="41"/>
        <v>49.999999999997065</v>
      </c>
    </row>
    <row r="83" spans="4:16" x14ac:dyDescent="0.35">
      <c r="D83" s="1" t="s">
        <v>58</v>
      </c>
      <c r="G83" s="2">
        <f ca="1">SUM(G81:G82)</f>
        <v>457.98490387772836</v>
      </c>
      <c r="H83" s="2">
        <f t="shared" ref="H83:P83" ca="1" si="42">SUM(H81:H82)</f>
        <v>938.86905294934309</v>
      </c>
      <c r="I83" s="2">
        <f t="shared" ca="1" si="42"/>
        <v>1443.7974094745387</v>
      </c>
      <c r="J83" s="2">
        <f t="shared" ca="1" si="42"/>
        <v>1973.9721838259939</v>
      </c>
      <c r="K83" s="2">
        <f t="shared" ca="1" si="42"/>
        <v>2530.6556968950222</v>
      </c>
      <c r="L83" s="2">
        <f t="shared" ca="1" si="42"/>
        <v>3115.1733856175015</v>
      </c>
      <c r="M83" s="2">
        <f t="shared" ca="1" si="42"/>
        <v>3728.9169587761048</v>
      </c>
      <c r="N83" s="2">
        <f t="shared" ca="1" si="42"/>
        <v>4373.3477105926386</v>
      </c>
      <c r="O83" s="2">
        <f t="shared" ca="1" si="42"/>
        <v>49.999999999998764</v>
      </c>
      <c r="P83" s="2">
        <f t="shared" ca="1" si="42"/>
        <v>49.999999999998749</v>
      </c>
    </row>
    <row r="85" spans="4:16" x14ac:dyDescent="0.35">
      <c r="D85" s="1" t="s">
        <v>64</v>
      </c>
      <c r="G85" s="8">
        <f ca="1">G62/G82</f>
        <v>1</v>
      </c>
      <c r="H85" s="8">
        <f t="shared" ref="H85:P85" ca="1" si="43">H62/H82</f>
        <v>0.51219512195119743</v>
      </c>
      <c r="I85" s="8">
        <f t="shared" ca="1" si="43"/>
        <v>0.3497224425059362</v>
      </c>
      <c r="J85" s="8">
        <f t="shared" ca="1" si="43"/>
        <v>0.26858269771760279</v>
      </c>
      <c r="K85" s="8">
        <f t="shared" ca="1" si="43"/>
        <v>0.21997599821741953</v>
      </c>
      <c r="L85" s="8">
        <f t="shared" ca="1" si="43"/>
        <v>0.18763568391444957</v>
      </c>
      <c r="M85" s="8">
        <f t="shared" ca="1" si="43"/>
        <v>0.16459030328206772</v>
      </c>
      <c r="N85" s="8">
        <f t="shared" ca="1" si="43"/>
        <v>0.14735410821683531</v>
      </c>
      <c r="O85" s="8">
        <f t="shared" ca="1" si="43"/>
        <v>0.13399055235790763</v>
      </c>
      <c r="P85" s="8">
        <f t="shared" ca="1" si="43"/>
        <v>-1.8580692540127721E-15</v>
      </c>
    </row>
  </sheetData>
  <conditionalFormatting sqref="A1:XFD1048576">
    <cfRule type="containsText" dxfId="3" priority="1" operator="containsText" text="FALSE">
      <formula>NOT(ISERROR(SEARCH("FALSE",A1)))</formula>
    </cfRule>
    <cfRule type="cellIs" dxfId="2" priority="2" operator="equal">
      <formula>TRUE</formula>
    </cfRule>
    <cfRule type="containsText" dxfId="1" priority="3" operator="containsText" text="FALSE">
      <formula>NOT(ISERROR(SEARCH("FALSE",A1)))</formula>
    </cfRule>
    <cfRule type="cellIs" dxfId="0" priority="4" operator="equal">
      <formula>TRUE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macro="[1]!CheckBox2_Click">
                <anchor moveWithCells="1">
                  <from>
                    <xdr:col>10</xdr:col>
                    <xdr:colOff>450850</xdr:colOff>
                    <xdr:row>3</xdr:row>
                    <xdr:rowOff>88900</xdr:rowOff>
                  </from>
                  <to>
                    <xdr:col>12</xdr:col>
                    <xdr:colOff>57150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pinner 2">
              <controlPr defaultSize="0" autoPict="0">
                <anchor moveWithCells="1" sizeWithCells="1">
                  <from>
                    <xdr:col>13</xdr:col>
                    <xdr:colOff>31750</xdr:colOff>
                    <xdr:row>6</xdr:row>
                    <xdr:rowOff>25400</xdr:rowOff>
                  </from>
                  <to>
                    <xdr:col>13</xdr:col>
                    <xdr:colOff>285750</xdr:colOff>
                    <xdr:row>7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Reserve Example Zero NPV</vt:lpstr>
      <vt:lpstr>Reserve Example Pos NPV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Presley</dc:creator>
  <cp:lastModifiedBy>Elvis Presley</cp:lastModifiedBy>
  <dcterms:created xsi:type="dcterms:W3CDTF">2018-10-21T19:41:12Z</dcterms:created>
  <dcterms:modified xsi:type="dcterms:W3CDTF">2018-10-21T19:56:45Z</dcterms:modified>
</cp:coreProperties>
</file>