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A. Corporate Models Templates and Exercises\A. Featured Corporate Finance Models\Financial Institutions\"/>
    </mc:Choice>
  </mc:AlternateContent>
  <xr:revisionPtr revIDLastSave="0" documentId="13_ncr:1_{3320BA42-D2CB-46B4-9513-CE56EFD3A533}" xr6:coauthVersionLast="37" xr6:coauthVersionMax="37" xr10:uidLastSave="{00000000-0000-0000-0000-000000000000}"/>
  <bookViews>
    <workbookView xWindow="0" yWindow="0" windowWidth="19200" windowHeight="6880" activeTab="1" xr2:uid="{703A5C5A-80B3-4A65-9595-F91A564D66F4}"/>
  </bookViews>
  <sheets>
    <sheet name="Simple Bank" sheetId="1" r:id="rId1"/>
    <sheet name="Exercise" sheetId="2" r:id="rId2"/>
  </sheets>
  <externalReferences>
    <externalReference r:id="rId3"/>
  </externalReferences>
  <definedNames>
    <definedName name="K">'[1]Simple PE Formula'!$E$4</definedName>
    <definedName name="Payout">'[1]Simple PE Formula'!$E$6</definedName>
    <definedName name="ROE">'[1]Simple PE Formula'!$E$3</definedName>
    <definedName name="solver_adj" localSheetId="1" hidden="1">Exercise!$L$61:$O$61</definedName>
    <definedName name="solver_adj" localSheetId="0" hidden="1">'Simple Bank'!$L$61:$O$61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Exercise!$L$86:$O$86</definedName>
    <definedName name="solver_lhs1" localSheetId="0" hidden="1">'Simple Bank'!$L$86:$O$86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2</definedName>
    <definedName name="solver_rhs1" localSheetId="1" hidden="1">0</definedName>
    <definedName name="solver_rhs1" localSheetId="0" hidden="1">0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7902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0" i="2" l="1"/>
  <c r="N90" i="2"/>
  <c r="M90" i="2"/>
  <c r="L90" i="2"/>
  <c r="K90" i="2"/>
  <c r="J90" i="2"/>
  <c r="I90" i="2"/>
  <c r="H90" i="2"/>
  <c r="G90" i="2"/>
  <c r="F90" i="2"/>
  <c r="O88" i="2"/>
  <c r="N88" i="2"/>
  <c r="M88" i="2"/>
  <c r="L88" i="2"/>
  <c r="K88" i="2"/>
  <c r="J88" i="2"/>
  <c r="I88" i="2"/>
  <c r="H88" i="2"/>
  <c r="G88" i="2"/>
  <c r="F88" i="2"/>
  <c r="O86" i="2"/>
  <c r="N86" i="2"/>
  <c r="M86" i="2"/>
  <c r="L86" i="2"/>
  <c r="O85" i="2"/>
  <c r="N85" i="2"/>
  <c r="M85" i="2"/>
  <c r="L85" i="2"/>
  <c r="K85" i="2"/>
  <c r="J85" i="2"/>
  <c r="I85" i="2"/>
  <c r="H85" i="2"/>
  <c r="G85" i="2"/>
  <c r="F85" i="2"/>
  <c r="O84" i="2"/>
  <c r="N84" i="2"/>
  <c r="M84" i="2"/>
  <c r="L84" i="2"/>
  <c r="K84" i="2"/>
  <c r="J84" i="2"/>
  <c r="I84" i="2"/>
  <c r="H84" i="2"/>
  <c r="G84" i="2"/>
  <c r="F84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O79" i="2"/>
  <c r="N79" i="2"/>
  <c r="M79" i="2"/>
  <c r="L79" i="2"/>
  <c r="K79" i="2"/>
  <c r="J79" i="2"/>
  <c r="I79" i="2"/>
  <c r="H79" i="2"/>
  <c r="G79" i="2"/>
  <c r="F79" i="2"/>
  <c r="O78" i="2"/>
  <c r="N78" i="2"/>
  <c r="M78" i="2"/>
  <c r="L78" i="2"/>
  <c r="K78" i="2"/>
  <c r="J78" i="2"/>
  <c r="I78" i="2"/>
  <c r="H78" i="2"/>
  <c r="G78" i="2"/>
  <c r="F78" i="2"/>
  <c r="O77" i="2"/>
  <c r="N77" i="2"/>
  <c r="M77" i="2"/>
  <c r="L77" i="2"/>
  <c r="K77" i="2"/>
  <c r="J77" i="2"/>
  <c r="I77" i="2"/>
  <c r="H77" i="2"/>
  <c r="G77" i="2"/>
  <c r="F77" i="2"/>
  <c r="O76" i="2"/>
  <c r="N76" i="2"/>
  <c r="M76" i="2"/>
  <c r="L76" i="2"/>
  <c r="K76" i="2"/>
  <c r="J76" i="2"/>
  <c r="I76" i="2"/>
  <c r="H76" i="2"/>
  <c r="G76" i="2"/>
  <c r="F76" i="2"/>
  <c r="O74" i="2"/>
  <c r="N74" i="2"/>
  <c r="M74" i="2"/>
  <c r="L74" i="2"/>
  <c r="K74" i="2"/>
  <c r="J74" i="2"/>
  <c r="I74" i="2"/>
  <c r="H74" i="2"/>
  <c r="G74" i="2"/>
  <c r="F74" i="2"/>
  <c r="O71" i="2"/>
  <c r="N71" i="2"/>
  <c r="M71" i="2"/>
  <c r="L71" i="2"/>
  <c r="K71" i="2"/>
  <c r="J71" i="2"/>
  <c r="I71" i="2"/>
  <c r="H71" i="2"/>
  <c r="G71" i="2"/>
  <c r="F71" i="2"/>
  <c r="O70" i="2"/>
  <c r="N70" i="2"/>
  <c r="M70" i="2"/>
  <c r="L70" i="2"/>
  <c r="O69" i="2"/>
  <c r="N69" i="2"/>
  <c r="M69" i="2"/>
  <c r="L69" i="2"/>
  <c r="K69" i="2"/>
  <c r="J69" i="2"/>
  <c r="I69" i="2"/>
  <c r="H69" i="2"/>
  <c r="G69" i="2"/>
  <c r="F69" i="2"/>
  <c r="O68" i="2"/>
  <c r="N68" i="2"/>
  <c r="M68" i="2"/>
  <c r="L68" i="2"/>
  <c r="K68" i="2"/>
  <c r="J68" i="2"/>
  <c r="I68" i="2"/>
  <c r="H68" i="2"/>
  <c r="G68" i="2"/>
  <c r="F68" i="2"/>
  <c r="O67" i="2"/>
  <c r="N67" i="2"/>
  <c r="M67" i="2"/>
  <c r="L67" i="2"/>
  <c r="K67" i="2"/>
  <c r="J67" i="2"/>
  <c r="I67" i="2"/>
  <c r="H67" i="2"/>
  <c r="G67" i="2"/>
  <c r="F67" i="2"/>
  <c r="K63" i="2"/>
  <c r="J63" i="2"/>
  <c r="I63" i="2"/>
  <c r="H63" i="2"/>
  <c r="G63" i="2"/>
  <c r="F63" i="2"/>
  <c r="O62" i="2"/>
  <c r="N62" i="2"/>
  <c r="M62" i="2"/>
  <c r="L62" i="2"/>
  <c r="K62" i="2"/>
  <c r="J62" i="2"/>
  <c r="I62" i="2"/>
  <c r="H62" i="2"/>
  <c r="G62" i="2"/>
  <c r="F62" i="2"/>
  <c r="O61" i="2"/>
  <c r="N61" i="2"/>
  <c r="M61" i="2"/>
  <c r="L61" i="2"/>
  <c r="K61" i="2"/>
  <c r="J61" i="2"/>
  <c r="I61" i="2"/>
  <c r="H61" i="2"/>
  <c r="G61" i="2"/>
  <c r="F61" i="2"/>
  <c r="O60" i="2"/>
  <c r="N60" i="2"/>
  <c r="M60" i="2"/>
  <c r="L60" i="2"/>
  <c r="K60" i="2"/>
  <c r="J60" i="2"/>
  <c r="I60" i="2"/>
  <c r="H60" i="2"/>
  <c r="G60" i="2"/>
  <c r="F60" i="2"/>
  <c r="O59" i="2"/>
  <c r="N59" i="2"/>
  <c r="M59" i="2"/>
  <c r="L59" i="2"/>
  <c r="K59" i="2"/>
  <c r="J59" i="2"/>
  <c r="I59" i="2"/>
  <c r="H59" i="2"/>
  <c r="G59" i="2"/>
  <c r="O58" i="2"/>
  <c r="N58" i="2"/>
  <c r="M58" i="2"/>
  <c r="L58" i="2"/>
  <c r="K58" i="2"/>
  <c r="J58" i="2"/>
  <c r="I58" i="2"/>
  <c r="H58" i="2"/>
  <c r="G58" i="2"/>
  <c r="F58" i="2"/>
  <c r="O57" i="2"/>
  <c r="N57" i="2"/>
  <c r="M57" i="2"/>
  <c r="L57" i="2"/>
  <c r="K57" i="2"/>
  <c r="J57" i="2"/>
  <c r="I57" i="2"/>
  <c r="H57" i="2"/>
  <c r="G57" i="2"/>
  <c r="F57" i="2"/>
  <c r="O54" i="2"/>
  <c r="N54" i="2"/>
  <c r="M54" i="2"/>
  <c r="L54" i="2"/>
  <c r="K54" i="2"/>
  <c r="J54" i="2"/>
  <c r="I54" i="2"/>
  <c r="H54" i="2"/>
  <c r="G54" i="2"/>
  <c r="F54" i="2"/>
  <c r="O53" i="2"/>
  <c r="N53" i="2"/>
  <c r="M53" i="2"/>
  <c r="L53" i="2"/>
  <c r="K53" i="2"/>
  <c r="J53" i="2"/>
  <c r="I53" i="2"/>
  <c r="H53" i="2"/>
  <c r="G53" i="2"/>
  <c r="F53" i="2"/>
  <c r="O52" i="2"/>
  <c r="N52" i="2"/>
  <c r="M52" i="2"/>
  <c r="L52" i="2"/>
  <c r="K52" i="2"/>
  <c r="J52" i="2"/>
  <c r="I52" i="2"/>
  <c r="H52" i="2"/>
  <c r="G52" i="2"/>
  <c r="F52" i="2"/>
  <c r="O51" i="2"/>
  <c r="N51" i="2"/>
  <c r="M51" i="2"/>
  <c r="L51" i="2"/>
  <c r="K51" i="2"/>
  <c r="J51" i="2"/>
  <c r="I51" i="2"/>
  <c r="H51" i="2"/>
  <c r="G51" i="2"/>
  <c r="F51" i="2"/>
  <c r="O47" i="2"/>
  <c r="N47" i="2"/>
  <c r="M47" i="2"/>
  <c r="L47" i="2"/>
  <c r="K47" i="2"/>
  <c r="J47" i="2"/>
  <c r="I47" i="2"/>
  <c r="H47" i="2"/>
  <c r="G47" i="2"/>
  <c r="F47" i="2"/>
  <c r="O46" i="2"/>
  <c r="N46" i="2"/>
  <c r="M46" i="2"/>
  <c r="L46" i="2"/>
  <c r="K46" i="2"/>
  <c r="J46" i="2"/>
  <c r="I46" i="2"/>
  <c r="H46" i="2"/>
  <c r="G46" i="2"/>
  <c r="F46" i="2"/>
  <c r="O44" i="2"/>
  <c r="N44" i="2"/>
  <c r="M44" i="2"/>
  <c r="L44" i="2"/>
  <c r="K44" i="2"/>
  <c r="J44" i="2"/>
  <c r="I44" i="2"/>
  <c r="H44" i="2"/>
  <c r="G44" i="2"/>
  <c r="F44" i="2"/>
  <c r="K43" i="2"/>
  <c r="J43" i="2"/>
  <c r="I43" i="2"/>
  <c r="H43" i="2"/>
  <c r="G43" i="2"/>
  <c r="F43" i="2"/>
  <c r="O42" i="2"/>
  <c r="N42" i="2"/>
  <c r="M42" i="2"/>
  <c r="L42" i="2"/>
  <c r="K42" i="2"/>
  <c r="J42" i="2"/>
  <c r="I42" i="2"/>
  <c r="H42" i="2"/>
  <c r="G42" i="2"/>
  <c r="F42" i="2"/>
  <c r="O39" i="2"/>
  <c r="N39" i="2"/>
  <c r="M39" i="2"/>
  <c r="L39" i="2"/>
  <c r="K39" i="2"/>
  <c r="J39" i="2"/>
  <c r="I39" i="2"/>
  <c r="H39" i="2"/>
  <c r="G39" i="2"/>
  <c r="F39" i="2"/>
  <c r="O38" i="2"/>
  <c r="N38" i="2"/>
  <c r="M38" i="2"/>
  <c r="L38" i="2"/>
  <c r="K38" i="2"/>
  <c r="J38" i="2"/>
  <c r="I38" i="2"/>
  <c r="H38" i="2"/>
  <c r="G38" i="2"/>
  <c r="F38" i="2"/>
  <c r="O37" i="2"/>
  <c r="N37" i="2"/>
  <c r="M37" i="2"/>
  <c r="L37" i="2"/>
  <c r="K37" i="2"/>
  <c r="J37" i="2"/>
  <c r="I37" i="2"/>
  <c r="H37" i="2"/>
  <c r="G37" i="2"/>
  <c r="F37" i="2"/>
  <c r="O36" i="2"/>
  <c r="N36" i="2"/>
  <c r="M36" i="2"/>
  <c r="L36" i="2"/>
  <c r="K36" i="2"/>
  <c r="J36" i="2"/>
  <c r="I36" i="2"/>
  <c r="H36" i="2"/>
  <c r="G36" i="2"/>
  <c r="F36" i="2"/>
  <c r="O33" i="2"/>
  <c r="N33" i="2"/>
  <c r="M33" i="2"/>
  <c r="L33" i="2"/>
  <c r="K33" i="2"/>
  <c r="J33" i="2"/>
  <c r="I33" i="2"/>
  <c r="H33" i="2"/>
  <c r="G33" i="2"/>
  <c r="F33" i="2"/>
  <c r="K32" i="2"/>
  <c r="J32" i="2"/>
  <c r="I32" i="2"/>
  <c r="H32" i="2"/>
  <c r="G32" i="2"/>
  <c r="F32" i="2"/>
  <c r="O31" i="2"/>
  <c r="N31" i="2"/>
  <c r="M31" i="2"/>
  <c r="L31" i="2"/>
  <c r="K31" i="2"/>
  <c r="J31" i="2"/>
  <c r="I31" i="2"/>
  <c r="H31" i="2"/>
  <c r="G31" i="2"/>
  <c r="K30" i="2"/>
  <c r="J30" i="2"/>
  <c r="I30" i="2"/>
  <c r="H30" i="2"/>
  <c r="G30" i="2"/>
  <c r="F30" i="2"/>
  <c r="O29" i="2"/>
  <c r="N29" i="2"/>
  <c r="M29" i="2"/>
  <c r="L29" i="2"/>
  <c r="K29" i="2"/>
  <c r="J29" i="2"/>
  <c r="I29" i="2"/>
  <c r="H29" i="2"/>
  <c r="G29" i="2"/>
  <c r="F29" i="2"/>
  <c r="O27" i="2"/>
  <c r="N27" i="2"/>
  <c r="M27" i="2"/>
  <c r="L27" i="2"/>
  <c r="K27" i="2"/>
  <c r="J27" i="2"/>
  <c r="I27" i="2"/>
  <c r="H27" i="2"/>
  <c r="G27" i="2"/>
  <c r="F27" i="2"/>
  <c r="O26" i="2"/>
  <c r="N26" i="2"/>
  <c r="M26" i="2"/>
  <c r="L26" i="2"/>
  <c r="K26" i="2"/>
  <c r="J26" i="2"/>
  <c r="I26" i="2"/>
  <c r="H26" i="2"/>
  <c r="G26" i="2"/>
  <c r="F26" i="2"/>
  <c r="K21" i="2"/>
  <c r="J21" i="2"/>
  <c r="I21" i="2"/>
  <c r="H21" i="2"/>
  <c r="G21" i="2"/>
  <c r="F21" i="2"/>
  <c r="K20" i="2"/>
  <c r="J20" i="2"/>
  <c r="I20" i="2"/>
  <c r="H20" i="2"/>
  <c r="G20" i="2"/>
  <c r="K14" i="2"/>
  <c r="J14" i="2"/>
  <c r="I14" i="2"/>
  <c r="H14" i="2"/>
  <c r="G14" i="2"/>
  <c r="F14" i="2"/>
  <c r="K12" i="2"/>
  <c r="J12" i="2"/>
  <c r="I12" i="2"/>
  <c r="H12" i="2"/>
  <c r="G12" i="2"/>
  <c r="F12" i="2"/>
  <c r="K9" i="2"/>
  <c r="J9" i="2"/>
  <c r="I9" i="2"/>
  <c r="H9" i="2"/>
  <c r="G9" i="2"/>
  <c r="F9" i="2"/>
  <c r="O3" i="2"/>
  <c r="N3" i="2"/>
  <c r="M3" i="2"/>
  <c r="L3" i="2"/>
  <c r="K3" i="2"/>
  <c r="J3" i="2"/>
  <c r="I3" i="2"/>
  <c r="H3" i="2"/>
  <c r="G3" i="2"/>
  <c r="F3" i="2"/>
  <c r="O90" i="1"/>
  <c r="N90" i="1"/>
  <c r="M90" i="1"/>
  <c r="L90" i="1"/>
  <c r="K90" i="1"/>
  <c r="J90" i="1"/>
  <c r="I90" i="1"/>
  <c r="H90" i="1"/>
  <c r="G90" i="1"/>
  <c r="F90" i="1"/>
  <c r="O88" i="1"/>
  <c r="N88" i="1"/>
  <c r="M88" i="1"/>
  <c r="L88" i="1"/>
  <c r="K88" i="1"/>
  <c r="J88" i="1"/>
  <c r="I88" i="1"/>
  <c r="H88" i="1"/>
  <c r="G88" i="1"/>
  <c r="F88" i="1"/>
  <c r="O86" i="1"/>
  <c r="N86" i="1"/>
  <c r="M86" i="1"/>
  <c r="L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2" i="1"/>
  <c r="N82" i="1"/>
  <c r="M82" i="1"/>
  <c r="L82" i="1"/>
  <c r="K82" i="1"/>
  <c r="J82" i="1"/>
  <c r="I82" i="1"/>
  <c r="H82" i="1"/>
  <c r="G82" i="1"/>
  <c r="F82" i="1"/>
  <c r="E82" i="1"/>
  <c r="O81" i="1"/>
  <c r="N81" i="1"/>
  <c r="M81" i="1"/>
  <c r="L81" i="1"/>
  <c r="K81" i="1"/>
  <c r="J81" i="1"/>
  <c r="I81" i="1"/>
  <c r="H81" i="1"/>
  <c r="G81" i="1"/>
  <c r="F81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4" i="1"/>
  <c r="N74" i="1"/>
  <c r="M74" i="1"/>
  <c r="L74" i="1"/>
  <c r="K74" i="1"/>
  <c r="J74" i="1"/>
  <c r="I74" i="1"/>
  <c r="H74" i="1"/>
  <c r="G74" i="1"/>
  <c r="F74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K21" i="1"/>
  <c r="J21" i="1"/>
  <c r="I21" i="1"/>
  <c r="H21" i="1"/>
  <c r="G21" i="1"/>
  <c r="F21" i="1"/>
  <c r="K20" i="1"/>
  <c r="J20" i="1"/>
  <c r="I20" i="1"/>
  <c r="H20" i="1"/>
  <c r="G20" i="1"/>
  <c r="K14" i="1"/>
  <c r="J14" i="1"/>
  <c r="I14" i="1"/>
  <c r="H14" i="1"/>
  <c r="G14" i="1"/>
  <c r="F14" i="1"/>
  <c r="K12" i="1"/>
  <c r="J12" i="1"/>
  <c r="I12" i="1"/>
  <c r="H12" i="1"/>
  <c r="G12" i="1"/>
  <c r="F12" i="1"/>
  <c r="K9" i="1"/>
  <c r="J9" i="1"/>
  <c r="I9" i="1"/>
  <c r="H9" i="1"/>
  <c r="G9" i="1"/>
  <c r="F9" i="1"/>
  <c r="O3" i="1"/>
  <c r="N3" i="1"/>
  <c r="M3" i="1"/>
  <c r="L3" i="1"/>
  <c r="K3" i="1"/>
  <c r="J3" i="1"/>
  <c r="I3" i="1"/>
  <c r="H3" i="1"/>
  <c r="G3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Presley</author>
  </authors>
  <commentList>
    <comment ref="A1" authorId="0" shapeId="0" xr:uid="{64DFBCC7-A629-4EC0-8384-653D8552672B}">
      <text>
        <r>
          <rPr>
            <b/>
            <sz val="9"/>
            <color indexed="81"/>
            <rFont val="Tahoma"/>
            <family val="2"/>
          </rPr>
          <t>Elvis Presley:</t>
        </r>
        <r>
          <rPr>
            <sz val="9"/>
            <color indexed="81"/>
            <rFont val="Tahoma"/>
            <family val="2"/>
          </rPr>
          <t xml:space="preserve">
Demonstrate the effects of different growth and different techniques to evaluate new equity issues.
See how differences in the capital structure affect the assumed ROE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Presley</author>
  </authors>
  <commentList>
    <comment ref="A1" authorId="0" shapeId="0" xr:uid="{5B476445-4865-4E1F-8720-D663CBBC9C9B}">
      <text>
        <r>
          <rPr>
            <b/>
            <sz val="9"/>
            <color indexed="81"/>
            <rFont val="Tahoma"/>
            <family val="2"/>
          </rPr>
          <t>Elvis Presley:</t>
        </r>
        <r>
          <rPr>
            <sz val="9"/>
            <color indexed="81"/>
            <rFont val="Tahoma"/>
            <family val="2"/>
          </rPr>
          <t xml:space="preserve">
Demonstrate the effects of different growth and different techniques to evaluate new equity issues.
See how differences in the capital structure affect the assumed ROE</t>
        </r>
      </text>
    </comment>
  </commentList>
</comments>
</file>

<file path=xl/sharedStrings.xml><?xml version="1.0" encoding="utf-8"?>
<sst xmlns="http://schemas.openxmlformats.org/spreadsheetml/2006/main" count="152" uniqueCount="60">
  <si>
    <t>Last Historic Year</t>
  </si>
  <si>
    <t>Historic Financial</t>
  </si>
  <si>
    <t>Balance Sheet</t>
  </si>
  <si>
    <t>Other Cash Investments</t>
  </si>
  <si>
    <t>Loans</t>
  </si>
  <si>
    <t>Total</t>
  </si>
  <si>
    <t>Other Liabilites</t>
  </si>
  <si>
    <t>Deposits</t>
  </si>
  <si>
    <t>Equity</t>
  </si>
  <si>
    <t>Income Statement and Cash Flow</t>
  </si>
  <si>
    <t>Loan Income</t>
  </si>
  <si>
    <t>Interest on Deposits</t>
  </si>
  <si>
    <t>Other Interest</t>
  </si>
  <si>
    <t>Net Income</t>
  </si>
  <si>
    <t>Dividends</t>
  </si>
  <si>
    <t>Assumptions</t>
  </si>
  <si>
    <t>Interest Income %</t>
  </si>
  <si>
    <t>Deposit Cost</t>
  </si>
  <si>
    <t>Loan Increase</t>
  </si>
  <si>
    <t>Deposit to Loan</t>
  </si>
  <si>
    <t>Net Debt</t>
  </si>
  <si>
    <t>Interest Rate on Net</t>
  </si>
  <si>
    <t>Equity to Assets</t>
  </si>
  <si>
    <t>Dividend Payout</t>
  </si>
  <si>
    <t>Operating Analysis</t>
  </si>
  <si>
    <t>Interest Expense on Deposits</t>
  </si>
  <si>
    <t>Net Cash - Debt</t>
  </si>
  <si>
    <t>Opening Balance</t>
  </si>
  <si>
    <t>Add: Cash Flow</t>
  </si>
  <si>
    <t>Closing Balance</t>
  </si>
  <si>
    <t>Interest Rate</t>
  </si>
  <si>
    <t>Interest Expense</t>
  </si>
  <si>
    <t>Financial Statements</t>
  </si>
  <si>
    <t>Income Statement</t>
  </si>
  <si>
    <t>Deposit Interest</t>
  </si>
  <si>
    <t>Cash Flow</t>
  </si>
  <si>
    <t>Less: Increase in loans</t>
  </si>
  <si>
    <t>Add: Increase in deposits</t>
  </si>
  <si>
    <t>Cash Flow Before Finance</t>
  </si>
  <si>
    <t>New equity issuance</t>
  </si>
  <si>
    <t>Net Cash Flow</t>
  </si>
  <si>
    <t>Equity Balance</t>
  </si>
  <si>
    <t>Add Net Income</t>
  </si>
  <si>
    <t>Less Dividends</t>
  </si>
  <si>
    <t>New Equity Issuance</t>
  </si>
  <si>
    <t>Assets</t>
  </si>
  <si>
    <t>Capital</t>
  </si>
  <si>
    <t>Equity = Target x Total Assets</t>
  </si>
  <si>
    <t>Difference</t>
  </si>
  <si>
    <t>Equity = OB + NI - Div + Issues</t>
  </si>
  <si>
    <t>Test</t>
  </si>
  <si>
    <t>Target x Total Assets = OB + NI - Div + Issues</t>
  </si>
  <si>
    <t>Target x Total Assets - OB - NI + Div = Issues</t>
  </si>
  <si>
    <t>Computed Equity to Cap</t>
  </si>
  <si>
    <t>Target Equity to Cap</t>
  </si>
  <si>
    <t>Equity Cash Flow</t>
  </si>
  <si>
    <t>New Issues</t>
  </si>
  <si>
    <t>PV of Equity Cash Flow</t>
  </si>
  <si>
    <t>Terminal Value</t>
  </si>
  <si>
    <t>Total Equity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</si>
</sst>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2" xfId="0" applyFont="1" applyFill="1" applyBorder="1"/>
    <xf numFmtId="4" fontId="3" fillId="0" borderId="2" xfId="0" applyNumberFormat="1" applyFont="1" applyFill="1" applyBorder="1"/>
    <xf numFmtId="10" fontId="3" fillId="0" borderId="0" xfId="0" applyNumberFormat="1" applyFont="1" applyFill="1"/>
    <xf numFmtId="0" fontId="3" fillId="2" borderId="1" xfId="0" applyFont="1" applyFill="1" applyBorder="1"/>
    <xf numFmtId="10" fontId="3" fillId="2" borderId="1" xfId="0" applyNumberFormat="1" applyFont="1" applyFill="1" applyBorder="1"/>
    <xf numFmtId="4" fontId="3" fillId="2" borderId="1" xfId="0" applyNumberFormat="1" applyFont="1" applyFill="1" applyBorder="1"/>
    <xf numFmtId="10" fontId="2" fillId="0" borderId="0" xfId="0" applyNumberFormat="1" applyFont="1" applyFill="1"/>
    <xf numFmtId="10" fontId="3" fillId="2" borderId="0" xfId="0" applyNumberFormat="1" applyFont="1" applyFill="1"/>
    <xf numFmtId="9" fontId="3" fillId="0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/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31" fmlaLink="'Simple Bank'!$E$28" inc="50" max="700" page="10" val="350"/>
</file>

<file path=xl/ctrlProps/ctrlProp2.xml><?xml version="1.0" encoding="utf-8"?>
<formControlPr xmlns="http://schemas.microsoft.com/office/spreadsheetml/2009/9/main" objectType="CheckBox" fmlaLink="'[1]Accretion and Dilution'!$G$1" lockText="1" noThreeD="1"/>
</file>

<file path=xl/ctrlProps/ctrlProp3.xml><?xml version="1.0" encoding="utf-8"?>
<formControlPr xmlns="http://schemas.microsoft.com/office/spreadsheetml/2009/9/main" objectType="Spin" dx="31" fmlaLink="Exercise!$E$28" inc="50" max="700" page="10" val="350"/>
</file>

<file path=xl/ctrlProps/ctrlProp4.xml><?xml version="1.0" encoding="utf-8"?>
<formControlPr xmlns="http://schemas.microsoft.com/office/spreadsheetml/2009/9/main" objectType="CheckBox" fmlaLink="'[1]Accretion and Dilution'!$G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82550</xdr:colOff>
          <xdr:row>27</xdr:row>
          <xdr:rowOff>0</xdr:rowOff>
        </xdr:from>
        <xdr:to>
          <xdr:col>4</xdr:col>
          <xdr:colOff>292100</xdr:colOff>
          <xdr:row>27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F97345-BADB-4850-9951-058AF0DE7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0</xdr:row>
          <xdr:rowOff>88900</xdr:rowOff>
        </xdr:from>
        <xdr:to>
          <xdr:col>4</xdr:col>
          <xdr:colOff>6350</xdr:colOff>
          <xdr:row>1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854F2B4-DBE4-4FDF-8765-A6856108BB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82550</xdr:colOff>
          <xdr:row>27</xdr:row>
          <xdr:rowOff>0</xdr:rowOff>
        </xdr:from>
        <xdr:to>
          <xdr:col>4</xdr:col>
          <xdr:colOff>292100</xdr:colOff>
          <xdr:row>27</xdr:row>
          <xdr:rowOff>152400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25CB28D-4D1C-4F81-8F70-0D4190961C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0</xdr:row>
          <xdr:rowOff>88900</xdr:rowOff>
        </xdr:from>
        <xdr:to>
          <xdr:col>4</xdr:col>
          <xdr:colOff>6350</xdr:colOff>
          <xdr:row>1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36DB924-E54D-4FB3-9151-136A3D3D3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Comments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%20Lewenski/Courses/Temp%20for%20Kaplan/Acquisition%20Modelling%20Exercise%20Completed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ball Field Diagram"/>
      <sheetName val="Synergy Value and Premium"/>
      <sheetName val="Accretion and Dilution"/>
      <sheetName val="Simple PE Formula"/>
      <sheetName val="PE Ratio Changing Drivers"/>
      <sheetName val="EV to EBITDA"/>
      <sheetName val="Simple Circular Reference"/>
      <sheetName val="Simple Bank"/>
      <sheetName val="Reserve Example Zero NPV"/>
      <sheetName val="Reserve Example Pos NPV"/>
      <sheetName val="Simple Insurance"/>
      <sheetName val="Aflac Financials"/>
      <sheetName val="Graph of Assumptions and ROE"/>
      <sheetName val="MB Regression"/>
      <sheetName val="Aflac DCF"/>
      <sheetName val="Amazon Assumptions"/>
      <sheetName val="Amazon Model"/>
      <sheetName val="Amazon Summary"/>
      <sheetName val="Amazon DCF"/>
      <sheetName val="Sensitivity and Presentation"/>
      <sheetName val="Tornado Diagram"/>
      <sheetName val="Forecast and Actual"/>
      <sheetName val="Amazon LBO Value"/>
      <sheetName val="Model of Financial Company"/>
      <sheetName val="L&amp;G"/>
      <sheetName val="AMZN"/>
      <sheetName val="S&amp;P 500"/>
      <sheetName val="Inflation and PE"/>
    </sheetNames>
    <definedNames>
      <definedName name="CheckBox2_Click"/>
    </definedNames>
    <sheetDataSet>
      <sheetData sheetId="0"/>
      <sheetData sheetId="1"/>
      <sheetData sheetId="2"/>
      <sheetData sheetId="3">
        <row r="3">
          <cell r="E3">
            <v>0.15</v>
          </cell>
        </row>
        <row r="4">
          <cell r="E4">
            <v>0.08</v>
          </cell>
        </row>
        <row r="6">
          <cell r="E6">
            <v>0.46666666666666667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16B7-E033-44E8-AE70-F4A1A6C06013}">
  <sheetPr codeName="Sheet18"/>
  <dimension ref="A1:R94"/>
  <sheetViews>
    <sheetView showGridLines="0" zoomScale="80" zoomScaleNormal="80" workbookViewId="0">
      <pane xSplit="5" ySplit="3" topLeftCell="F14" activePane="bottomRight" state="frozen"/>
      <selection pane="topRight"/>
      <selection pane="bottomLeft"/>
      <selection pane="bottomRight" activeCell="F28" sqref="F28"/>
    </sheetView>
  </sheetViews>
  <sheetFormatPr defaultColWidth="8.90625" defaultRowHeight="14.5" x14ac:dyDescent="0.35"/>
  <cols>
    <col min="1" max="1" width="1.54296875" style="1" customWidth="1"/>
    <col min="2" max="3" width="1.54296875" style="2" customWidth="1"/>
    <col min="4" max="4" width="18.6328125" style="2" customWidth="1"/>
    <col min="5" max="16384" width="8.90625" style="2"/>
  </cols>
  <sheetData>
    <row r="1" spans="1:15" x14ac:dyDescent="0.35"/>
    <row r="2" spans="1:15" x14ac:dyDescent="0.35"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  <c r="M2" s="2">
        <v>2019</v>
      </c>
      <c r="N2" s="2">
        <v>2020</v>
      </c>
      <c r="O2" s="2">
        <v>2021</v>
      </c>
    </row>
    <row r="3" spans="1:15" x14ac:dyDescent="0.35">
      <c r="B3" s="2" t="s">
        <v>0</v>
      </c>
      <c r="E3" s="2">
        <v>2017</v>
      </c>
      <c r="F3" s="2" t="b">
        <f ca="1">F2&lt;=$E$3</f>
        <v>1</v>
      </c>
      <c r="G3" s="2" t="b">
        <f t="shared" ref="G3:O3" ca="1" si="0">G2&lt;=$E$3</f>
        <v>1</v>
      </c>
      <c r="H3" s="2" t="b">
        <f t="shared" ca="1" si="0"/>
        <v>1</v>
      </c>
      <c r="I3" s="2" t="b">
        <f t="shared" ca="1" si="0"/>
        <v>1</v>
      </c>
      <c r="J3" s="2" t="b">
        <f t="shared" ca="1" si="0"/>
        <v>1</v>
      </c>
      <c r="K3" s="2" t="b">
        <f t="shared" ca="1" si="0"/>
        <v>1</v>
      </c>
      <c r="L3" s="2" t="b">
        <f t="shared" ca="1" si="0"/>
        <v>0</v>
      </c>
      <c r="M3" s="2" t="b">
        <f t="shared" ca="1" si="0"/>
        <v>0</v>
      </c>
      <c r="N3" s="2" t="b">
        <f t="shared" ca="1" si="0"/>
        <v>0</v>
      </c>
      <c r="O3" s="2" t="b">
        <f t="shared" ca="1" si="0"/>
        <v>0</v>
      </c>
    </row>
    <row r="5" spans="1:15" x14ac:dyDescent="0.35">
      <c r="A5" s="1" t="s">
        <v>1</v>
      </c>
    </row>
    <row r="6" spans="1:15" x14ac:dyDescent="0.35">
      <c r="B6" s="2" t="s">
        <v>2</v>
      </c>
    </row>
    <row r="7" spans="1:15" x14ac:dyDescent="0.35">
      <c r="C7" s="2" t="s">
        <v>3</v>
      </c>
      <c r="F7" s="3">
        <v>20</v>
      </c>
      <c r="G7" s="3">
        <v>40</v>
      </c>
      <c r="H7" s="3">
        <v>30</v>
      </c>
      <c r="I7" s="3">
        <v>40</v>
      </c>
      <c r="J7" s="3">
        <v>40</v>
      </c>
      <c r="K7" s="3">
        <v>40</v>
      </c>
    </row>
    <row r="8" spans="1:15" x14ac:dyDescent="0.35">
      <c r="C8" s="2" t="s">
        <v>4</v>
      </c>
      <c r="F8" s="3">
        <v>900</v>
      </c>
      <c r="G8" s="3">
        <v>1000</v>
      </c>
      <c r="H8" s="3">
        <v>1050</v>
      </c>
      <c r="I8" s="3">
        <v>1100</v>
      </c>
      <c r="J8" s="3">
        <v>1150</v>
      </c>
      <c r="K8" s="3">
        <v>1200</v>
      </c>
    </row>
    <row r="9" spans="1:15" ht="15" thickBot="1" x14ac:dyDescent="0.4">
      <c r="D9" s="4" t="s">
        <v>5</v>
      </c>
      <c r="E9" s="4"/>
      <c r="F9" s="5">
        <f t="shared" ref="F9:K9" ca="1" si="1">SUM(F7:F8)</f>
        <v>920</v>
      </c>
      <c r="G9" s="5">
        <f t="shared" ca="1" si="1"/>
        <v>1040</v>
      </c>
      <c r="H9" s="5">
        <f t="shared" ca="1" si="1"/>
        <v>1080</v>
      </c>
      <c r="I9" s="5">
        <f t="shared" ca="1" si="1"/>
        <v>1140</v>
      </c>
      <c r="J9" s="5">
        <f t="shared" ca="1" si="1"/>
        <v>1190</v>
      </c>
      <c r="K9" s="5">
        <f t="shared" ca="1" si="1"/>
        <v>1240</v>
      </c>
    </row>
    <row r="11" spans="1:15" x14ac:dyDescent="0.35">
      <c r="C11" s="2" t="s">
        <v>6</v>
      </c>
      <c r="F11" s="3">
        <v>40</v>
      </c>
      <c r="G11" s="3">
        <v>50</v>
      </c>
      <c r="H11" s="3">
        <v>40</v>
      </c>
      <c r="I11" s="3">
        <v>45</v>
      </c>
      <c r="J11" s="3">
        <v>45</v>
      </c>
      <c r="K11" s="3">
        <v>45</v>
      </c>
    </row>
    <row r="12" spans="1:15" x14ac:dyDescent="0.35">
      <c r="C12" s="2" t="s">
        <v>7</v>
      </c>
      <c r="F12" s="3">
        <f t="shared" ref="F12:K12" ca="1" si="2">F9-F11-F13</f>
        <v>680</v>
      </c>
      <c r="G12" s="3">
        <f t="shared" ca="1" si="2"/>
        <v>770</v>
      </c>
      <c r="H12" s="3">
        <f t="shared" ca="1" si="2"/>
        <v>780</v>
      </c>
      <c r="I12" s="3">
        <f t="shared" ca="1" si="2"/>
        <v>831</v>
      </c>
      <c r="J12" s="3">
        <f t="shared" ca="1" si="2"/>
        <v>871</v>
      </c>
      <c r="K12" s="3">
        <f t="shared" ca="1" si="2"/>
        <v>915</v>
      </c>
    </row>
    <row r="13" spans="1:15" x14ac:dyDescent="0.35">
      <c r="C13" s="2" t="s">
        <v>8</v>
      </c>
      <c r="F13" s="3">
        <v>200</v>
      </c>
      <c r="G13" s="3">
        <v>220</v>
      </c>
      <c r="H13" s="3">
        <v>260</v>
      </c>
      <c r="I13" s="3">
        <v>264</v>
      </c>
      <c r="J13" s="3">
        <v>274</v>
      </c>
      <c r="K13" s="3">
        <v>280</v>
      </c>
    </row>
    <row r="14" spans="1:15" ht="15" thickBot="1" x14ac:dyDescent="0.4">
      <c r="D14" s="4" t="s">
        <v>5</v>
      </c>
      <c r="E14" s="4"/>
      <c r="F14" s="5">
        <f t="shared" ref="F14:K14" ca="1" si="3">SUM(F11:F13)</f>
        <v>920</v>
      </c>
      <c r="G14" s="5">
        <f t="shared" ca="1" si="3"/>
        <v>1040</v>
      </c>
      <c r="H14" s="5">
        <f t="shared" ca="1" si="3"/>
        <v>1080</v>
      </c>
      <c r="I14" s="5">
        <f t="shared" ca="1" si="3"/>
        <v>1140</v>
      </c>
      <c r="J14" s="5">
        <f t="shared" ca="1" si="3"/>
        <v>1190</v>
      </c>
      <c r="K14" s="5">
        <f t="shared" ca="1" si="3"/>
        <v>1240</v>
      </c>
    </row>
    <row r="16" spans="1:15" x14ac:dyDescent="0.35">
      <c r="B16" s="2" t="s">
        <v>9</v>
      </c>
    </row>
    <row r="18" spans="1:15" x14ac:dyDescent="0.35">
      <c r="C18" s="2" t="s">
        <v>10</v>
      </c>
      <c r="F18" s="3">
        <v>140</v>
      </c>
      <c r="G18" s="3">
        <v>150</v>
      </c>
      <c r="H18" s="3">
        <v>165</v>
      </c>
      <c r="I18" s="3">
        <v>170</v>
      </c>
      <c r="J18" s="3">
        <v>180</v>
      </c>
      <c r="K18" s="3">
        <v>200</v>
      </c>
    </row>
    <row r="19" spans="1:15" x14ac:dyDescent="0.35">
      <c r="C19" s="2" t="s">
        <v>11</v>
      </c>
      <c r="F19" s="3">
        <v>120</v>
      </c>
      <c r="G19" s="3">
        <v>130</v>
      </c>
      <c r="H19" s="3">
        <v>125</v>
      </c>
      <c r="I19" s="3">
        <v>130</v>
      </c>
      <c r="J19" s="3">
        <v>140</v>
      </c>
      <c r="K19" s="3">
        <v>150</v>
      </c>
    </row>
    <row r="20" spans="1:15" x14ac:dyDescent="0.35">
      <c r="C20" s="2" t="s">
        <v>12</v>
      </c>
      <c r="F20" s="3">
        <v>0.7</v>
      </c>
      <c r="G20" s="3">
        <f ca="1">(F11-F7)*0.04</f>
        <v>0.8</v>
      </c>
      <c r="H20" s="3">
        <f ca="1">(G11-G7)*0.04</f>
        <v>0.4</v>
      </c>
      <c r="I20" s="3">
        <f ca="1">(H11-H7)*0.04</f>
        <v>0.4</v>
      </c>
      <c r="J20" s="3">
        <f ca="1">(I11-I7)*0.04</f>
        <v>0.2</v>
      </c>
      <c r="K20" s="3">
        <f ca="1">(J11-J7)*0.04</f>
        <v>0.2</v>
      </c>
    </row>
    <row r="21" spans="1:15" x14ac:dyDescent="0.35">
      <c r="C21" s="6" t="s">
        <v>13</v>
      </c>
      <c r="D21" s="6"/>
      <c r="E21" s="6"/>
      <c r="F21" s="7">
        <f t="shared" ref="F21:K21" ca="1" si="4">F18-F19-F20</f>
        <v>19.3</v>
      </c>
      <c r="G21" s="7">
        <f t="shared" ca="1" si="4"/>
        <v>19.2</v>
      </c>
      <c r="H21" s="7">
        <f t="shared" ca="1" si="4"/>
        <v>39.6</v>
      </c>
      <c r="I21" s="7">
        <f t="shared" ca="1" si="4"/>
        <v>39.6</v>
      </c>
      <c r="J21" s="7">
        <f t="shared" ca="1" si="4"/>
        <v>39.799999999999997</v>
      </c>
      <c r="K21" s="7">
        <f t="shared" ca="1" si="4"/>
        <v>49.8</v>
      </c>
    </row>
    <row r="22" spans="1:15" ht="15" thickBot="1" x14ac:dyDescent="0.4">
      <c r="C22" s="4" t="s">
        <v>14</v>
      </c>
      <c r="D22" s="4"/>
      <c r="E22" s="4"/>
      <c r="F22" s="5">
        <v>14</v>
      </c>
      <c r="G22" s="5">
        <v>17</v>
      </c>
      <c r="H22" s="5">
        <v>30</v>
      </c>
      <c r="I22" s="5">
        <v>34</v>
      </c>
      <c r="J22" s="5">
        <v>34</v>
      </c>
      <c r="K22" s="5">
        <v>40</v>
      </c>
    </row>
    <row r="25" spans="1:15" x14ac:dyDescent="0.35">
      <c r="A25" s="1" t="s">
        <v>15</v>
      </c>
    </row>
    <row r="26" spans="1:15" x14ac:dyDescent="0.35">
      <c r="B26" s="2" t="s">
        <v>16</v>
      </c>
      <c r="F26" s="8">
        <f t="shared" ref="F26:K26" ca="1" si="5">IF(F$3,F18/F8,AVERAGEIF($3:$3,TRUE,26:26))</f>
        <v>0.15555555555555556</v>
      </c>
      <c r="G26" s="8">
        <f t="shared" ca="1" si="5"/>
        <v>0.15</v>
      </c>
      <c r="H26" s="8">
        <f t="shared" ca="1" si="5"/>
        <v>0.15714285714285714</v>
      </c>
      <c r="I26" s="8">
        <f t="shared" ca="1" si="5"/>
        <v>0.15454545454545454</v>
      </c>
      <c r="J26" s="8">
        <f t="shared" ca="1" si="5"/>
        <v>0.15652173913043479</v>
      </c>
      <c r="K26" s="8">
        <f t="shared" ca="1" si="5"/>
        <v>0.16666666666666666</v>
      </c>
      <c r="L26" s="8">
        <f ca="1">IF(L3,L18/L8,AVERAGEIF(3:3,TRUE,26:26))</f>
        <v>0.15673871217349478</v>
      </c>
      <c r="M26" s="8">
        <f ca="1">IF(M3,M18/M8,AVERAGEIF(3:3,TRUE,26:26))</f>
        <v>0.15673871217349478</v>
      </c>
      <c r="N26" s="8">
        <f ca="1">IF(N3,N18/N8,AVERAGEIF(3:3,TRUE,26:26))</f>
        <v>0.15673871217349478</v>
      </c>
      <c r="O26" s="8">
        <f ca="1">IF(O3,O18/O8,AVERAGEIF(3:3,TRUE,26:26))</f>
        <v>0.15673871217349478</v>
      </c>
    </row>
    <row r="27" spans="1:15" x14ac:dyDescent="0.35">
      <c r="B27" s="2" t="s">
        <v>17</v>
      </c>
      <c r="F27" s="8">
        <f t="shared" ref="F27:O27" ca="1" si="6">IF(F$3,F19/F12,AVERAGEIF($3:$3,TRUE,27:27))</f>
        <v>0.17647058823529413</v>
      </c>
      <c r="G27" s="8">
        <f t="shared" ca="1" si="6"/>
        <v>0.16883116883116883</v>
      </c>
      <c r="H27" s="8">
        <f t="shared" ca="1" si="6"/>
        <v>0.16025641025641027</v>
      </c>
      <c r="I27" s="8">
        <f t="shared" ca="1" si="6"/>
        <v>0.15643802647412755</v>
      </c>
      <c r="J27" s="8">
        <f t="shared" ca="1" si="6"/>
        <v>0.16073478760045926</v>
      </c>
      <c r="K27" s="8">
        <f t="shared" ca="1" si="6"/>
        <v>0.16393442622950818</v>
      </c>
      <c r="L27" s="8">
        <f t="shared" ca="1" si="6"/>
        <v>0.16444423460449467</v>
      </c>
      <c r="M27" s="8">
        <f t="shared" ca="1" si="6"/>
        <v>0.16444423460449467</v>
      </c>
      <c r="N27" s="8">
        <f t="shared" ca="1" si="6"/>
        <v>0.16444423460449467</v>
      </c>
      <c r="O27" s="8">
        <f t="shared" ca="1" si="6"/>
        <v>0.16444423460449467</v>
      </c>
    </row>
    <row r="28" spans="1:15" ht="15" thickBot="1" x14ac:dyDescent="0.4">
      <c r="B28" s="4" t="s">
        <v>18</v>
      </c>
      <c r="C28" s="4"/>
      <c r="D28" s="4"/>
      <c r="E28" s="4">
        <v>350</v>
      </c>
      <c r="F28" s="9"/>
      <c r="G28" s="10"/>
      <c r="H28" s="10"/>
      <c r="I28" s="10"/>
      <c r="J28" s="10"/>
      <c r="K28" s="10"/>
      <c r="L28" s="11">
        <f ca="1">$E$28</f>
        <v>350</v>
      </c>
      <c r="M28" s="11">
        <f ca="1">$E$28</f>
        <v>350</v>
      </c>
      <c r="N28" s="11">
        <f ca="1">$E$28</f>
        <v>350</v>
      </c>
      <c r="O28" s="11">
        <f ca="1">$E$28</f>
        <v>350</v>
      </c>
    </row>
    <row r="29" spans="1:15" s="8" customFormat="1" x14ac:dyDescent="0.35">
      <c r="A29" s="12"/>
      <c r="B29" s="8" t="s">
        <v>19</v>
      </c>
      <c r="E29" s="8">
        <v>0.76</v>
      </c>
      <c r="F29" s="8">
        <f t="shared" ref="F29:O29" ca="1" si="7">IF(F3,F12/F8,$E$29)</f>
        <v>0.75555555555555554</v>
      </c>
      <c r="G29" s="8">
        <f t="shared" ca="1" si="7"/>
        <v>0.77</v>
      </c>
      <c r="H29" s="8">
        <f t="shared" ca="1" si="7"/>
        <v>0.74285714285714288</v>
      </c>
      <c r="I29" s="8">
        <f t="shared" ca="1" si="7"/>
        <v>0.75545454545454549</v>
      </c>
      <c r="J29" s="8">
        <f t="shared" ca="1" si="7"/>
        <v>0.75739130434782609</v>
      </c>
      <c r="K29" s="8">
        <f t="shared" ca="1" si="7"/>
        <v>0.76249999999999996</v>
      </c>
      <c r="L29" s="8">
        <f t="shared" ca="1" si="7"/>
        <v>0.76</v>
      </c>
      <c r="M29" s="8">
        <f t="shared" ca="1" si="7"/>
        <v>0.76</v>
      </c>
      <c r="N29" s="8">
        <f t="shared" ca="1" si="7"/>
        <v>0.76</v>
      </c>
      <c r="O29" s="8">
        <f t="shared" ca="1" si="7"/>
        <v>0.76</v>
      </c>
    </row>
    <row r="30" spans="1:15" x14ac:dyDescent="0.35">
      <c r="B30" s="2" t="s">
        <v>20</v>
      </c>
      <c r="F30" s="3">
        <f t="shared" ref="F30:K30" ca="1" si="8">(F11-F7)</f>
        <v>20</v>
      </c>
      <c r="G30" s="3">
        <f t="shared" ca="1" si="8"/>
        <v>10</v>
      </c>
      <c r="H30" s="3">
        <f t="shared" ca="1" si="8"/>
        <v>10</v>
      </c>
      <c r="I30" s="3">
        <f t="shared" ca="1" si="8"/>
        <v>5</v>
      </c>
      <c r="J30" s="3">
        <f t="shared" ca="1" si="8"/>
        <v>5</v>
      </c>
      <c r="K30" s="3">
        <f t="shared" ca="1" si="8"/>
        <v>5</v>
      </c>
      <c r="L30" s="3"/>
      <c r="M30" s="3"/>
      <c r="N30" s="3"/>
      <c r="O30" s="3"/>
    </row>
    <row r="31" spans="1:15" x14ac:dyDescent="0.35">
      <c r="B31" s="2" t="s">
        <v>21</v>
      </c>
      <c r="E31" s="8">
        <v>0.04</v>
      </c>
      <c r="F31" s="8">
        <v>0.04</v>
      </c>
      <c r="G31" s="8">
        <f t="shared" ref="G31:O31" ca="1" si="9">IF(G3,G20/F30,$E$31)</f>
        <v>0.04</v>
      </c>
      <c r="H31" s="8">
        <f t="shared" ca="1" si="9"/>
        <v>0.04</v>
      </c>
      <c r="I31" s="8">
        <f t="shared" ca="1" si="9"/>
        <v>0.04</v>
      </c>
      <c r="J31" s="8">
        <f t="shared" ca="1" si="9"/>
        <v>0.04</v>
      </c>
      <c r="K31" s="8">
        <f t="shared" ca="1" si="9"/>
        <v>0.04</v>
      </c>
      <c r="L31" s="8">
        <f t="shared" ca="1" si="9"/>
        <v>0.04</v>
      </c>
      <c r="M31" s="8">
        <f t="shared" ca="1" si="9"/>
        <v>0.04</v>
      </c>
      <c r="N31" s="8">
        <f t="shared" ca="1" si="9"/>
        <v>0.04</v>
      </c>
      <c r="O31" s="8">
        <f t="shared" ca="1" si="9"/>
        <v>0.04</v>
      </c>
    </row>
    <row r="32" spans="1:15" x14ac:dyDescent="0.35">
      <c r="B32" s="2" t="s">
        <v>22</v>
      </c>
      <c r="E32" s="8">
        <v>0.22</v>
      </c>
      <c r="F32" s="13">
        <f ca="1">IF(F3,F13/F14,$E$32)</f>
        <v>0.21739130434782608</v>
      </c>
      <c r="G32" s="13">
        <f t="shared" ref="G32:O32" ca="1" si="10">IF(G3,G13/G14,$E$32)</f>
        <v>0.21153846153846154</v>
      </c>
      <c r="H32" s="13">
        <f t="shared" ca="1" si="10"/>
        <v>0.24074074074074073</v>
      </c>
      <c r="I32" s="13">
        <f t="shared" ca="1" si="10"/>
        <v>0.23157894736842105</v>
      </c>
      <c r="J32" s="13">
        <f t="shared" ca="1" si="10"/>
        <v>0.23025210084033612</v>
      </c>
      <c r="K32" s="13">
        <f t="shared" ca="1" si="10"/>
        <v>0.22580645161290322</v>
      </c>
      <c r="L32" s="13">
        <f t="shared" ca="1" si="10"/>
        <v>0.22</v>
      </c>
      <c r="M32" s="13">
        <f t="shared" ca="1" si="10"/>
        <v>0.22</v>
      </c>
      <c r="N32" s="13">
        <f t="shared" ca="1" si="10"/>
        <v>0.22</v>
      </c>
      <c r="O32" s="13">
        <f t="shared" ca="1" si="10"/>
        <v>0.22</v>
      </c>
    </row>
    <row r="33" spans="1:15" x14ac:dyDescent="0.35">
      <c r="B33" s="2" t="s">
        <v>23</v>
      </c>
      <c r="E33" s="14">
        <v>0.75</v>
      </c>
      <c r="F33" s="8">
        <f ca="1">IF(F3,F22/F21,$E$33)</f>
        <v>0.72538860103626945</v>
      </c>
      <c r="G33" s="8">
        <f t="shared" ref="G33:O33" ca="1" si="11">IF(G3,G22/G21,$E$33)</f>
        <v>0.88541666666666674</v>
      </c>
      <c r="H33" s="8">
        <f t="shared" ca="1" si="11"/>
        <v>0.75757575757575757</v>
      </c>
      <c r="I33" s="8">
        <f t="shared" ca="1" si="11"/>
        <v>0.85858585858585856</v>
      </c>
      <c r="J33" s="8">
        <f t="shared" ca="1" si="11"/>
        <v>0.85427135678391963</v>
      </c>
      <c r="K33" s="8">
        <f t="shared" ca="1" si="11"/>
        <v>0.80321285140562249</v>
      </c>
      <c r="L33" s="8">
        <f t="shared" ca="1" si="11"/>
        <v>0.75</v>
      </c>
      <c r="M33" s="8">
        <f t="shared" ca="1" si="11"/>
        <v>0.75</v>
      </c>
      <c r="N33" s="8">
        <f t="shared" ca="1" si="11"/>
        <v>0.75</v>
      </c>
      <c r="O33" s="8">
        <f t="shared" ca="1" si="11"/>
        <v>0.75</v>
      </c>
    </row>
    <row r="35" spans="1:15" x14ac:dyDescent="0.35">
      <c r="A35" s="1" t="s">
        <v>24</v>
      </c>
    </row>
    <row r="36" spans="1:15" x14ac:dyDescent="0.35">
      <c r="B36" s="2" t="s">
        <v>4</v>
      </c>
      <c r="F36" s="3">
        <f t="shared" ref="F36:O36" ca="1" si="12">IF(F3,F8,E36+F28)</f>
        <v>900</v>
      </c>
      <c r="G36" s="3">
        <f t="shared" ca="1" si="12"/>
        <v>1000</v>
      </c>
      <c r="H36" s="3">
        <f t="shared" ca="1" si="12"/>
        <v>1050</v>
      </c>
      <c r="I36" s="3">
        <f t="shared" ca="1" si="12"/>
        <v>1100</v>
      </c>
      <c r="J36" s="3">
        <f t="shared" ca="1" si="12"/>
        <v>1150</v>
      </c>
      <c r="K36" s="3">
        <f t="shared" ca="1" si="12"/>
        <v>1200</v>
      </c>
      <c r="L36" s="3">
        <f t="shared" ca="1" si="12"/>
        <v>1550</v>
      </c>
      <c r="M36" s="3">
        <f t="shared" ca="1" si="12"/>
        <v>1900</v>
      </c>
      <c r="N36" s="3">
        <f t="shared" ca="1" si="12"/>
        <v>2250</v>
      </c>
      <c r="O36" s="3">
        <f t="shared" ca="1" si="12"/>
        <v>2600</v>
      </c>
    </row>
    <row r="37" spans="1:15" x14ac:dyDescent="0.35">
      <c r="B37" s="2" t="s">
        <v>10</v>
      </c>
      <c r="F37" s="3">
        <f t="shared" ref="F37:O37" ca="1" si="13">F36*F26</f>
        <v>140</v>
      </c>
      <c r="G37" s="3">
        <f t="shared" ca="1" si="13"/>
        <v>150</v>
      </c>
      <c r="H37" s="3">
        <f t="shared" ca="1" si="13"/>
        <v>165</v>
      </c>
      <c r="I37" s="3">
        <f t="shared" ca="1" si="13"/>
        <v>170</v>
      </c>
      <c r="J37" s="3">
        <f t="shared" ca="1" si="13"/>
        <v>180</v>
      </c>
      <c r="K37" s="3">
        <f t="shared" ca="1" si="13"/>
        <v>200</v>
      </c>
      <c r="L37" s="3">
        <f t="shared" ca="1" si="13"/>
        <v>242.9450038689169</v>
      </c>
      <c r="M37" s="3">
        <f t="shared" ca="1" si="13"/>
        <v>297.80355312964008</v>
      </c>
      <c r="N37" s="3">
        <f t="shared" ca="1" si="13"/>
        <v>352.66210239036326</v>
      </c>
      <c r="O37" s="3">
        <f t="shared" ca="1" si="13"/>
        <v>407.52065165108644</v>
      </c>
    </row>
    <row r="38" spans="1:15" x14ac:dyDescent="0.35">
      <c r="B38" s="2" t="s">
        <v>7</v>
      </c>
      <c r="E38" s="14"/>
      <c r="F38" s="3">
        <f t="shared" ref="F38:O38" ca="1" si="14">F36*F29</f>
        <v>680</v>
      </c>
      <c r="G38" s="3">
        <f t="shared" ca="1" si="14"/>
        <v>770</v>
      </c>
      <c r="H38" s="3">
        <f t="shared" ca="1" si="14"/>
        <v>780</v>
      </c>
      <c r="I38" s="3">
        <f t="shared" ca="1" si="14"/>
        <v>831</v>
      </c>
      <c r="J38" s="3">
        <f t="shared" ca="1" si="14"/>
        <v>871</v>
      </c>
      <c r="K38" s="3">
        <f t="shared" ca="1" si="14"/>
        <v>915</v>
      </c>
      <c r="L38" s="3">
        <f t="shared" ca="1" si="14"/>
        <v>1178</v>
      </c>
      <c r="M38" s="3">
        <f t="shared" ca="1" si="14"/>
        <v>1444</v>
      </c>
      <c r="N38" s="3">
        <f t="shared" ca="1" si="14"/>
        <v>1710</v>
      </c>
      <c r="O38" s="3">
        <f t="shared" ca="1" si="14"/>
        <v>1976</v>
      </c>
    </row>
    <row r="39" spans="1:15" x14ac:dyDescent="0.35">
      <c r="B39" s="2" t="s">
        <v>25</v>
      </c>
      <c r="F39" s="3">
        <f t="shared" ref="F39:O39" ca="1" si="15">F38*F27</f>
        <v>120.00000000000001</v>
      </c>
      <c r="G39" s="3">
        <f t="shared" ca="1" si="15"/>
        <v>130</v>
      </c>
      <c r="H39" s="3">
        <f t="shared" ca="1" si="15"/>
        <v>125.00000000000001</v>
      </c>
      <c r="I39" s="3">
        <f t="shared" ca="1" si="15"/>
        <v>130</v>
      </c>
      <c r="J39" s="3">
        <f t="shared" ca="1" si="15"/>
        <v>140</v>
      </c>
      <c r="K39" s="3">
        <f t="shared" ca="1" si="15"/>
        <v>150</v>
      </c>
      <c r="L39" s="3">
        <f t="shared" ca="1" si="15"/>
        <v>193.71530836409471</v>
      </c>
      <c r="M39" s="3">
        <f t="shared" ca="1" si="15"/>
        <v>237.45747476889031</v>
      </c>
      <c r="N39" s="3">
        <f t="shared" ca="1" si="15"/>
        <v>281.1996411736859</v>
      </c>
      <c r="O39" s="3">
        <f t="shared" ca="1" si="15"/>
        <v>324.94180757848147</v>
      </c>
    </row>
    <row r="41" spans="1:15" x14ac:dyDescent="0.35">
      <c r="B41" s="2" t="s">
        <v>26</v>
      </c>
    </row>
    <row r="42" spans="1:15" x14ac:dyDescent="0.35">
      <c r="C42" s="2" t="s">
        <v>27</v>
      </c>
      <c r="F42" s="3">
        <f ca="1">E44</f>
        <v>0</v>
      </c>
      <c r="G42" s="3">
        <f t="shared" ref="G42:O42" ca="1" si="16">F44</f>
        <v>-20</v>
      </c>
      <c r="H42" s="3">
        <f t="shared" ca="1" si="16"/>
        <v>-10</v>
      </c>
      <c r="I42" s="3">
        <f t="shared" ca="1" si="16"/>
        <v>-10</v>
      </c>
      <c r="J42" s="3">
        <f t="shared" ca="1" si="16"/>
        <v>-5</v>
      </c>
      <c r="K42" s="3">
        <f t="shared" ca="1" si="16"/>
        <v>-5</v>
      </c>
      <c r="L42" s="3">
        <f t="shared" ca="1" si="16"/>
        <v>-5</v>
      </c>
      <c r="M42" s="3">
        <f t="shared" ca="1" si="16"/>
        <v>-31.000000000000014</v>
      </c>
      <c r="N42" s="3">
        <f t="shared" ca="1" si="16"/>
        <v>-38.000000000000036</v>
      </c>
      <c r="O42" s="3">
        <f t="shared" ca="1" si="16"/>
        <v>-45.00000000000005</v>
      </c>
    </row>
    <row r="43" spans="1:15" x14ac:dyDescent="0.35">
      <c r="C43" s="2" t="s">
        <v>28</v>
      </c>
      <c r="F43" s="15">
        <f ca="1">F63</f>
        <v>195.65217391304347</v>
      </c>
      <c r="G43" s="15">
        <f t="shared" ref="G43:O43" ca="1" si="17">G63</f>
        <v>101.53846153846155</v>
      </c>
      <c r="H43" s="15">
        <f t="shared" ca="1" si="17"/>
        <v>42.777777777777771</v>
      </c>
      <c r="I43" s="15">
        <f t="shared" ca="1" si="17"/>
        <v>45.73684210526315</v>
      </c>
      <c r="J43" s="15">
        <f t="shared" ca="1" si="17"/>
        <v>40.789915966386559</v>
      </c>
      <c r="K43" s="15">
        <f t="shared" ca="1" si="17"/>
        <v>40.967741935483843</v>
      </c>
      <c r="L43" s="15">
        <f t="shared" ca="1" si="17"/>
        <v>-26.000000000000014</v>
      </c>
      <c r="M43" s="15">
        <f t="shared" ca="1" si="17"/>
        <v>-7.0000000000000213</v>
      </c>
      <c r="N43" s="15">
        <f t="shared" ca="1" si="17"/>
        <v>-7.0000000000000142</v>
      </c>
      <c r="O43" s="15">
        <f t="shared" ca="1" si="17"/>
        <v>-6.9999999999999289</v>
      </c>
    </row>
    <row r="44" spans="1:15" x14ac:dyDescent="0.35">
      <c r="C44" s="2" t="s">
        <v>29</v>
      </c>
      <c r="F44" s="3">
        <f ca="1">IF(F3,F7-F11,F42+F43)</f>
        <v>-20</v>
      </c>
      <c r="G44" s="3">
        <f t="shared" ref="G44:O44" ca="1" si="18">IF(G3,G7-G11,G42+G43)</f>
        <v>-10</v>
      </c>
      <c r="H44" s="3">
        <f t="shared" ca="1" si="18"/>
        <v>-10</v>
      </c>
      <c r="I44" s="3">
        <f t="shared" ca="1" si="18"/>
        <v>-5</v>
      </c>
      <c r="J44" s="3">
        <f t="shared" ca="1" si="18"/>
        <v>-5</v>
      </c>
      <c r="K44" s="3">
        <f t="shared" ca="1" si="18"/>
        <v>-5</v>
      </c>
      <c r="L44" s="3">
        <f t="shared" ca="1" si="18"/>
        <v>-31.000000000000014</v>
      </c>
      <c r="M44" s="3">
        <f t="shared" ca="1" si="18"/>
        <v>-38.000000000000036</v>
      </c>
      <c r="N44" s="3">
        <f t="shared" ca="1" si="18"/>
        <v>-45.00000000000005</v>
      </c>
      <c r="O44" s="3">
        <f t="shared" ca="1" si="18"/>
        <v>-51.999999999999979</v>
      </c>
    </row>
    <row r="46" spans="1:15" x14ac:dyDescent="0.35">
      <c r="C46" s="2" t="s">
        <v>30</v>
      </c>
      <c r="F46" s="8">
        <f ca="1">F31</f>
        <v>0.04</v>
      </c>
      <c r="G46" s="8">
        <f t="shared" ref="G46:O46" ca="1" si="19">G31</f>
        <v>0.04</v>
      </c>
      <c r="H46" s="8">
        <f t="shared" ca="1" si="19"/>
        <v>0.04</v>
      </c>
      <c r="I46" s="8">
        <f t="shared" ca="1" si="19"/>
        <v>0.04</v>
      </c>
      <c r="J46" s="8">
        <f t="shared" ca="1" si="19"/>
        <v>0.04</v>
      </c>
      <c r="K46" s="8">
        <f t="shared" ca="1" si="19"/>
        <v>0.04</v>
      </c>
      <c r="L46" s="8">
        <f t="shared" ca="1" si="19"/>
        <v>0.04</v>
      </c>
      <c r="M46" s="8">
        <f t="shared" ca="1" si="19"/>
        <v>0.04</v>
      </c>
      <c r="N46" s="8">
        <f t="shared" ca="1" si="19"/>
        <v>0.04</v>
      </c>
      <c r="O46" s="8">
        <f t="shared" ca="1" si="19"/>
        <v>0.04</v>
      </c>
    </row>
    <row r="47" spans="1:15" x14ac:dyDescent="0.35">
      <c r="C47" s="2" t="s">
        <v>31</v>
      </c>
      <c r="F47" s="3">
        <f ca="1">IF(F3,F20,F46*AVERAGE(F42,F42))</f>
        <v>0.7</v>
      </c>
      <c r="G47" s="3">
        <f t="shared" ref="G47:O47" ca="1" si="20">IF(G3,G20,G46*AVERAGE(G42,G42))</f>
        <v>0.8</v>
      </c>
      <c r="H47" s="3">
        <f t="shared" ca="1" si="20"/>
        <v>0.4</v>
      </c>
      <c r="I47" s="3">
        <f t="shared" ca="1" si="20"/>
        <v>0.4</v>
      </c>
      <c r="J47" s="3">
        <f t="shared" ca="1" si="20"/>
        <v>0.2</v>
      </c>
      <c r="K47" s="3">
        <f t="shared" ca="1" si="20"/>
        <v>0.2</v>
      </c>
      <c r="L47" s="3">
        <f t="shared" ca="1" si="20"/>
        <v>-0.2</v>
      </c>
      <c r="M47" s="3">
        <f t="shared" ca="1" si="20"/>
        <v>-1.2400000000000007</v>
      </c>
      <c r="N47" s="3">
        <f t="shared" ca="1" si="20"/>
        <v>-1.5200000000000014</v>
      </c>
      <c r="O47" s="3">
        <f t="shared" ca="1" si="20"/>
        <v>-1.800000000000002</v>
      </c>
    </row>
    <row r="49" spans="1:15" x14ac:dyDescent="0.35">
      <c r="A49" s="1" t="s">
        <v>32</v>
      </c>
    </row>
    <row r="50" spans="1:15" x14ac:dyDescent="0.35">
      <c r="B50" s="2" t="s">
        <v>33</v>
      </c>
    </row>
    <row r="51" spans="1:15" x14ac:dyDescent="0.35">
      <c r="C51" s="2" t="s">
        <v>10</v>
      </c>
      <c r="F51" s="3">
        <f t="shared" ref="F51:O51" ca="1" si="21">F37</f>
        <v>140</v>
      </c>
      <c r="G51" s="3">
        <f t="shared" ca="1" si="21"/>
        <v>150</v>
      </c>
      <c r="H51" s="3">
        <f t="shared" ca="1" si="21"/>
        <v>165</v>
      </c>
      <c r="I51" s="3">
        <f t="shared" ca="1" si="21"/>
        <v>170</v>
      </c>
      <c r="J51" s="3">
        <f t="shared" ca="1" si="21"/>
        <v>180</v>
      </c>
      <c r="K51" s="3">
        <f t="shared" ca="1" si="21"/>
        <v>200</v>
      </c>
      <c r="L51" s="3">
        <f t="shared" ca="1" si="21"/>
        <v>242.9450038689169</v>
      </c>
      <c r="M51" s="3">
        <f t="shared" ca="1" si="21"/>
        <v>297.80355312964008</v>
      </c>
      <c r="N51" s="3">
        <f t="shared" ca="1" si="21"/>
        <v>352.66210239036326</v>
      </c>
      <c r="O51" s="3">
        <f t="shared" ca="1" si="21"/>
        <v>407.52065165108644</v>
      </c>
    </row>
    <row r="52" spans="1:15" x14ac:dyDescent="0.35">
      <c r="C52" s="2" t="s">
        <v>34</v>
      </c>
      <c r="F52" s="3">
        <f t="shared" ref="F52:O52" ca="1" si="22">F39</f>
        <v>120.00000000000001</v>
      </c>
      <c r="G52" s="3">
        <f t="shared" ca="1" si="22"/>
        <v>130</v>
      </c>
      <c r="H52" s="3">
        <f t="shared" ca="1" si="22"/>
        <v>125.00000000000001</v>
      </c>
      <c r="I52" s="3">
        <f t="shared" ca="1" si="22"/>
        <v>130</v>
      </c>
      <c r="J52" s="3">
        <f t="shared" ca="1" si="22"/>
        <v>140</v>
      </c>
      <c r="K52" s="3">
        <f t="shared" ca="1" si="22"/>
        <v>150</v>
      </c>
      <c r="L52" s="3">
        <f t="shared" ca="1" si="22"/>
        <v>193.71530836409471</v>
      </c>
      <c r="M52" s="3">
        <f t="shared" ca="1" si="22"/>
        <v>237.45747476889031</v>
      </c>
      <c r="N52" s="3">
        <f t="shared" ca="1" si="22"/>
        <v>281.1996411736859</v>
      </c>
      <c r="O52" s="3">
        <f t="shared" ca="1" si="22"/>
        <v>324.94180757848147</v>
      </c>
    </row>
    <row r="53" spans="1:15" x14ac:dyDescent="0.35">
      <c r="C53" s="2" t="s">
        <v>12</v>
      </c>
      <c r="F53" s="3">
        <f ca="1">F47</f>
        <v>0.7</v>
      </c>
      <c r="G53" s="3">
        <f t="shared" ref="G53:O53" ca="1" si="23">G47</f>
        <v>0.8</v>
      </c>
      <c r="H53" s="3">
        <f t="shared" ca="1" si="23"/>
        <v>0.4</v>
      </c>
      <c r="I53" s="3">
        <f t="shared" ca="1" si="23"/>
        <v>0.4</v>
      </c>
      <c r="J53" s="3">
        <f t="shared" ca="1" si="23"/>
        <v>0.2</v>
      </c>
      <c r="K53" s="3">
        <f t="shared" ca="1" si="23"/>
        <v>0.2</v>
      </c>
      <c r="L53" s="3">
        <f t="shared" ca="1" si="23"/>
        <v>-0.2</v>
      </c>
      <c r="M53" s="3">
        <f t="shared" ca="1" si="23"/>
        <v>-1.2400000000000007</v>
      </c>
      <c r="N53" s="3">
        <f t="shared" ca="1" si="23"/>
        <v>-1.5200000000000014</v>
      </c>
      <c r="O53" s="3">
        <f t="shared" ca="1" si="23"/>
        <v>-1.800000000000002</v>
      </c>
    </row>
    <row r="54" spans="1:15" x14ac:dyDescent="0.35">
      <c r="C54" s="2" t="s">
        <v>13</v>
      </c>
      <c r="F54" s="3">
        <f ca="1">F51-F52-F53</f>
        <v>19.299999999999986</v>
      </c>
      <c r="G54" s="3">
        <f t="shared" ref="G54:O54" ca="1" si="24">G51-G52-G53</f>
        <v>19.2</v>
      </c>
      <c r="H54" s="3">
        <f t="shared" ca="1" si="24"/>
        <v>39.599999999999987</v>
      </c>
      <c r="I54" s="3">
        <f t="shared" ca="1" si="24"/>
        <v>39.6</v>
      </c>
      <c r="J54" s="3">
        <f t="shared" ca="1" si="24"/>
        <v>39.799999999999997</v>
      </c>
      <c r="K54" s="3">
        <f t="shared" ca="1" si="24"/>
        <v>49.8</v>
      </c>
      <c r="L54" s="3">
        <f t="shared" ca="1" si="24"/>
        <v>49.429695504822192</v>
      </c>
      <c r="M54" s="3">
        <f t="shared" ca="1" si="24"/>
        <v>61.586078360749774</v>
      </c>
      <c r="N54" s="3">
        <f t="shared" ca="1" si="24"/>
        <v>72.982461216677351</v>
      </c>
      <c r="O54" s="3">
        <f t="shared" ca="1" si="24"/>
        <v>84.378844072604963</v>
      </c>
    </row>
    <row r="56" spans="1:15" x14ac:dyDescent="0.35">
      <c r="B56" s="2" t="s">
        <v>35</v>
      </c>
    </row>
    <row r="57" spans="1:15" x14ac:dyDescent="0.35">
      <c r="C57" s="2" t="s">
        <v>13</v>
      </c>
      <c r="F57" s="3">
        <f ca="1">F54</f>
        <v>19.299999999999986</v>
      </c>
      <c r="G57" s="3">
        <f t="shared" ref="G57:O57" ca="1" si="25">G54</f>
        <v>19.2</v>
      </c>
      <c r="H57" s="3">
        <f t="shared" ca="1" si="25"/>
        <v>39.599999999999987</v>
      </c>
      <c r="I57" s="3">
        <f t="shared" ca="1" si="25"/>
        <v>39.6</v>
      </c>
      <c r="J57" s="3">
        <f t="shared" ca="1" si="25"/>
        <v>39.799999999999997</v>
      </c>
      <c r="K57" s="3">
        <f t="shared" ca="1" si="25"/>
        <v>49.8</v>
      </c>
      <c r="L57" s="3">
        <f t="shared" ca="1" si="25"/>
        <v>49.429695504822192</v>
      </c>
      <c r="M57" s="3">
        <f t="shared" ca="1" si="25"/>
        <v>61.586078360749774</v>
      </c>
      <c r="N57" s="3">
        <f t="shared" ca="1" si="25"/>
        <v>72.982461216677351</v>
      </c>
      <c r="O57" s="3">
        <f t="shared" ca="1" si="25"/>
        <v>84.378844072604963</v>
      </c>
    </row>
    <row r="58" spans="1:15" x14ac:dyDescent="0.35">
      <c r="C58" s="2" t="s">
        <v>36</v>
      </c>
      <c r="F58" s="3">
        <f t="shared" ref="F58:O58" ca="1" si="26">F28</f>
        <v>0</v>
      </c>
      <c r="G58" s="3">
        <f t="shared" ca="1" si="26"/>
        <v>0</v>
      </c>
      <c r="H58" s="3">
        <f t="shared" ca="1" si="26"/>
        <v>0</v>
      </c>
      <c r="I58" s="3">
        <f t="shared" ca="1" si="26"/>
        <v>0</v>
      </c>
      <c r="J58" s="3">
        <f t="shared" ca="1" si="26"/>
        <v>0</v>
      </c>
      <c r="K58" s="3">
        <f t="shared" ca="1" si="26"/>
        <v>0</v>
      </c>
      <c r="L58" s="3">
        <f t="shared" ca="1" si="26"/>
        <v>350</v>
      </c>
      <c r="M58" s="3">
        <f t="shared" ca="1" si="26"/>
        <v>350</v>
      </c>
      <c r="N58" s="3">
        <f t="shared" ca="1" si="26"/>
        <v>350</v>
      </c>
      <c r="O58" s="3">
        <f t="shared" ca="1" si="26"/>
        <v>350</v>
      </c>
    </row>
    <row r="59" spans="1:15" x14ac:dyDescent="0.35">
      <c r="C59" s="2" t="s">
        <v>37</v>
      </c>
      <c r="F59" s="3"/>
      <c r="G59" s="3">
        <f t="shared" ref="G59:O59" ca="1" si="27">G38-F38</f>
        <v>90</v>
      </c>
      <c r="H59" s="3">
        <f t="shared" ca="1" si="27"/>
        <v>10</v>
      </c>
      <c r="I59" s="3">
        <f t="shared" ca="1" si="27"/>
        <v>51</v>
      </c>
      <c r="J59" s="3">
        <f t="shared" ca="1" si="27"/>
        <v>40</v>
      </c>
      <c r="K59" s="3">
        <f t="shared" ca="1" si="27"/>
        <v>44</v>
      </c>
      <c r="L59" s="3">
        <f t="shared" ca="1" si="27"/>
        <v>263</v>
      </c>
      <c r="M59" s="3">
        <f t="shared" ca="1" si="27"/>
        <v>266</v>
      </c>
      <c r="N59" s="3">
        <f t="shared" ca="1" si="27"/>
        <v>266</v>
      </c>
      <c r="O59" s="3">
        <f t="shared" ca="1" si="27"/>
        <v>266</v>
      </c>
    </row>
    <row r="60" spans="1:15" ht="15" thickBot="1" x14ac:dyDescent="0.4">
      <c r="C60" s="4" t="s">
        <v>38</v>
      </c>
      <c r="D60" s="4"/>
      <c r="E60" s="4"/>
      <c r="F60" s="5">
        <f ca="1">F57-F58+F59</f>
        <v>19.299999999999986</v>
      </c>
      <c r="G60" s="5">
        <f t="shared" ref="G60:O60" ca="1" si="28">G57-G58+G59</f>
        <v>109.2</v>
      </c>
      <c r="H60" s="5">
        <f t="shared" ca="1" si="28"/>
        <v>49.599999999999987</v>
      </c>
      <c r="I60" s="5">
        <f t="shared" ca="1" si="28"/>
        <v>90.6</v>
      </c>
      <c r="J60" s="5">
        <f t="shared" ca="1" si="28"/>
        <v>79.8</v>
      </c>
      <c r="K60" s="5">
        <f t="shared" ca="1" si="28"/>
        <v>93.8</v>
      </c>
      <c r="L60" s="5">
        <f t="shared" ca="1" si="28"/>
        <v>-37.570304495177822</v>
      </c>
      <c r="M60" s="5">
        <f t="shared" ca="1" si="28"/>
        <v>-22.413921639250248</v>
      </c>
      <c r="N60" s="5">
        <f t="shared" ca="1" si="28"/>
        <v>-11.017538783322664</v>
      </c>
      <c r="O60" s="5">
        <f t="shared" ca="1" si="28"/>
        <v>0.3788440726049771</v>
      </c>
    </row>
    <row r="61" spans="1:15" x14ac:dyDescent="0.35">
      <c r="C61" s="2" t="s">
        <v>39</v>
      </c>
      <c r="F61" s="3">
        <f ca="1">F90</f>
        <v>190.35217391304349</v>
      </c>
      <c r="G61" s="3">
        <f t="shared" ref="G61:O61" ca="1" si="29">G90</f>
        <v>9.3384615384615479</v>
      </c>
      <c r="H61" s="3">
        <f t="shared" ca="1" si="29"/>
        <v>23.177777777777774</v>
      </c>
      <c r="I61" s="3">
        <f t="shared" ca="1" si="29"/>
        <v>-10.863157894736851</v>
      </c>
      <c r="J61" s="3">
        <f t="shared" ca="1" si="29"/>
        <v>-5.0100840336134382</v>
      </c>
      <c r="K61" s="3">
        <f t="shared" ca="1" si="29"/>
        <v>-12.832258064516154</v>
      </c>
      <c r="L61" s="3">
        <f t="shared" ca="1" si="29"/>
        <v>48.642576123794456</v>
      </c>
      <c r="M61" s="3">
        <f t="shared" ca="1" si="29"/>
        <v>61.603480409812555</v>
      </c>
      <c r="N61" s="3">
        <f t="shared" ca="1" si="29"/>
        <v>58.754384695830666</v>
      </c>
      <c r="O61" s="3">
        <f t="shared" ca="1" si="29"/>
        <v>55.905288981848813</v>
      </c>
    </row>
    <row r="62" spans="1:15" x14ac:dyDescent="0.35">
      <c r="C62" s="2" t="s">
        <v>14</v>
      </c>
      <c r="F62" s="3">
        <f t="shared" ref="F62:O62" ca="1" si="30">F54*F33</f>
        <v>13.999999999999991</v>
      </c>
      <c r="G62" s="3">
        <f t="shared" ca="1" si="30"/>
        <v>17</v>
      </c>
      <c r="H62" s="3">
        <f t="shared" ca="1" si="30"/>
        <v>29.999999999999989</v>
      </c>
      <c r="I62" s="3">
        <f t="shared" ca="1" si="30"/>
        <v>34</v>
      </c>
      <c r="J62" s="3">
        <f t="shared" ca="1" si="30"/>
        <v>34</v>
      </c>
      <c r="K62" s="3">
        <f t="shared" ca="1" si="30"/>
        <v>40</v>
      </c>
      <c r="L62" s="3">
        <f t="shared" ca="1" si="30"/>
        <v>37.072271628616647</v>
      </c>
      <c r="M62" s="3">
        <f t="shared" ca="1" si="30"/>
        <v>46.189558770562329</v>
      </c>
      <c r="N62" s="3">
        <f t="shared" ca="1" si="30"/>
        <v>54.736845912508016</v>
      </c>
      <c r="O62" s="3">
        <f t="shared" ca="1" si="30"/>
        <v>63.284133054453719</v>
      </c>
    </row>
    <row r="63" spans="1:15" ht="15" thickBot="1" x14ac:dyDescent="0.4">
      <c r="C63" s="4" t="s">
        <v>40</v>
      </c>
      <c r="D63" s="4"/>
      <c r="E63" s="4"/>
      <c r="F63" s="11">
        <f ca="1">F57-F58+F59+F61-F62</f>
        <v>195.65217391304347</v>
      </c>
      <c r="G63" s="11">
        <f t="shared" ref="G63:O63" ca="1" si="31">G57-G58+G59+G61-G62</f>
        <v>101.53846153846155</v>
      </c>
      <c r="H63" s="11">
        <f t="shared" ca="1" si="31"/>
        <v>42.777777777777771</v>
      </c>
      <c r="I63" s="11">
        <f t="shared" ca="1" si="31"/>
        <v>45.73684210526315</v>
      </c>
      <c r="J63" s="11">
        <f t="shared" ca="1" si="31"/>
        <v>40.789915966386559</v>
      </c>
      <c r="K63" s="11">
        <f t="shared" ca="1" si="31"/>
        <v>40.967741935483843</v>
      </c>
      <c r="L63" s="11">
        <f t="shared" ca="1" si="31"/>
        <v>-26.000000000000014</v>
      </c>
      <c r="M63" s="11">
        <f t="shared" ca="1" si="31"/>
        <v>-7.0000000000000213</v>
      </c>
      <c r="N63" s="11">
        <f t="shared" ca="1" si="31"/>
        <v>-7.0000000000000142</v>
      </c>
      <c r="O63" s="11">
        <f t="shared" ca="1" si="31"/>
        <v>-6.9999999999999289</v>
      </c>
    </row>
    <row r="64" spans="1:15" x14ac:dyDescent="0.35"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8" x14ac:dyDescent="0.35">
      <c r="B65" s="2" t="s">
        <v>2</v>
      </c>
    </row>
    <row r="66" spans="2:18" x14ac:dyDescent="0.35">
      <c r="C66" s="2" t="s">
        <v>41</v>
      </c>
    </row>
    <row r="67" spans="2:18" x14ac:dyDescent="0.35">
      <c r="D67" s="2" t="s">
        <v>27</v>
      </c>
      <c r="F67" s="3">
        <f ca="1">E71</f>
        <v>0</v>
      </c>
      <c r="G67" s="3">
        <f t="shared" ref="G67:O67" ca="1" si="32">F71</f>
        <v>200</v>
      </c>
      <c r="H67" s="3">
        <f t="shared" ca="1" si="32"/>
        <v>220</v>
      </c>
      <c r="I67" s="3">
        <f t="shared" ca="1" si="32"/>
        <v>260</v>
      </c>
      <c r="J67" s="3">
        <f t="shared" ca="1" si="32"/>
        <v>264</v>
      </c>
      <c r="K67" s="3">
        <f t="shared" ca="1" si="32"/>
        <v>274</v>
      </c>
      <c r="L67" s="3">
        <f t="shared" ca="1" si="32"/>
        <v>280</v>
      </c>
      <c r="M67" s="3">
        <f t="shared" ca="1" si="32"/>
        <v>341</v>
      </c>
      <c r="N67" s="3">
        <f t="shared" ca="1" si="32"/>
        <v>418</v>
      </c>
      <c r="O67" s="3">
        <f t="shared" ca="1" si="32"/>
        <v>494.99999999999994</v>
      </c>
    </row>
    <row r="68" spans="2:18" x14ac:dyDescent="0.35">
      <c r="D68" s="2" t="s">
        <v>42</v>
      </c>
      <c r="F68" s="3">
        <f t="shared" ref="F68:O68" ca="1" si="33">F54</f>
        <v>19.299999999999986</v>
      </c>
      <c r="G68" s="3">
        <f t="shared" ca="1" si="33"/>
        <v>19.2</v>
      </c>
      <c r="H68" s="3">
        <f t="shared" ca="1" si="33"/>
        <v>39.599999999999987</v>
      </c>
      <c r="I68" s="3">
        <f t="shared" ca="1" si="33"/>
        <v>39.6</v>
      </c>
      <c r="J68" s="3">
        <f t="shared" ca="1" si="33"/>
        <v>39.799999999999997</v>
      </c>
      <c r="K68" s="3">
        <f t="shared" ca="1" si="33"/>
        <v>49.8</v>
      </c>
      <c r="L68" s="3">
        <f t="shared" ca="1" si="33"/>
        <v>49.429695504822192</v>
      </c>
      <c r="M68" s="3">
        <f t="shared" ca="1" si="33"/>
        <v>61.586078360749774</v>
      </c>
      <c r="N68" s="3">
        <f t="shared" ca="1" si="33"/>
        <v>72.982461216677351</v>
      </c>
      <c r="O68" s="3">
        <f t="shared" ca="1" si="33"/>
        <v>84.378844072604963</v>
      </c>
    </row>
    <row r="69" spans="2:18" x14ac:dyDescent="0.35">
      <c r="D69" s="2" t="s">
        <v>43</v>
      </c>
      <c r="F69" s="3">
        <f t="shared" ref="F69:O69" ca="1" si="34">F62</f>
        <v>13.999999999999991</v>
      </c>
      <c r="G69" s="3">
        <f t="shared" ca="1" si="34"/>
        <v>17</v>
      </c>
      <c r="H69" s="3">
        <f t="shared" ca="1" si="34"/>
        <v>29.999999999999989</v>
      </c>
      <c r="I69" s="3">
        <f t="shared" ca="1" si="34"/>
        <v>34</v>
      </c>
      <c r="J69" s="3">
        <f t="shared" ca="1" si="34"/>
        <v>34</v>
      </c>
      <c r="K69" s="3">
        <f t="shared" ca="1" si="34"/>
        <v>40</v>
      </c>
      <c r="L69" s="3">
        <f t="shared" ca="1" si="34"/>
        <v>37.072271628616647</v>
      </c>
      <c r="M69" s="3">
        <f t="shared" ca="1" si="34"/>
        <v>46.189558770562329</v>
      </c>
      <c r="N69" s="3">
        <f t="shared" ca="1" si="34"/>
        <v>54.736845912508016</v>
      </c>
      <c r="O69" s="3">
        <f t="shared" ca="1" si="34"/>
        <v>63.284133054453719</v>
      </c>
    </row>
    <row r="70" spans="2:18" x14ac:dyDescent="0.35">
      <c r="D70" s="2" t="s">
        <v>44</v>
      </c>
      <c r="F70" s="3"/>
      <c r="G70" s="3"/>
      <c r="H70" s="3"/>
      <c r="I70" s="3"/>
      <c r="J70" s="3"/>
      <c r="K70" s="3"/>
      <c r="L70" s="3">
        <f ca="1">L61</f>
        <v>48.642576123794456</v>
      </c>
      <c r="M70" s="3">
        <f ca="1">M61</f>
        <v>61.603480409812555</v>
      </c>
      <c r="N70" s="3">
        <f ca="1">N61</f>
        <v>58.754384695830666</v>
      </c>
      <c r="O70" s="3">
        <f ca="1">O61</f>
        <v>55.905288981848813</v>
      </c>
    </row>
    <row r="71" spans="2:18" x14ac:dyDescent="0.35">
      <c r="D71" s="2" t="s">
        <v>29</v>
      </c>
      <c r="F71" s="3">
        <f t="shared" ref="F71:O71" ca="1" si="35">IF(F3,F13,F67+F68-F69+F70)</f>
        <v>200</v>
      </c>
      <c r="G71" s="3">
        <f t="shared" ca="1" si="35"/>
        <v>220</v>
      </c>
      <c r="H71" s="3">
        <f t="shared" ca="1" si="35"/>
        <v>260</v>
      </c>
      <c r="I71" s="3">
        <f t="shared" ca="1" si="35"/>
        <v>264</v>
      </c>
      <c r="J71" s="3">
        <f t="shared" ca="1" si="35"/>
        <v>274</v>
      </c>
      <c r="K71" s="3">
        <f t="shared" ca="1" si="35"/>
        <v>280</v>
      </c>
      <c r="L71" s="3">
        <f t="shared" ca="1" si="35"/>
        <v>341</v>
      </c>
      <c r="M71" s="3">
        <f t="shared" ca="1" si="35"/>
        <v>418</v>
      </c>
      <c r="N71" s="3">
        <f t="shared" ca="1" si="35"/>
        <v>494.99999999999994</v>
      </c>
      <c r="O71" s="3">
        <f t="shared" ca="1" si="35"/>
        <v>572</v>
      </c>
    </row>
    <row r="73" spans="2:18" x14ac:dyDescent="0.35">
      <c r="C73" s="2" t="s">
        <v>45</v>
      </c>
    </row>
    <row r="74" spans="2:18" x14ac:dyDescent="0.35">
      <c r="C74" s="2" t="s">
        <v>4</v>
      </c>
      <c r="F74" s="3">
        <f t="shared" ref="F74:O74" ca="1" si="36">F36</f>
        <v>900</v>
      </c>
      <c r="G74" s="3">
        <f t="shared" ca="1" si="36"/>
        <v>1000</v>
      </c>
      <c r="H74" s="3">
        <f t="shared" ca="1" si="36"/>
        <v>1050</v>
      </c>
      <c r="I74" s="3">
        <f t="shared" ca="1" si="36"/>
        <v>1100</v>
      </c>
      <c r="J74" s="3">
        <f t="shared" ca="1" si="36"/>
        <v>1150</v>
      </c>
      <c r="K74" s="3">
        <f t="shared" ca="1" si="36"/>
        <v>1200</v>
      </c>
      <c r="L74" s="3">
        <f t="shared" ca="1" si="36"/>
        <v>1550</v>
      </c>
      <c r="M74" s="3">
        <f t="shared" ca="1" si="36"/>
        <v>1900</v>
      </c>
      <c r="N74" s="3">
        <f t="shared" ca="1" si="36"/>
        <v>2250</v>
      </c>
      <c r="O74" s="3">
        <f t="shared" ca="1" si="36"/>
        <v>2600</v>
      </c>
    </row>
    <row r="75" spans="2:18" x14ac:dyDescent="0.35"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8" x14ac:dyDescent="0.35">
      <c r="C76" s="2" t="s">
        <v>20</v>
      </c>
      <c r="F76" s="3">
        <f ca="1">-F44</f>
        <v>20</v>
      </c>
      <c r="G76" s="3">
        <f t="shared" ref="G76:O76" ca="1" si="37">-G44</f>
        <v>10</v>
      </c>
      <c r="H76" s="3">
        <f t="shared" ca="1" si="37"/>
        <v>10</v>
      </c>
      <c r="I76" s="3">
        <f t="shared" ca="1" si="37"/>
        <v>5</v>
      </c>
      <c r="J76" s="3">
        <f t="shared" ca="1" si="37"/>
        <v>5</v>
      </c>
      <c r="K76" s="3">
        <f t="shared" ca="1" si="37"/>
        <v>5</v>
      </c>
      <c r="L76" s="3">
        <f t="shared" ca="1" si="37"/>
        <v>31.000000000000014</v>
      </c>
      <c r="M76" s="3">
        <f t="shared" ca="1" si="37"/>
        <v>38.000000000000036</v>
      </c>
      <c r="N76" s="3">
        <f t="shared" ca="1" si="37"/>
        <v>45.00000000000005</v>
      </c>
      <c r="O76" s="3">
        <f t="shared" ca="1" si="37"/>
        <v>51.999999999999979</v>
      </c>
    </row>
    <row r="77" spans="2:18" x14ac:dyDescent="0.35">
      <c r="C77" s="2" t="s">
        <v>7</v>
      </c>
      <c r="F77" s="3">
        <f t="shared" ref="F77:O77" ca="1" si="38">F38</f>
        <v>680</v>
      </c>
      <c r="G77" s="3">
        <f t="shared" ca="1" si="38"/>
        <v>770</v>
      </c>
      <c r="H77" s="3">
        <f t="shared" ca="1" si="38"/>
        <v>780</v>
      </c>
      <c r="I77" s="3">
        <f t="shared" ca="1" si="38"/>
        <v>831</v>
      </c>
      <c r="J77" s="3">
        <f t="shared" ca="1" si="38"/>
        <v>871</v>
      </c>
      <c r="K77" s="3">
        <f t="shared" ca="1" si="38"/>
        <v>915</v>
      </c>
      <c r="L77" s="3">
        <f t="shared" ca="1" si="38"/>
        <v>1178</v>
      </c>
      <c r="M77" s="3">
        <f t="shared" ca="1" si="38"/>
        <v>1444</v>
      </c>
      <c r="N77" s="3">
        <f t="shared" ca="1" si="38"/>
        <v>1710</v>
      </c>
      <c r="O77" s="3">
        <f t="shared" ca="1" si="38"/>
        <v>1976</v>
      </c>
    </row>
    <row r="78" spans="2:18" x14ac:dyDescent="0.35">
      <c r="C78" s="2" t="s">
        <v>46</v>
      </c>
      <c r="F78" s="3">
        <f ca="1">F71</f>
        <v>200</v>
      </c>
      <c r="G78" s="3">
        <f t="shared" ref="G78:O78" ca="1" si="39">G71</f>
        <v>220</v>
      </c>
      <c r="H78" s="3">
        <f t="shared" ca="1" si="39"/>
        <v>260</v>
      </c>
      <c r="I78" s="3">
        <f t="shared" ca="1" si="39"/>
        <v>264</v>
      </c>
      <c r="J78" s="3">
        <f t="shared" ca="1" si="39"/>
        <v>274</v>
      </c>
      <c r="K78" s="3">
        <f t="shared" ca="1" si="39"/>
        <v>280</v>
      </c>
      <c r="L78" s="3">
        <f t="shared" ca="1" si="39"/>
        <v>341</v>
      </c>
      <c r="M78" s="3">
        <f t="shared" ca="1" si="39"/>
        <v>418</v>
      </c>
      <c r="N78" s="3">
        <f t="shared" ca="1" si="39"/>
        <v>494.99999999999994</v>
      </c>
      <c r="O78" s="3">
        <f t="shared" ca="1" si="39"/>
        <v>572</v>
      </c>
    </row>
    <row r="79" spans="2:18" ht="15" thickBot="1" x14ac:dyDescent="0.4">
      <c r="C79" s="4" t="s">
        <v>5</v>
      </c>
      <c r="D79" s="4"/>
      <c r="E79" s="4"/>
      <c r="F79" s="5">
        <f ca="1">F77+F78+F76</f>
        <v>900</v>
      </c>
      <c r="G79" s="5">
        <f t="shared" ref="G79:O79" ca="1" si="40">G77+G78+G76</f>
        <v>1000</v>
      </c>
      <c r="H79" s="5">
        <f t="shared" ca="1" si="40"/>
        <v>1050</v>
      </c>
      <c r="I79" s="5">
        <f t="shared" ca="1" si="40"/>
        <v>1100</v>
      </c>
      <c r="J79" s="5">
        <f t="shared" ca="1" si="40"/>
        <v>1150</v>
      </c>
      <c r="K79" s="5">
        <f t="shared" ca="1" si="40"/>
        <v>1200</v>
      </c>
      <c r="L79" s="5">
        <f t="shared" ca="1" si="40"/>
        <v>1550</v>
      </c>
      <c r="M79" s="5">
        <f t="shared" ca="1" si="40"/>
        <v>1900</v>
      </c>
      <c r="N79" s="5">
        <f t="shared" ca="1" si="40"/>
        <v>2250</v>
      </c>
      <c r="O79" s="5">
        <f t="shared" ca="1" si="40"/>
        <v>2600</v>
      </c>
    </row>
    <row r="80" spans="2:18" x14ac:dyDescent="0.35">
      <c r="F80" s="3"/>
      <c r="G80" s="3"/>
      <c r="H80" s="3"/>
      <c r="I80" s="3"/>
      <c r="J80" s="3"/>
      <c r="K80" s="3"/>
      <c r="L80" s="3"/>
      <c r="M80" s="3"/>
      <c r="N80" s="3"/>
      <c r="O80" s="3"/>
      <c r="R80" s="2" t="s">
        <v>47</v>
      </c>
    </row>
    <row r="81" spans="3:18" x14ac:dyDescent="0.35">
      <c r="C81" s="2" t="s">
        <v>48</v>
      </c>
      <c r="F81" s="3">
        <f t="shared" ref="F81:O81" ca="1" si="41">F74-F79</f>
        <v>0</v>
      </c>
      <c r="G81" s="3">
        <f t="shared" ca="1" si="41"/>
        <v>0</v>
      </c>
      <c r="H81" s="3">
        <f t="shared" ca="1" si="41"/>
        <v>0</v>
      </c>
      <c r="I81" s="3">
        <f t="shared" ca="1" si="41"/>
        <v>0</v>
      </c>
      <c r="J81" s="3">
        <f t="shared" ca="1" si="41"/>
        <v>0</v>
      </c>
      <c r="K81" s="3">
        <f t="shared" ca="1" si="41"/>
        <v>0</v>
      </c>
      <c r="L81" s="3">
        <f t="shared" ca="1" si="41"/>
        <v>0</v>
      </c>
      <c r="M81" s="3">
        <f t="shared" ca="1" si="41"/>
        <v>0</v>
      </c>
      <c r="N81" s="3">
        <f t="shared" ca="1" si="41"/>
        <v>0</v>
      </c>
      <c r="O81" s="3">
        <f t="shared" ca="1" si="41"/>
        <v>0</v>
      </c>
      <c r="R81" s="2" t="s">
        <v>49</v>
      </c>
    </row>
    <row r="82" spans="3:18" x14ac:dyDescent="0.35">
      <c r="C82" s="2" t="s">
        <v>50</v>
      </c>
      <c r="E82" s="2" t="b">
        <f ca="1">AND(F82:O82)</f>
        <v>1</v>
      </c>
      <c r="F82" s="2" t="b">
        <f ca="1">F81=0</f>
        <v>1</v>
      </c>
      <c r="G82" s="2" t="b">
        <f t="shared" ref="G82:O82" ca="1" si="42">G81=0</f>
        <v>1</v>
      </c>
      <c r="H82" s="2" t="b">
        <f t="shared" ca="1" si="42"/>
        <v>1</v>
      </c>
      <c r="I82" s="2" t="b">
        <f t="shared" ca="1" si="42"/>
        <v>1</v>
      </c>
      <c r="J82" s="2" t="b">
        <f t="shared" ca="1" si="42"/>
        <v>1</v>
      </c>
      <c r="K82" s="2" t="b">
        <f t="shared" ca="1" si="42"/>
        <v>1</v>
      </c>
      <c r="L82" s="2" t="b">
        <f t="shared" ca="1" si="42"/>
        <v>1</v>
      </c>
      <c r="M82" s="2" t="b">
        <f t="shared" ca="1" si="42"/>
        <v>1</v>
      </c>
      <c r="N82" s="2" t="b">
        <f t="shared" ca="1" si="42"/>
        <v>1</v>
      </c>
      <c r="O82" s="2" t="b">
        <f t="shared" ca="1" si="42"/>
        <v>1</v>
      </c>
      <c r="R82" s="2" t="s">
        <v>51</v>
      </c>
    </row>
    <row r="83" spans="3:18" x14ac:dyDescent="0.35">
      <c r="R83" s="2" t="s">
        <v>52</v>
      </c>
    </row>
    <row r="84" spans="3:18" x14ac:dyDescent="0.35">
      <c r="C84" s="2" t="s">
        <v>53</v>
      </c>
      <c r="F84" s="8">
        <f ca="1">F78/F74</f>
        <v>0.22222222222222221</v>
      </c>
      <c r="G84" s="8">
        <f t="shared" ref="G84:O84" ca="1" si="43">G78/G74</f>
        <v>0.22</v>
      </c>
      <c r="H84" s="8">
        <f t="shared" ca="1" si="43"/>
        <v>0.24761904761904763</v>
      </c>
      <c r="I84" s="8">
        <f t="shared" ca="1" si="43"/>
        <v>0.24</v>
      </c>
      <c r="J84" s="8">
        <f t="shared" ca="1" si="43"/>
        <v>0.23826086956521739</v>
      </c>
      <c r="K84" s="8">
        <f t="shared" ca="1" si="43"/>
        <v>0.23333333333333334</v>
      </c>
      <c r="L84" s="8">
        <f t="shared" ca="1" si="43"/>
        <v>0.22</v>
      </c>
      <c r="M84" s="8">
        <f ca="1">M78/M74</f>
        <v>0.22</v>
      </c>
      <c r="N84" s="8">
        <f t="shared" ca="1" si="43"/>
        <v>0.21999999999999997</v>
      </c>
      <c r="O84" s="8">
        <f t="shared" ca="1" si="43"/>
        <v>0.22</v>
      </c>
    </row>
    <row r="85" spans="3:18" x14ac:dyDescent="0.35">
      <c r="C85" s="2" t="s">
        <v>54</v>
      </c>
      <c r="F85" s="8">
        <f ca="1">F32</f>
        <v>0.21739130434782608</v>
      </c>
      <c r="G85" s="8">
        <f t="shared" ref="G85:O85" ca="1" si="44">G32</f>
        <v>0.21153846153846154</v>
      </c>
      <c r="H85" s="8">
        <f t="shared" ca="1" si="44"/>
        <v>0.24074074074074073</v>
      </c>
      <c r="I85" s="8">
        <f t="shared" ca="1" si="44"/>
        <v>0.23157894736842105</v>
      </c>
      <c r="J85" s="8">
        <f t="shared" ca="1" si="44"/>
        <v>0.23025210084033612</v>
      </c>
      <c r="K85" s="8">
        <f t="shared" ca="1" si="44"/>
        <v>0.22580645161290322</v>
      </c>
      <c r="L85" s="8">
        <f t="shared" ca="1" si="44"/>
        <v>0.22</v>
      </c>
      <c r="M85" s="8">
        <f t="shared" ca="1" si="44"/>
        <v>0.22</v>
      </c>
      <c r="N85" s="8">
        <f t="shared" ca="1" si="44"/>
        <v>0.22</v>
      </c>
      <c r="O85" s="8">
        <f t="shared" ca="1" si="44"/>
        <v>0.22</v>
      </c>
    </row>
    <row r="86" spans="3:18" x14ac:dyDescent="0.35">
      <c r="L86" s="8">
        <f ca="1">L84-L85</f>
        <v>0</v>
      </c>
      <c r="M86" s="8">
        <f ca="1">M84-M85</f>
        <v>0</v>
      </c>
      <c r="N86" s="8">
        <f ca="1">N84-N85</f>
        <v>0</v>
      </c>
      <c r="O86" s="8">
        <f ca="1">O84-O85</f>
        <v>0</v>
      </c>
    </row>
    <row r="88" spans="3:18" x14ac:dyDescent="0.35">
      <c r="C88" s="2" t="s">
        <v>55</v>
      </c>
      <c r="F88" s="3">
        <f ca="1">F69-F70</f>
        <v>13.999999999999991</v>
      </c>
      <c r="G88" s="3">
        <f t="shared" ref="G88:O88" ca="1" si="45">G69-G70</f>
        <v>17</v>
      </c>
      <c r="H88" s="3">
        <f t="shared" ca="1" si="45"/>
        <v>29.999999999999989</v>
      </c>
      <c r="I88" s="3">
        <f t="shared" ca="1" si="45"/>
        <v>34</v>
      </c>
      <c r="J88" s="3">
        <f t="shared" ca="1" si="45"/>
        <v>34</v>
      </c>
      <c r="K88" s="3">
        <f t="shared" ca="1" si="45"/>
        <v>40</v>
      </c>
      <c r="L88" s="3">
        <f t="shared" ca="1" si="45"/>
        <v>-11.570304495177808</v>
      </c>
      <c r="M88" s="3">
        <f t="shared" ca="1" si="45"/>
        <v>-15.413921639250226</v>
      </c>
      <c r="N88" s="3">
        <f t="shared" ca="1" si="45"/>
        <v>-4.0175387833226495</v>
      </c>
      <c r="O88" s="3">
        <f t="shared" ca="1" si="45"/>
        <v>7.378844072604906</v>
      </c>
    </row>
    <row r="90" spans="3:18" x14ac:dyDescent="0.35">
      <c r="C90" s="2" t="s">
        <v>56</v>
      </c>
      <c r="F90" s="2">
        <f ca="1">F85*F74-F67-F68+F69</f>
        <v>190.35217391304349</v>
      </c>
      <c r="G90" s="2">
        <f t="shared" ref="G90:O90" ca="1" si="46">G85*G74-G67-G68+G69</f>
        <v>9.3384615384615479</v>
      </c>
      <c r="H90" s="2">
        <f t="shared" ca="1" si="46"/>
        <v>23.177777777777774</v>
      </c>
      <c r="I90" s="2">
        <f t="shared" ca="1" si="46"/>
        <v>-10.863157894736851</v>
      </c>
      <c r="J90" s="2">
        <f t="shared" ca="1" si="46"/>
        <v>-5.0100840336134382</v>
      </c>
      <c r="K90" s="2">
        <f t="shared" ca="1" si="46"/>
        <v>-12.832258064516154</v>
      </c>
      <c r="L90" s="2">
        <f t="shared" ca="1" si="46"/>
        <v>48.642576123794456</v>
      </c>
      <c r="M90" s="2">
        <f t="shared" ca="1" si="46"/>
        <v>61.603480409812555</v>
      </c>
      <c r="N90" s="2">
        <f t="shared" ca="1" si="46"/>
        <v>58.754384695830666</v>
      </c>
      <c r="O90" s="2">
        <f t="shared" ca="1" si="46"/>
        <v>55.905288981848813</v>
      </c>
    </row>
    <row r="92" spans="3:18" x14ac:dyDescent="0.35">
      <c r="C92" s="2" t="s">
        <v>57</v>
      </c>
      <c r="E92" s="16"/>
    </row>
    <row r="93" spans="3:18" x14ac:dyDescent="0.35">
      <c r="C93" s="2" t="s">
        <v>58</v>
      </c>
      <c r="E93" s="16"/>
    </row>
    <row r="94" spans="3:18" x14ac:dyDescent="0.35">
      <c r="C94" s="2" t="s">
        <v>59</v>
      </c>
      <c r="E94" s="16"/>
    </row>
  </sheetData>
  <conditionalFormatting sqref="F1:O6 L7:O7 F91:O1048576 F8:O40 F48:O88">
    <cfRule type="expression" dxfId="23" priority="23">
      <formula>F$3=TRUE</formula>
    </cfRule>
  </conditionalFormatting>
  <conditionalFormatting sqref="A1:A2 A4:A5 B1:XFD6 A8:A15 B7:E7 L7:XFD7 C18:XFD22 A38:XFD40 C8:XFD14 A17:A37 A67:B71 A91:XFD1048576 A72:XFD88 D67:XFD71 B15:XFD17 B23:XFD37 A48:XFD66">
    <cfRule type="cellIs" priority="21" stopIfTrue="1" operator="equal">
      <formula>TRUE</formula>
    </cfRule>
    <cfRule type="cellIs" priority="22" stopIfTrue="1" operator="equal">
      <formula>TRUE</formula>
    </cfRule>
  </conditionalFormatting>
  <conditionalFormatting sqref="A1:XFD5 B6:XFD6 A8:A14 B16:XFD16 A17:XFD17 B7:E7 L7:XFD7 A18:A22 C18:XFD22 C8:XFD14 A67:B71 A91:XFD1048576 A72:XFD88 D67:XFD71 A15:XFD15 A23:XFD40 A48:XFD66">
    <cfRule type="containsText" dxfId="22" priority="15" operator="containsText" text="FALSE">
      <formula>NOT(ISERROR(SEARCH("FALSE",A1)))</formula>
    </cfRule>
    <cfRule type="cellIs" dxfId="21" priority="16" operator="equal">
      <formula>TRUE</formula>
    </cfRule>
    <cfRule type="containsText" dxfId="20" priority="17" operator="containsText" text="FALSE">
      <formula>NOT(ISERROR(SEARCH("FALSE",A1)))</formula>
    </cfRule>
    <cfRule type="cellIs" dxfId="19" priority="18" operator="equal">
      <formula>TRUE</formula>
    </cfRule>
    <cfRule type="cellIs" priority="19" stopIfTrue="1" operator="equal">
      <formula>TRUE</formula>
    </cfRule>
    <cfRule type="cellIs" priority="20" stopIfTrue="1" operator="equal">
      <formula>TRUE</formula>
    </cfRule>
  </conditionalFormatting>
  <conditionalFormatting sqref="F7:K7">
    <cfRule type="expression" dxfId="18" priority="14">
      <formula>F$3=TRUE</formula>
    </cfRule>
  </conditionalFormatting>
  <conditionalFormatting sqref="F7:K7">
    <cfRule type="cellIs" priority="12" stopIfTrue="1" operator="equal">
      <formula>TRUE</formula>
    </cfRule>
    <cfRule type="cellIs" priority="13" stopIfTrue="1" operator="equal">
      <formula>TRUE</formula>
    </cfRule>
  </conditionalFormatting>
  <conditionalFormatting sqref="F7:K7">
    <cfRule type="containsText" dxfId="17" priority="6" operator="containsText" text="FALSE">
      <formula>NOT(ISERROR(SEARCH("FALSE",F7)))</formula>
    </cfRule>
    <cfRule type="cellIs" dxfId="16" priority="7" operator="equal">
      <formula>TRUE</formula>
    </cfRule>
    <cfRule type="containsText" dxfId="15" priority="8" operator="containsText" text="FALSE">
      <formula>NOT(ISERROR(SEARCH("FALSE",F7)))</formula>
    </cfRule>
    <cfRule type="cellIs" dxfId="14" priority="9" operator="equal">
      <formula>TRUE</formula>
    </cfRule>
    <cfRule type="cellIs" priority="10" stopIfTrue="1" operator="equal">
      <formula>TRUE</formula>
    </cfRule>
    <cfRule type="cellIs" priority="11" stopIfTrue="1" operator="equal">
      <formula>TRUE</formula>
    </cfRule>
  </conditionalFormatting>
  <conditionalFormatting sqref="F41:O47">
    <cfRule type="expression" dxfId="13" priority="5">
      <formula>F$3=TRUE</formula>
    </cfRule>
  </conditionalFormatting>
  <conditionalFormatting sqref="A41:XFD47">
    <cfRule type="cellIs" priority="3" stopIfTrue="1" operator="equal">
      <formula>TRUE</formula>
    </cfRule>
    <cfRule type="cellIs" priority="4" stopIfTrue="1" operator="equal">
      <formula>TRUE</formula>
    </cfRule>
  </conditionalFormatting>
  <conditionalFormatting sqref="A41:XFD47">
    <cfRule type="cellIs" dxfId="12" priority="1" stopIfTrue="1" operator="equal">
      <formula>TRUE</formula>
    </cfRule>
    <cfRule type="cellIs" priority="2" stopIfTrue="1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4</xdr:col>
                    <xdr:colOff>82550</xdr:colOff>
                    <xdr:row>27</xdr:row>
                    <xdr:rowOff>0</xdr:rowOff>
                  </from>
                  <to>
                    <xdr:col>4</xdr:col>
                    <xdr:colOff>292100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macro="[1]!CheckBox2_Click">
                <anchor moveWithCells="1">
                  <from>
                    <xdr:col>3</xdr:col>
                    <xdr:colOff>450850</xdr:colOff>
                    <xdr:row>0</xdr:row>
                    <xdr:rowOff>88900</xdr:rowOff>
                  </from>
                  <to>
                    <xdr:col>4</xdr:col>
                    <xdr:colOff>6350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728B-A0AE-4C9A-BC8C-8BDAF6839FE6}">
  <sheetPr codeName="Sheet19"/>
  <dimension ref="A1:R94"/>
  <sheetViews>
    <sheetView showGridLines="0" tabSelected="1" zoomScale="80" zoomScaleNormal="80" workbookViewId="0">
      <pane xSplit="5" ySplit="3" topLeftCell="F49" activePane="bottomRight" state="frozen"/>
      <selection pane="topRight"/>
      <selection pane="bottomLeft"/>
      <selection pane="bottomRight" activeCell="R54" sqref="R54"/>
    </sheetView>
  </sheetViews>
  <sheetFormatPr defaultColWidth="8.90625" defaultRowHeight="14.5" x14ac:dyDescent="0.35"/>
  <cols>
    <col min="1" max="1" width="1.54296875" style="1" customWidth="1"/>
    <col min="2" max="3" width="1.54296875" style="2" customWidth="1"/>
    <col min="4" max="4" width="18.6328125" style="2" customWidth="1"/>
    <col min="5" max="16384" width="8.90625" style="2"/>
  </cols>
  <sheetData>
    <row r="1" spans="1:15" x14ac:dyDescent="0.35"/>
    <row r="2" spans="1:15" x14ac:dyDescent="0.35"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  <c r="M2" s="2">
        <v>2019</v>
      </c>
      <c r="N2" s="2">
        <v>2020</v>
      </c>
      <c r="O2" s="2">
        <v>2021</v>
      </c>
    </row>
    <row r="3" spans="1:15" x14ac:dyDescent="0.35">
      <c r="B3" s="2" t="s">
        <v>0</v>
      </c>
      <c r="E3" s="2">
        <v>2017</v>
      </c>
      <c r="F3" s="2" t="b">
        <f ca="1">F2&lt;=$E$3</f>
        <v>1</v>
      </c>
      <c r="G3" s="2" t="b">
        <f t="shared" ref="G3:O3" ca="1" si="0">G2&lt;=$E$3</f>
        <v>1</v>
      </c>
      <c r="H3" s="2" t="b">
        <f t="shared" ca="1" si="0"/>
        <v>1</v>
      </c>
      <c r="I3" s="2" t="b">
        <f t="shared" ca="1" si="0"/>
        <v>1</v>
      </c>
      <c r="J3" s="2" t="b">
        <f t="shared" ca="1" si="0"/>
        <v>1</v>
      </c>
      <c r="K3" s="2" t="b">
        <f t="shared" ca="1" si="0"/>
        <v>1</v>
      </c>
      <c r="L3" s="2" t="b">
        <f t="shared" ca="1" si="0"/>
        <v>0</v>
      </c>
      <c r="M3" s="2" t="b">
        <f t="shared" ca="1" si="0"/>
        <v>0</v>
      </c>
      <c r="N3" s="2" t="b">
        <f t="shared" ca="1" si="0"/>
        <v>0</v>
      </c>
      <c r="O3" s="2" t="b">
        <f t="shared" ca="1" si="0"/>
        <v>0</v>
      </c>
    </row>
    <row r="5" spans="1:15" x14ac:dyDescent="0.35">
      <c r="A5" s="1" t="s">
        <v>1</v>
      </c>
    </row>
    <row r="6" spans="1:15" x14ac:dyDescent="0.35">
      <c r="B6" s="2" t="s">
        <v>2</v>
      </c>
    </row>
    <row r="7" spans="1:15" x14ac:dyDescent="0.35">
      <c r="C7" s="2" t="s">
        <v>3</v>
      </c>
      <c r="F7" s="3">
        <v>20</v>
      </c>
      <c r="G7" s="3">
        <v>40</v>
      </c>
      <c r="H7" s="3">
        <v>30</v>
      </c>
      <c r="I7" s="3">
        <v>40</v>
      </c>
      <c r="J7" s="3">
        <v>40</v>
      </c>
      <c r="K7" s="3">
        <v>40</v>
      </c>
    </row>
    <row r="8" spans="1:15" x14ac:dyDescent="0.35">
      <c r="C8" s="2" t="s">
        <v>4</v>
      </c>
      <c r="F8" s="3">
        <v>900</v>
      </c>
      <c r="G8" s="3">
        <v>1000</v>
      </c>
      <c r="H8" s="3">
        <v>1050</v>
      </c>
      <c r="I8" s="3">
        <v>1100</v>
      </c>
      <c r="J8" s="3">
        <v>1150</v>
      </c>
      <c r="K8" s="3">
        <v>1200</v>
      </c>
    </row>
    <row r="9" spans="1:15" ht="15" thickBot="1" x14ac:dyDescent="0.4">
      <c r="D9" s="4" t="s">
        <v>5</v>
      </c>
      <c r="E9" s="4"/>
      <c r="F9" s="5">
        <f t="shared" ref="F9:K9" ca="1" si="1">SUM(F7:F8)</f>
        <v>920</v>
      </c>
      <c r="G9" s="5">
        <f t="shared" ca="1" si="1"/>
        <v>1040</v>
      </c>
      <c r="H9" s="5">
        <f t="shared" ca="1" si="1"/>
        <v>1080</v>
      </c>
      <c r="I9" s="5">
        <f t="shared" ca="1" si="1"/>
        <v>1140</v>
      </c>
      <c r="J9" s="5">
        <f t="shared" ca="1" si="1"/>
        <v>1190</v>
      </c>
      <c r="K9" s="5">
        <f t="shared" ca="1" si="1"/>
        <v>1240</v>
      </c>
    </row>
    <row r="11" spans="1:15" x14ac:dyDescent="0.35">
      <c r="C11" s="2" t="s">
        <v>6</v>
      </c>
      <c r="F11" s="3">
        <v>40</v>
      </c>
      <c r="G11" s="3">
        <v>50</v>
      </c>
      <c r="H11" s="3">
        <v>40</v>
      </c>
      <c r="I11" s="3">
        <v>45</v>
      </c>
      <c r="J11" s="3">
        <v>45</v>
      </c>
      <c r="K11" s="3">
        <v>45</v>
      </c>
    </row>
    <row r="12" spans="1:15" x14ac:dyDescent="0.35">
      <c r="C12" s="2" t="s">
        <v>7</v>
      </c>
      <c r="F12" s="3">
        <f t="shared" ref="F12:K12" ca="1" si="2">F9-F11-F13</f>
        <v>680</v>
      </c>
      <c r="G12" s="3">
        <f t="shared" ca="1" si="2"/>
        <v>770</v>
      </c>
      <c r="H12" s="3">
        <f t="shared" ca="1" si="2"/>
        <v>780</v>
      </c>
      <c r="I12" s="3">
        <f t="shared" ca="1" si="2"/>
        <v>831</v>
      </c>
      <c r="J12" s="3">
        <f t="shared" ca="1" si="2"/>
        <v>871</v>
      </c>
      <c r="K12" s="3">
        <f t="shared" ca="1" si="2"/>
        <v>915</v>
      </c>
    </row>
    <row r="13" spans="1:15" x14ac:dyDescent="0.35">
      <c r="C13" s="2" t="s">
        <v>8</v>
      </c>
      <c r="F13" s="3">
        <v>200</v>
      </c>
      <c r="G13" s="3">
        <v>220</v>
      </c>
      <c r="H13" s="3">
        <v>260</v>
      </c>
      <c r="I13" s="3">
        <v>264</v>
      </c>
      <c r="J13" s="3">
        <v>274</v>
      </c>
      <c r="K13" s="3">
        <v>280</v>
      </c>
    </row>
    <row r="14" spans="1:15" ht="15" thickBot="1" x14ac:dyDescent="0.4">
      <c r="D14" s="4" t="s">
        <v>5</v>
      </c>
      <c r="E14" s="4"/>
      <c r="F14" s="5">
        <f t="shared" ref="F14:K14" ca="1" si="3">SUM(F11:F13)</f>
        <v>920</v>
      </c>
      <c r="G14" s="5">
        <f t="shared" ca="1" si="3"/>
        <v>1040</v>
      </c>
      <c r="H14" s="5">
        <f t="shared" ca="1" si="3"/>
        <v>1080</v>
      </c>
      <c r="I14" s="5">
        <f t="shared" ca="1" si="3"/>
        <v>1140</v>
      </c>
      <c r="J14" s="5">
        <f t="shared" ca="1" si="3"/>
        <v>1190</v>
      </c>
      <c r="K14" s="5">
        <f t="shared" ca="1" si="3"/>
        <v>1240</v>
      </c>
    </row>
    <row r="16" spans="1:15" x14ac:dyDescent="0.35">
      <c r="B16" s="2" t="s">
        <v>9</v>
      </c>
    </row>
    <row r="18" spans="1:15" x14ac:dyDescent="0.35">
      <c r="C18" s="2" t="s">
        <v>10</v>
      </c>
      <c r="F18" s="3">
        <v>140</v>
      </c>
      <c r="G18" s="3">
        <v>150</v>
      </c>
      <c r="H18" s="3">
        <v>165</v>
      </c>
      <c r="I18" s="3">
        <v>170</v>
      </c>
      <c r="J18" s="3">
        <v>180</v>
      </c>
      <c r="K18" s="3">
        <v>200</v>
      </c>
    </row>
    <row r="19" spans="1:15" x14ac:dyDescent="0.35">
      <c r="C19" s="2" t="s">
        <v>11</v>
      </c>
      <c r="F19" s="3">
        <v>120</v>
      </c>
      <c r="G19" s="3">
        <v>130</v>
      </c>
      <c r="H19" s="3">
        <v>125</v>
      </c>
      <c r="I19" s="3">
        <v>130</v>
      </c>
      <c r="J19" s="3">
        <v>140</v>
      </c>
      <c r="K19" s="3">
        <v>150</v>
      </c>
    </row>
    <row r="20" spans="1:15" x14ac:dyDescent="0.35">
      <c r="C20" s="2" t="s">
        <v>12</v>
      </c>
      <c r="F20" s="3">
        <v>0.7</v>
      </c>
      <c r="G20" s="3">
        <f ca="1">(F11-F7)*0.04</f>
        <v>0.8</v>
      </c>
      <c r="H20" s="3">
        <f ca="1">(G11-G7)*0.04</f>
        <v>0.4</v>
      </c>
      <c r="I20" s="3">
        <f ca="1">(H11-H7)*0.04</f>
        <v>0.4</v>
      </c>
      <c r="J20" s="3">
        <f ca="1">(I11-I7)*0.04</f>
        <v>0.2</v>
      </c>
      <c r="K20" s="3">
        <f ca="1">(J11-J7)*0.04</f>
        <v>0.2</v>
      </c>
    </row>
    <row r="21" spans="1:15" x14ac:dyDescent="0.35">
      <c r="C21" s="6" t="s">
        <v>13</v>
      </c>
      <c r="D21" s="6"/>
      <c r="E21" s="6"/>
      <c r="F21" s="7">
        <f t="shared" ref="F21:K21" ca="1" si="4">F18-F19-F20</f>
        <v>19.3</v>
      </c>
      <c r="G21" s="7">
        <f t="shared" ca="1" si="4"/>
        <v>19.2</v>
      </c>
      <c r="H21" s="7">
        <f t="shared" ca="1" si="4"/>
        <v>39.6</v>
      </c>
      <c r="I21" s="7">
        <f t="shared" ca="1" si="4"/>
        <v>39.6</v>
      </c>
      <c r="J21" s="7">
        <f t="shared" ca="1" si="4"/>
        <v>39.799999999999997</v>
      </c>
      <c r="K21" s="7">
        <f t="shared" ca="1" si="4"/>
        <v>49.8</v>
      </c>
    </row>
    <row r="22" spans="1:15" ht="15" thickBot="1" x14ac:dyDescent="0.4">
      <c r="C22" s="4" t="s">
        <v>14</v>
      </c>
      <c r="D22" s="4"/>
      <c r="E22" s="4"/>
      <c r="F22" s="5">
        <v>14</v>
      </c>
      <c r="G22" s="5">
        <v>17</v>
      </c>
      <c r="H22" s="5">
        <v>30</v>
      </c>
      <c r="I22" s="5">
        <v>34</v>
      </c>
      <c r="J22" s="5">
        <v>34</v>
      </c>
      <c r="K22" s="5">
        <v>40</v>
      </c>
    </row>
    <row r="25" spans="1:15" x14ac:dyDescent="0.35">
      <c r="A25" s="1" t="s">
        <v>15</v>
      </c>
    </row>
    <row r="26" spans="1:15" x14ac:dyDescent="0.35">
      <c r="B26" s="2" t="s">
        <v>16</v>
      </c>
      <c r="F26" s="8">
        <f t="shared" ref="F26:K26" ca="1" si="5">IF(F$3,F18/F8,AVERAGEIF($3:$3,TRUE,26:26))</f>
        <v>0.15555555555555556</v>
      </c>
      <c r="G26" s="8">
        <f t="shared" ca="1" si="5"/>
        <v>0.15</v>
      </c>
      <c r="H26" s="8">
        <f t="shared" ca="1" si="5"/>
        <v>0.15714285714285714</v>
      </c>
      <c r="I26" s="8">
        <f t="shared" ca="1" si="5"/>
        <v>0.15454545454545454</v>
      </c>
      <c r="J26" s="8">
        <f t="shared" ca="1" si="5"/>
        <v>0.15652173913043479</v>
      </c>
      <c r="K26" s="8">
        <f t="shared" ca="1" si="5"/>
        <v>0.16666666666666666</v>
      </c>
      <c r="L26" s="8">
        <f ca="1">IF(L3,L18/L8,AVERAGEIF(3:3,TRUE,26:26))</f>
        <v>0.15673871217349478</v>
      </c>
      <c r="M26" s="8">
        <f ca="1">IF(M3,M18/M8,AVERAGEIF(3:3,TRUE,26:26))</f>
        <v>0.15673871217349478</v>
      </c>
      <c r="N26" s="8">
        <f ca="1">IF(N3,N18/N8,AVERAGEIF(3:3,TRUE,26:26))</f>
        <v>0.15673871217349478</v>
      </c>
      <c r="O26" s="8">
        <f ca="1">IF(O3,O18/O8,AVERAGEIF(3:3,TRUE,26:26))</f>
        <v>0.15673871217349478</v>
      </c>
    </row>
    <row r="27" spans="1:15" x14ac:dyDescent="0.35">
      <c r="B27" s="2" t="s">
        <v>17</v>
      </c>
      <c r="F27" s="8">
        <f t="shared" ref="F27:O27" ca="1" si="6">IF(F$3,F19/F12,AVERAGEIF($3:$3,TRUE,27:27))</f>
        <v>0.17647058823529413</v>
      </c>
      <c r="G27" s="8">
        <f t="shared" ca="1" si="6"/>
        <v>0.16883116883116883</v>
      </c>
      <c r="H27" s="8">
        <f t="shared" ca="1" si="6"/>
        <v>0.16025641025641027</v>
      </c>
      <c r="I27" s="8">
        <f t="shared" ca="1" si="6"/>
        <v>0.15643802647412755</v>
      </c>
      <c r="J27" s="8">
        <f t="shared" ca="1" si="6"/>
        <v>0.16073478760045926</v>
      </c>
      <c r="K27" s="8">
        <f t="shared" ca="1" si="6"/>
        <v>0.16393442622950818</v>
      </c>
      <c r="L27" s="8">
        <f t="shared" ca="1" si="6"/>
        <v>0.16444423460449467</v>
      </c>
      <c r="M27" s="8">
        <f t="shared" ca="1" si="6"/>
        <v>0.16444423460449467</v>
      </c>
      <c r="N27" s="8">
        <f t="shared" ca="1" si="6"/>
        <v>0.16444423460449467</v>
      </c>
      <c r="O27" s="8">
        <f t="shared" ca="1" si="6"/>
        <v>0.16444423460449467</v>
      </c>
    </row>
    <row r="28" spans="1:15" ht="15" thickBot="1" x14ac:dyDescent="0.4">
      <c r="B28" s="4" t="s">
        <v>18</v>
      </c>
      <c r="C28" s="4"/>
      <c r="D28" s="4"/>
      <c r="E28" s="4">
        <v>350</v>
      </c>
      <c r="F28" s="9"/>
      <c r="G28" s="10"/>
      <c r="H28" s="10"/>
      <c r="I28" s="10"/>
      <c r="J28" s="10"/>
      <c r="K28" s="10"/>
      <c r="L28" s="11"/>
      <c r="M28" s="11"/>
      <c r="N28" s="11"/>
      <c r="O28" s="11"/>
    </row>
    <row r="29" spans="1:15" s="8" customFormat="1" x14ac:dyDescent="0.35">
      <c r="A29" s="12"/>
      <c r="B29" s="8" t="s">
        <v>19</v>
      </c>
      <c r="E29" s="8">
        <v>0.76</v>
      </c>
      <c r="F29" s="8">
        <f t="shared" ref="F29:O29" ca="1" si="7">IF(F3,F12/F8,$E$29)</f>
        <v>0.75555555555555554</v>
      </c>
      <c r="G29" s="8">
        <f t="shared" ca="1" si="7"/>
        <v>0.77</v>
      </c>
      <c r="H29" s="8">
        <f t="shared" ca="1" si="7"/>
        <v>0.74285714285714288</v>
      </c>
      <c r="I29" s="8">
        <f t="shared" ca="1" si="7"/>
        <v>0.75545454545454549</v>
      </c>
      <c r="J29" s="8">
        <f t="shared" ca="1" si="7"/>
        <v>0.75739130434782609</v>
      </c>
      <c r="K29" s="8">
        <f t="shared" ca="1" si="7"/>
        <v>0.76249999999999996</v>
      </c>
      <c r="L29" s="8">
        <f t="shared" ca="1" si="7"/>
        <v>0.76</v>
      </c>
      <c r="M29" s="8">
        <f t="shared" ca="1" si="7"/>
        <v>0.76</v>
      </c>
      <c r="N29" s="8">
        <f t="shared" ca="1" si="7"/>
        <v>0.76</v>
      </c>
      <c r="O29" s="8">
        <f t="shared" ca="1" si="7"/>
        <v>0.76</v>
      </c>
    </row>
    <row r="30" spans="1:15" x14ac:dyDescent="0.35">
      <c r="B30" s="2" t="s">
        <v>20</v>
      </c>
      <c r="F30" s="3">
        <f t="shared" ref="F30:K30" ca="1" si="8">(F11-F7)</f>
        <v>20</v>
      </c>
      <c r="G30" s="3">
        <f t="shared" ca="1" si="8"/>
        <v>10</v>
      </c>
      <c r="H30" s="3">
        <f t="shared" ca="1" si="8"/>
        <v>10</v>
      </c>
      <c r="I30" s="3">
        <f t="shared" ca="1" si="8"/>
        <v>5</v>
      </c>
      <c r="J30" s="3">
        <f t="shared" ca="1" si="8"/>
        <v>5</v>
      </c>
      <c r="K30" s="3">
        <f t="shared" ca="1" si="8"/>
        <v>5</v>
      </c>
      <c r="L30" s="3"/>
      <c r="M30" s="3"/>
      <c r="N30" s="3"/>
      <c r="O30" s="3"/>
    </row>
    <row r="31" spans="1:15" x14ac:dyDescent="0.35">
      <c r="B31" s="2" t="s">
        <v>21</v>
      </c>
      <c r="E31" s="8">
        <v>0.04</v>
      </c>
      <c r="F31" s="8">
        <v>0.04</v>
      </c>
      <c r="G31" s="8">
        <f t="shared" ref="G31:O31" ca="1" si="9">IF(G3,G20/F30,$E$31)</f>
        <v>0.04</v>
      </c>
      <c r="H31" s="8">
        <f t="shared" ca="1" si="9"/>
        <v>0.04</v>
      </c>
      <c r="I31" s="8">
        <f t="shared" ca="1" si="9"/>
        <v>0.04</v>
      </c>
      <c r="J31" s="8">
        <f t="shared" ca="1" si="9"/>
        <v>0.04</v>
      </c>
      <c r="K31" s="8">
        <f t="shared" ca="1" si="9"/>
        <v>0.04</v>
      </c>
      <c r="L31" s="8">
        <f t="shared" ca="1" si="9"/>
        <v>0.04</v>
      </c>
      <c r="M31" s="8">
        <f t="shared" ca="1" si="9"/>
        <v>0.04</v>
      </c>
      <c r="N31" s="8">
        <f t="shared" ca="1" si="9"/>
        <v>0.04</v>
      </c>
      <c r="O31" s="8">
        <f t="shared" ca="1" si="9"/>
        <v>0.04</v>
      </c>
    </row>
    <row r="32" spans="1:15" x14ac:dyDescent="0.35">
      <c r="B32" s="2" t="s">
        <v>22</v>
      </c>
      <c r="E32" s="8">
        <v>0.22</v>
      </c>
      <c r="F32" s="13">
        <f ca="1">IF(F3,F13/F14,$E$32)</f>
        <v>0.21739130434782608</v>
      </c>
      <c r="G32" s="13">
        <f t="shared" ref="G32:O32" ca="1" si="10">IF(G3,G13/G14,$E$32)</f>
        <v>0.21153846153846154</v>
      </c>
      <c r="H32" s="13">
        <f t="shared" ca="1" si="10"/>
        <v>0.24074074074074073</v>
      </c>
      <c r="I32" s="13">
        <f t="shared" ca="1" si="10"/>
        <v>0.23157894736842105</v>
      </c>
      <c r="J32" s="13">
        <f t="shared" ca="1" si="10"/>
        <v>0.23025210084033612</v>
      </c>
      <c r="K32" s="13">
        <f t="shared" ca="1" si="10"/>
        <v>0.22580645161290322</v>
      </c>
      <c r="L32" s="13"/>
      <c r="M32" s="13"/>
      <c r="N32" s="13"/>
      <c r="O32" s="13"/>
    </row>
    <row r="33" spans="1:15" x14ac:dyDescent="0.35">
      <c r="B33" s="2" t="s">
        <v>23</v>
      </c>
      <c r="E33" s="14">
        <v>0.75</v>
      </c>
      <c r="F33" s="8">
        <f ca="1">IF(F3,F22/F21,$E$33)</f>
        <v>0.72538860103626945</v>
      </c>
      <c r="G33" s="8">
        <f t="shared" ref="G33:O33" ca="1" si="11">IF(G3,G22/G21,$E$33)</f>
        <v>0.88541666666666674</v>
      </c>
      <c r="H33" s="8">
        <f t="shared" ca="1" si="11"/>
        <v>0.75757575757575757</v>
      </c>
      <c r="I33" s="8">
        <f t="shared" ca="1" si="11"/>
        <v>0.85858585858585856</v>
      </c>
      <c r="J33" s="8">
        <f t="shared" ca="1" si="11"/>
        <v>0.85427135678391963</v>
      </c>
      <c r="K33" s="8">
        <f t="shared" ca="1" si="11"/>
        <v>0.80321285140562249</v>
      </c>
      <c r="L33" s="8">
        <f t="shared" ca="1" si="11"/>
        <v>0.75</v>
      </c>
      <c r="M33" s="8">
        <f t="shared" ca="1" si="11"/>
        <v>0.75</v>
      </c>
      <c r="N33" s="8">
        <f t="shared" ca="1" si="11"/>
        <v>0.75</v>
      </c>
      <c r="O33" s="8">
        <f t="shared" ca="1" si="11"/>
        <v>0.75</v>
      </c>
    </row>
    <row r="35" spans="1:15" x14ac:dyDescent="0.35">
      <c r="A35" s="1" t="s">
        <v>24</v>
      </c>
    </row>
    <row r="36" spans="1:15" x14ac:dyDescent="0.35">
      <c r="B36" s="2" t="s">
        <v>4</v>
      </c>
      <c r="F36" s="3">
        <f t="shared" ref="F36:O36" ca="1" si="12">IF(F3,F8,E36+F28)</f>
        <v>900</v>
      </c>
      <c r="G36" s="3">
        <f t="shared" ca="1" si="12"/>
        <v>1000</v>
      </c>
      <c r="H36" s="3">
        <f t="shared" ca="1" si="12"/>
        <v>1050</v>
      </c>
      <c r="I36" s="3">
        <f t="shared" ca="1" si="12"/>
        <v>1100</v>
      </c>
      <c r="J36" s="3">
        <f t="shared" ca="1" si="12"/>
        <v>1150</v>
      </c>
      <c r="K36" s="3">
        <f t="shared" ca="1" si="12"/>
        <v>1200</v>
      </c>
      <c r="L36" s="3">
        <f t="shared" ca="1" si="12"/>
        <v>1550</v>
      </c>
      <c r="M36" s="3">
        <f t="shared" ca="1" si="12"/>
        <v>1900</v>
      </c>
      <c r="N36" s="3">
        <f t="shared" ca="1" si="12"/>
        <v>2250</v>
      </c>
      <c r="O36" s="3">
        <f t="shared" ca="1" si="12"/>
        <v>2600</v>
      </c>
    </row>
    <row r="37" spans="1:15" x14ac:dyDescent="0.35">
      <c r="B37" s="2" t="s">
        <v>10</v>
      </c>
      <c r="F37" s="3">
        <f t="shared" ref="F37:O37" ca="1" si="13">F36*F26</f>
        <v>140</v>
      </c>
      <c r="G37" s="3">
        <f t="shared" ca="1" si="13"/>
        <v>150</v>
      </c>
      <c r="H37" s="3">
        <f t="shared" ca="1" si="13"/>
        <v>165</v>
      </c>
      <c r="I37" s="3">
        <f t="shared" ca="1" si="13"/>
        <v>170</v>
      </c>
      <c r="J37" s="3">
        <f t="shared" ca="1" si="13"/>
        <v>180</v>
      </c>
      <c r="K37" s="3">
        <f t="shared" ca="1" si="13"/>
        <v>200</v>
      </c>
      <c r="L37" s="3">
        <f t="shared" ca="1" si="13"/>
        <v>242.9450038689169</v>
      </c>
      <c r="M37" s="3">
        <f t="shared" ca="1" si="13"/>
        <v>297.80355312964008</v>
      </c>
      <c r="N37" s="3">
        <f t="shared" ca="1" si="13"/>
        <v>352.66210239036326</v>
      </c>
      <c r="O37" s="3">
        <f t="shared" ca="1" si="13"/>
        <v>407.52065165108644</v>
      </c>
    </row>
    <row r="38" spans="1:15" x14ac:dyDescent="0.35">
      <c r="B38" s="2" t="s">
        <v>7</v>
      </c>
      <c r="E38" s="14"/>
      <c r="F38" s="3">
        <f t="shared" ref="F38:O38" ca="1" si="14">F36*F29</f>
        <v>680</v>
      </c>
      <c r="G38" s="3">
        <f t="shared" ca="1" si="14"/>
        <v>770</v>
      </c>
      <c r="H38" s="3">
        <f t="shared" ca="1" si="14"/>
        <v>780</v>
      </c>
      <c r="I38" s="3">
        <f t="shared" ca="1" si="14"/>
        <v>831</v>
      </c>
      <c r="J38" s="3">
        <f t="shared" ca="1" si="14"/>
        <v>871</v>
      </c>
      <c r="K38" s="3">
        <f t="shared" ca="1" si="14"/>
        <v>915</v>
      </c>
      <c r="L38" s="3">
        <f t="shared" ca="1" si="14"/>
        <v>1178</v>
      </c>
      <c r="M38" s="3">
        <f t="shared" ca="1" si="14"/>
        <v>1444</v>
      </c>
      <c r="N38" s="3">
        <f t="shared" ca="1" si="14"/>
        <v>1710</v>
      </c>
      <c r="O38" s="3">
        <f t="shared" ca="1" si="14"/>
        <v>1976</v>
      </c>
    </row>
    <row r="39" spans="1:15" x14ac:dyDescent="0.35">
      <c r="B39" s="2" t="s">
        <v>25</v>
      </c>
      <c r="F39" s="3">
        <f t="shared" ref="F39:O39" ca="1" si="15">F38*F27</f>
        <v>120.00000000000001</v>
      </c>
      <c r="G39" s="3">
        <f t="shared" ca="1" si="15"/>
        <v>130</v>
      </c>
      <c r="H39" s="3">
        <f t="shared" ca="1" si="15"/>
        <v>125.00000000000001</v>
      </c>
      <c r="I39" s="3">
        <f t="shared" ca="1" si="15"/>
        <v>130</v>
      </c>
      <c r="J39" s="3">
        <f t="shared" ca="1" si="15"/>
        <v>140</v>
      </c>
      <c r="K39" s="3">
        <f t="shared" ca="1" si="15"/>
        <v>150</v>
      </c>
      <c r="L39" s="3">
        <f t="shared" ca="1" si="15"/>
        <v>193.71530836409471</v>
      </c>
      <c r="M39" s="3">
        <f t="shared" ca="1" si="15"/>
        <v>237.45747476889031</v>
      </c>
      <c r="N39" s="3">
        <f t="shared" ca="1" si="15"/>
        <v>281.1996411736859</v>
      </c>
      <c r="O39" s="3">
        <f t="shared" ca="1" si="15"/>
        <v>324.94180757848147</v>
      </c>
    </row>
    <row r="41" spans="1:15" x14ac:dyDescent="0.35">
      <c r="B41" s="2" t="s">
        <v>26</v>
      </c>
    </row>
    <row r="42" spans="1:15" x14ac:dyDescent="0.35">
      <c r="C42" s="2" t="s">
        <v>27</v>
      </c>
      <c r="F42" s="3">
        <f ca="1">E44</f>
        <v>0</v>
      </c>
      <c r="G42" s="3">
        <f t="shared" ref="G42:O42" ca="1" si="16">F44</f>
        <v>-20</v>
      </c>
      <c r="H42" s="3">
        <f t="shared" ca="1" si="16"/>
        <v>-10</v>
      </c>
      <c r="I42" s="3">
        <f t="shared" ca="1" si="16"/>
        <v>-10</v>
      </c>
      <c r="J42" s="3">
        <f t="shared" ca="1" si="16"/>
        <v>-5</v>
      </c>
      <c r="K42" s="3">
        <f t="shared" ca="1" si="16"/>
        <v>-5</v>
      </c>
      <c r="L42" s="3">
        <f t="shared" ca="1" si="16"/>
        <v>-5</v>
      </c>
      <c r="M42" s="3">
        <f t="shared" ca="1" si="16"/>
        <v>-31.000000000000014</v>
      </c>
      <c r="N42" s="3">
        <f t="shared" ca="1" si="16"/>
        <v>-38.000000000000036</v>
      </c>
      <c r="O42" s="3">
        <f t="shared" ca="1" si="16"/>
        <v>-45.00000000000005</v>
      </c>
    </row>
    <row r="43" spans="1:15" x14ac:dyDescent="0.35">
      <c r="C43" s="2" t="s">
        <v>28</v>
      </c>
      <c r="F43" s="15">
        <f ca="1">F63</f>
        <v>195.65217391304347</v>
      </c>
      <c r="G43" s="15">
        <f t="shared" ref="G43:O43" ca="1" si="17">G63</f>
        <v>101.53846153846155</v>
      </c>
      <c r="H43" s="15">
        <f t="shared" ca="1" si="17"/>
        <v>42.777777777777771</v>
      </c>
      <c r="I43" s="15">
        <f t="shared" ca="1" si="17"/>
        <v>45.73684210526315</v>
      </c>
      <c r="J43" s="15">
        <f t="shared" ca="1" si="17"/>
        <v>40.789915966386559</v>
      </c>
      <c r="K43" s="15">
        <f t="shared" ca="1" si="17"/>
        <v>40.967741935483843</v>
      </c>
      <c r="L43" s="15"/>
      <c r="M43" s="15"/>
      <c r="N43" s="15"/>
      <c r="O43" s="15"/>
    </row>
    <row r="44" spans="1:15" x14ac:dyDescent="0.35">
      <c r="C44" s="2" t="s">
        <v>29</v>
      </c>
      <c r="F44" s="3">
        <f ca="1">IF(F3,F7-F11,F42+F43)</f>
        <v>-20</v>
      </c>
      <c r="G44" s="3">
        <f t="shared" ref="G44:O44" ca="1" si="18">IF(G3,G7-G11,G42+G43)</f>
        <v>-10</v>
      </c>
      <c r="H44" s="3">
        <f t="shared" ca="1" si="18"/>
        <v>-10</v>
      </c>
      <c r="I44" s="3">
        <f t="shared" ca="1" si="18"/>
        <v>-5</v>
      </c>
      <c r="J44" s="3">
        <f t="shared" ca="1" si="18"/>
        <v>-5</v>
      </c>
      <c r="K44" s="3">
        <f t="shared" ca="1" si="18"/>
        <v>-5</v>
      </c>
      <c r="L44" s="3">
        <f t="shared" ca="1" si="18"/>
        <v>-31.000000000000014</v>
      </c>
      <c r="M44" s="3">
        <f t="shared" ca="1" si="18"/>
        <v>-38.000000000000036</v>
      </c>
      <c r="N44" s="3">
        <f t="shared" ca="1" si="18"/>
        <v>-45.00000000000005</v>
      </c>
      <c r="O44" s="3">
        <f t="shared" ca="1" si="18"/>
        <v>-51.999999999999979</v>
      </c>
    </row>
    <row r="46" spans="1:15" x14ac:dyDescent="0.35">
      <c r="C46" s="2" t="s">
        <v>30</v>
      </c>
      <c r="F46" s="8">
        <f ca="1">F31</f>
        <v>0.04</v>
      </c>
      <c r="G46" s="8">
        <f t="shared" ref="G46:O46" ca="1" si="19">G31</f>
        <v>0.04</v>
      </c>
      <c r="H46" s="8">
        <f t="shared" ca="1" si="19"/>
        <v>0.04</v>
      </c>
      <c r="I46" s="8">
        <f t="shared" ca="1" si="19"/>
        <v>0.04</v>
      </c>
      <c r="J46" s="8">
        <f t="shared" ca="1" si="19"/>
        <v>0.04</v>
      </c>
      <c r="K46" s="8">
        <f t="shared" ca="1" si="19"/>
        <v>0.04</v>
      </c>
      <c r="L46" s="8">
        <f t="shared" ca="1" si="19"/>
        <v>0.04</v>
      </c>
      <c r="M46" s="8">
        <f t="shared" ca="1" si="19"/>
        <v>0.04</v>
      </c>
      <c r="N46" s="8">
        <f t="shared" ca="1" si="19"/>
        <v>0.04</v>
      </c>
      <c r="O46" s="8">
        <f t="shared" ca="1" si="19"/>
        <v>0.04</v>
      </c>
    </row>
    <row r="47" spans="1:15" x14ac:dyDescent="0.35">
      <c r="C47" s="2" t="s">
        <v>31</v>
      </c>
      <c r="F47" s="3">
        <f ca="1">IF(F3,F20,F46*AVERAGE(F42,F42))</f>
        <v>0.7</v>
      </c>
      <c r="G47" s="3">
        <f t="shared" ref="G47:O47" ca="1" si="20">IF(G3,G20,G46*AVERAGE(G42,G42))</f>
        <v>0.8</v>
      </c>
      <c r="H47" s="3">
        <f t="shared" ca="1" si="20"/>
        <v>0.4</v>
      </c>
      <c r="I47" s="3">
        <f t="shared" ca="1" si="20"/>
        <v>0.4</v>
      </c>
      <c r="J47" s="3">
        <f t="shared" ca="1" si="20"/>
        <v>0.2</v>
      </c>
      <c r="K47" s="3">
        <f t="shared" ca="1" si="20"/>
        <v>0.2</v>
      </c>
      <c r="L47" s="3">
        <f t="shared" ca="1" si="20"/>
        <v>-0.2</v>
      </c>
      <c r="M47" s="3">
        <f t="shared" ca="1" si="20"/>
        <v>-1.2400000000000007</v>
      </c>
      <c r="N47" s="3">
        <f t="shared" ca="1" si="20"/>
        <v>-1.5200000000000014</v>
      </c>
      <c r="O47" s="3">
        <f t="shared" ca="1" si="20"/>
        <v>-1.800000000000002</v>
      </c>
    </row>
    <row r="49" spans="1:15" x14ac:dyDescent="0.35">
      <c r="A49" s="1" t="s">
        <v>32</v>
      </c>
    </row>
    <row r="50" spans="1:15" x14ac:dyDescent="0.35">
      <c r="B50" s="2" t="s">
        <v>33</v>
      </c>
    </row>
    <row r="51" spans="1:15" x14ac:dyDescent="0.35">
      <c r="C51" s="2" t="s">
        <v>10</v>
      </c>
      <c r="F51" s="3">
        <f t="shared" ref="F51:O51" ca="1" si="21">F37</f>
        <v>140</v>
      </c>
      <c r="G51" s="3">
        <f t="shared" ca="1" si="21"/>
        <v>150</v>
      </c>
      <c r="H51" s="3">
        <f t="shared" ca="1" si="21"/>
        <v>165</v>
      </c>
      <c r="I51" s="3">
        <f t="shared" ca="1" si="21"/>
        <v>170</v>
      </c>
      <c r="J51" s="3">
        <f t="shared" ca="1" si="21"/>
        <v>180</v>
      </c>
      <c r="K51" s="3">
        <f t="shared" ca="1" si="21"/>
        <v>200</v>
      </c>
      <c r="L51" s="3">
        <f t="shared" ca="1" si="21"/>
        <v>242.9450038689169</v>
      </c>
      <c r="M51" s="3">
        <f t="shared" ca="1" si="21"/>
        <v>297.80355312964008</v>
      </c>
      <c r="N51" s="3">
        <f t="shared" ca="1" si="21"/>
        <v>352.66210239036326</v>
      </c>
      <c r="O51" s="3">
        <f t="shared" ca="1" si="21"/>
        <v>407.52065165108644</v>
      </c>
    </row>
    <row r="52" spans="1:15" x14ac:dyDescent="0.35">
      <c r="C52" s="2" t="s">
        <v>34</v>
      </c>
      <c r="F52" s="3">
        <f t="shared" ref="F52:O52" ca="1" si="22">F39</f>
        <v>120.00000000000001</v>
      </c>
      <c r="G52" s="3">
        <f t="shared" ca="1" si="22"/>
        <v>130</v>
      </c>
      <c r="H52" s="3">
        <f t="shared" ca="1" si="22"/>
        <v>125.00000000000001</v>
      </c>
      <c r="I52" s="3">
        <f t="shared" ca="1" si="22"/>
        <v>130</v>
      </c>
      <c r="J52" s="3">
        <f t="shared" ca="1" si="22"/>
        <v>140</v>
      </c>
      <c r="K52" s="3">
        <f t="shared" ca="1" si="22"/>
        <v>150</v>
      </c>
      <c r="L52" s="3">
        <f t="shared" ca="1" si="22"/>
        <v>193.71530836409471</v>
      </c>
      <c r="M52" s="3">
        <f t="shared" ca="1" si="22"/>
        <v>237.45747476889031</v>
      </c>
      <c r="N52" s="3">
        <f t="shared" ca="1" si="22"/>
        <v>281.1996411736859</v>
      </c>
      <c r="O52" s="3">
        <f t="shared" ca="1" si="22"/>
        <v>324.94180757848147</v>
      </c>
    </row>
    <row r="53" spans="1:15" x14ac:dyDescent="0.35">
      <c r="C53" s="2" t="s">
        <v>12</v>
      </c>
      <c r="F53" s="3">
        <f ca="1">F47</f>
        <v>0.7</v>
      </c>
      <c r="G53" s="3">
        <f t="shared" ref="G53:O53" ca="1" si="23">G47</f>
        <v>0.8</v>
      </c>
      <c r="H53" s="3">
        <f t="shared" ca="1" si="23"/>
        <v>0.4</v>
      </c>
      <c r="I53" s="3">
        <f t="shared" ca="1" si="23"/>
        <v>0.4</v>
      </c>
      <c r="J53" s="3">
        <f t="shared" ca="1" si="23"/>
        <v>0.2</v>
      </c>
      <c r="K53" s="3">
        <f t="shared" ca="1" si="23"/>
        <v>0.2</v>
      </c>
      <c r="L53" s="3">
        <f t="shared" ca="1" si="23"/>
        <v>-0.2</v>
      </c>
      <c r="M53" s="3">
        <f t="shared" ca="1" si="23"/>
        <v>-1.2400000000000007</v>
      </c>
      <c r="N53" s="3">
        <f t="shared" ca="1" si="23"/>
        <v>-1.5200000000000014</v>
      </c>
      <c r="O53" s="3">
        <f t="shared" ca="1" si="23"/>
        <v>-1.800000000000002</v>
      </c>
    </row>
    <row r="54" spans="1:15" x14ac:dyDescent="0.35">
      <c r="C54" s="2" t="s">
        <v>13</v>
      </c>
      <c r="F54" s="3">
        <f ca="1">F51-F52-F53</f>
        <v>19.299999999999986</v>
      </c>
      <c r="G54" s="3">
        <f t="shared" ref="G54:O54" ca="1" si="24">G51-G52-G53</f>
        <v>19.2</v>
      </c>
      <c r="H54" s="3">
        <f t="shared" ca="1" si="24"/>
        <v>39.599999999999987</v>
      </c>
      <c r="I54" s="3">
        <f t="shared" ca="1" si="24"/>
        <v>39.6</v>
      </c>
      <c r="J54" s="3">
        <f t="shared" ca="1" si="24"/>
        <v>39.799999999999997</v>
      </c>
      <c r="K54" s="3">
        <f t="shared" ca="1" si="24"/>
        <v>49.8</v>
      </c>
      <c r="L54" s="3">
        <f t="shared" ca="1" si="24"/>
        <v>49.429695504822192</v>
      </c>
      <c r="M54" s="3">
        <f t="shared" ca="1" si="24"/>
        <v>61.586078360749774</v>
      </c>
      <c r="N54" s="3">
        <f t="shared" ca="1" si="24"/>
        <v>72.982461216677351</v>
      </c>
      <c r="O54" s="3">
        <f t="shared" ca="1" si="24"/>
        <v>84.378844072604963</v>
      </c>
    </row>
    <row r="56" spans="1:15" x14ac:dyDescent="0.35">
      <c r="B56" s="2" t="s">
        <v>35</v>
      </c>
    </row>
    <row r="57" spans="1:15" x14ac:dyDescent="0.35">
      <c r="C57" s="2" t="s">
        <v>13</v>
      </c>
      <c r="F57" s="3">
        <f ca="1">F54</f>
        <v>19.299999999999986</v>
      </c>
      <c r="G57" s="3">
        <f t="shared" ref="G57:O57" ca="1" si="25">G54</f>
        <v>19.2</v>
      </c>
      <c r="H57" s="3">
        <f t="shared" ca="1" si="25"/>
        <v>39.599999999999987</v>
      </c>
      <c r="I57" s="3">
        <f t="shared" ca="1" si="25"/>
        <v>39.6</v>
      </c>
      <c r="J57" s="3">
        <f t="shared" ca="1" si="25"/>
        <v>39.799999999999997</v>
      </c>
      <c r="K57" s="3">
        <f t="shared" ca="1" si="25"/>
        <v>49.8</v>
      </c>
      <c r="L57" s="3">
        <f t="shared" ca="1" si="25"/>
        <v>49.429695504822192</v>
      </c>
      <c r="M57" s="3">
        <f t="shared" ca="1" si="25"/>
        <v>61.586078360749774</v>
      </c>
      <c r="N57" s="3">
        <f t="shared" ca="1" si="25"/>
        <v>72.982461216677351</v>
      </c>
      <c r="O57" s="3">
        <f t="shared" ca="1" si="25"/>
        <v>84.378844072604963</v>
      </c>
    </row>
    <row r="58" spans="1:15" x14ac:dyDescent="0.35">
      <c r="C58" s="2" t="s">
        <v>36</v>
      </c>
      <c r="F58" s="3">
        <f t="shared" ref="F58:O58" ca="1" si="26">F28</f>
        <v>0</v>
      </c>
      <c r="G58" s="3">
        <f t="shared" ca="1" si="26"/>
        <v>0</v>
      </c>
      <c r="H58" s="3">
        <f t="shared" ca="1" si="26"/>
        <v>0</v>
      </c>
      <c r="I58" s="3">
        <f t="shared" ca="1" si="26"/>
        <v>0</v>
      </c>
      <c r="J58" s="3">
        <f t="shared" ca="1" si="26"/>
        <v>0</v>
      </c>
      <c r="K58" s="3">
        <f t="shared" ca="1" si="26"/>
        <v>0</v>
      </c>
      <c r="L58" s="3">
        <f t="shared" ca="1" si="26"/>
        <v>350</v>
      </c>
      <c r="M58" s="3">
        <f t="shared" ca="1" si="26"/>
        <v>350</v>
      </c>
      <c r="N58" s="3">
        <f t="shared" ca="1" si="26"/>
        <v>350</v>
      </c>
      <c r="O58" s="3">
        <f t="shared" ca="1" si="26"/>
        <v>350</v>
      </c>
    </row>
    <row r="59" spans="1:15" x14ac:dyDescent="0.35">
      <c r="C59" s="2" t="s">
        <v>37</v>
      </c>
      <c r="F59" s="3"/>
      <c r="G59" s="3">
        <f t="shared" ref="G59:O59" ca="1" si="27">G38-F38</f>
        <v>90</v>
      </c>
      <c r="H59" s="3">
        <f t="shared" ca="1" si="27"/>
        <v>10</v>
      </c>
      <c r="I59" s="3">
        <f t="shared" ca="1" si="27"/>
        <v>51</v>
      </c>
      <c r="J59" s="3">
        <f t="shared" ca="1" si="27"/>
        <v>40</v>
      </c>
      <c r="K59" s="3">
        <f t="shared" ca="1" si="27"/>
        <v>44</v>
      </c>
      <c r="L59" s="3">
        <f t="shared" ca="1" si="27"/>
        <v>263</v>
      </c>
      <c r="M59" s="3">
        <f t="shared" ca="1" si="27"/>
        <v>266</v>
      </c>
      <c r="N59" s="3">
        <f t="shared" ca="1" si="27"/>
        <v>266</v>
      </c>
      <c r="O59" s="3">
        <f t="shared" ca="1" si="27"/>
        <v>266</v>
      </c>
    </row>
    <row r="60" spans="1:15" ht="15" thickBot="1" x14ac:dyDescent="0.4">
      <c r="C60" s="4" t="s">
        <v>38</v>
      </c>
      <c r="D60" s="4"/>
      <c r="E60" s="4"/>
      <c r="F60" s="5">
        <f ca="1">F57-F58+F59</f>
        <v>19.299999999999986</v>
      </c>
      <c r="G60" s="5">
        <f t="shared" ref="G60:O60" ca="1" si="28">G57-G58+G59</f>
        <v>109.2</v>
      </c>
      <c r="H60" s="5">
        <f t="shared" ca="1" si="28"/>
        <v>49.599999999999987</v>
      </c>
      <c r="I60" s="5">
        <f t="shared" ca="1" si="28"/>
        <v>90.6</v>
      </c>
      <c r="J60" s="5">
        <f t="shared" ca="1" si="28"/>
        <v>79.8</v>
      </c>
      <c r="K60" s="5">
        <f t="shared" ca="1" si="28"/>
        <v>93.8</v>
      </c>
      <c r="L60" s="5">
        <f t="shared" ca="1" si="28"/>
        <v>-37.570304495177822</v>
      </c>
      <c r="M60" s="5">
        <f t="shared" ca="1" si="28"/>
        <v>-22.413921639250248</v>
      </c>
      <c r="N60" s="5">
        <f t="shared" ca="1" si="28"/>
        <v>-11.017538783322664</v>
      </c>
      <c r="O60" s="5">
        <f t="shared" ca="1" si="28"/>
        <v>0.3788440726049771</v>
      </c>
    </row>
    <row r="61" spans="1:15" x14ac:dyDescent="0.35">
      <c r="C61" s="2" t="s">
        <v>39</v>
      </c>
      <c r="F61" s="3">
        <f ca="1">F90</f>
        <v>190.35217391304349</v>
      </c>
      <c r="G61" s="3">
        <f t="shared" ref="G61:O61" ca="1" si="29">G90</f>
        <v>9.3384615384615479</v>
      </c>
      <c r="H61" s="3">
        <f t="shared" ca="1" si="29"/>
        <v>23.177777777777774</v>
      </c>
      <c r="I61" s="3">
        <f t="shared" ca="1" si="29"/>
        <v>-10.863157894736851</v>
      </c>
      <c r="J61" s="3">
        <f t="shared" ca="1" si="29"/>
        <v>-5.0100840336134382</v>
      </c>
      <c r="K61" s="3">
        <f t="shared" ca="1" si="29"/>
        <v>-12.832258064516154</v>
      </c>
      <c r="L61" s="3">
        <f t="shared" ca="1" si="29"/>
        <v>48.642576123794456</v>
      </c>
      <c r="M61" s="3">
        <f t="shared" ca="1" si="29"/>
        <v>61.603480409812555</v>
      </c>
      <c r="N61" s="3">
        <f t="shared" ca="1" si="29"/>
        <v>58.754384695830666</v>
      </c>
      <c r="O61" s="3">
        <f t="shared" ca="1" si="29"/>
        <v>55.905288981848813</v>
      </c>
    </row>
    <row r="62" spans="1:15" x14ac:dyDescent="0.35">
      <c r="C62" s="2" t="s">
        <v>14</v>
      </c>
      <c r="F62" s="3">
        <f t="shared" ref="F62:O62" ca="1" si="30">F54*F33</f>
        <v>13.999999999999991</v>
      </c>
      <c r="G62" s="3">
        <f t="shared" ca="1" si="30"/>
        <v>17</v>
      </c>
      <c r="H62" s="3">
        <f t="shared" ca="1" si="30"/>
        <v>29.999999999999989</v>
      </c>
      <c r="I62" s="3">
        <f t="shared" ca="1" si="30"/>
        <v>34</v>
      </c>
      <c r="J62" s="3">
        <f t="shared" ca="1" si="30"/>
        <v>34</v>
      </c>
      <c r="K62" s="3">
        <f t="shared" ca="1" si="30"/>
        <v>40</v>
      </c>
      <c r="L62" s="3">
        <f t="shared" ca="1" si="30"/>
        <v>37.072271628616647</v>
      </c>
      <c r="M62" s="3">
        <f t="shared" ca="1" si="30"/>
        <v>46.189558770562329</v>
      </c>
      <c r="N62" s="3">
        <f t="shared" ca="1" si="30"/>
        <v>54.736845912508016</v>
      </c>
      <c r="O62" s="3">
        <f t="shared" ca="1" si="30"/>
        <v>63.284133054453719</v>
      </c>
    </row>
    <row r="63" spans="1:15" ht="15" thickBot="1" x14ac:dyDescent="0.4">
      <c r="C63" s="4" t="s">
        <v>40</v>
      </c>
      <c r="D63" s="4"/>
      <c r="E63" s="4"/>
      <c r="F63" s="11">
        <f ca="1">F57-F58+F59+F61-F62</f>
        <v>195.65217391304347</v>
      </c>
      <c r="G63" s="11">
        <f t="shared" ref="G63:O63" ca="1" si="31">G57-G58+G59+G61-G62</f>
        <v>101.53846153846155</v>
      </c>
      <c r="H63" s="11">
        <f t="shared" ca="1" si="31"/>
        <v>42.777777777777771</v>
      </c>
      <c r="I63" s="11">
        <f t="shared" ca="1" si="31"/>
        <v>45.73684210526315</v>
      </c>
      <c r="J63" s="11">
        <f t="shared" ca="1" si="31"/>
        <v>40.789915966386559</v>
      </c>
      <c r="K63" s="11">
        <f t="shared" ca="1" si="31"/>
        <v>40.967741935483843</v>
      </c>
      <c r="L63" s="11"/>
      <c r="M63" s="11"/>
      <c r="N63" s="11"/>
      <c r="O63" s="11"/>
    </row>
    <row r="64" spans="1:15" x14ac:dyDescent="0.35"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8" x14ac:dyDescent="0.35">
      <c r="B65" s="2" t="s">
        <v>2</v>
      </c>
    </row>
    <row r="66" spans="2:18" x14ac:dyDescent="0.35">
      <c r="C66" s="2" t="s">
        <v>41</v>
      </c>
    </row>
    <row r="67" spans="2:18" x14ac:dyDescent="0.35">
      <c r="D67" s="2" t="s">
        <v>27</v>
      </c>
      <c r="F67" s="3">
        <f ca="1">E71</f>
        <v>0</v>
      </c>
      <c r="G67" s="3">
        <f t="shared" ref="G67:O67" ca="1" si="32">F71</f>
        <v>200</v>
      </c>
      <c r="H67" s="3">
        <f t="shared" ca="1" si="32"/>
        <v>220</v>
      </c>
      <c r="I67" s="3">
        <f t="shared" ca="1" si="32"/>
        <v>260</v>
      </c>
      <c r="J67" s="3">
        <f t="shared" ca="1" si="32"/>
        <v>264</v>
      </c>
      <c r="K67" s="3">
        <f t="shared" ca="1" si="32"/>
        <v>274</v>
      </c>
      <c r="L67" s="3">
        <f t="shared" ca="1" si="32"/>
        <v>280</v>
      </c>
      <c r="M67" s="3">
        <f t="shared" ca="1" si="32"/>
        <v>341</v>
      </c>
      <c r="N67" s="3">
        <f t="shared" ca="1" si="32"/>
        <v>418</v>
      </c>
      <c r="O67" s="3">
        <f t="shared" ca="1" si="32"/>
        <v>494.99999999999994</v>
      </c>
    </row>
    <row r="68" spans="2:18" x14ac:dyDescent="0.35">
      <c r="D68" s="2" t="s">
        <v>42</v>
      </c>
      <c r="F68" s="3">
        <f t="shared" ref="F68:O68" ca="1" si="33">F54</f>
        <v>19.299999999999986</v>
      </c>
      <c r="G68" s="3">
        <f t="shared" ca="1" si="33"/>
        <v>19.2</v>
      </c>
      <c r="H68" s="3">
        <f t="shared" ca="1" si="33"/>
        <v>39.599999999999987</v>
      </c>
      <c r="I68" s="3">
        <f t="shared" ca="1" si="33"/>
        <v>39.6</v>
      </c>
      <c r="J68" s="3">
        <f t="shared" ca="1" si="33"/>
        <v>39.799999999999997</v>
      </c>
      <c r="K68" s="3">
        <f t="shared" ca="1" si="33"/>
        <v>49.8</v>
      </c>
      <c r="L68" s="3">
        <f t="shared" ca="1" si="33"/>
        <v>49.429695504822192</v>
      </c>
      <c r="M68" s="3">
        <f t="shared" ca="1" si="33"/>
        <v>61.586078360749774</v>
      </c>
      <c r="N68" s="3">
        <f t="shared" ca="1" si="33"/>
        <v>72.982461216677351</v>
      </c>
      <c r="O68" s="3">
        <f t="shared" ca="1" si="33"/>
        <v>84.378844072604963</v>
      </c>
    </row>
    <row r="69" spans="2:18" x14ac:dyDescent="0.35">
      <c r="D69" s="2" t="s">
        <v>43</v>
      </c>
      <c r="F69" s="3">
        <f t="shared" ref="F69:O69" ca="1" si="34">F62</f>
        <v>13.999999999999991</v>
      </c>
      <c r="G69" s="3">
        <f t="shared" ca="1" si="34"/>
        <v>17</v>
      </c>
      <c r="H69" s="3">
        <f t="shared" ca="1" si="34"/>
        <v>29.999999999999989</v>
      </c>
      <c r="I69" s="3">
        <f t="shared" ca="1" si="34"/>
        <v>34</v>
      </c>
      <c r="J69" s="3">
        <f t="shared" ca="1" si="34"/>
        <v>34</v>
      </c>
      <c r="K69" s="3">
        <f t="shared" ca="1" si="34"/>
        <v>40</v>
      </c>
      <c r="L69" s="3">
        <f t="shared" ca="1" si="34"/>
        <v>37.072271628616647</v>
      </c>
      <c r="M69" s="3">
        <f t="shared" ca="1" si="34"/>
        <v>46.189558770562329</v>
      </c>
      <c r="N69" s="3">
        <f t="shared" ca="1" si="34"/>
        <v>54.736845912508016</v>
      </c>
      <c r="O69" s="3">
        <f t="shared" ca="1" si="34"/>
        <v>63.284133054453719</v>
      </c>
    </row>
    <row r="70" spans="2:18" x14ac:dyDescent="0.35">
      <c r="D70" s="2" t="s">
        <v>44</v>
      </c>
      <c r="F70" s="3"/>
      <c r="G70" s="3"/>
      <c r="H70" s="3"/>
      <c r="I70" s="3"/>
      <c r="J70" s="3"/>
      <c r="K70" s="3"/>
      <c r="L70" s="3">
        <f ca="1">L61</f>
        <v>48.642576123794456</v>
      </c>
      <c r="M70" s="3">
        <f ca="1">M61</f>
        <v>61.603480409812555</v>
      </c>
      <c r="N70" s="3">
        <f ca="1">N61</f>
        <v>58.754384695830666</v>
      </c>
      <c r="O70" s="3">
        <f ca="1">O61</f>
        <v>55.905288981848813</v>
      </c>
    </row>
    <row r="71" spans="2:18" x14ac:dyDescent="0.35">
      <c r="D71" s="2" t="s">
        <v>29</v>
      </c>
      <c r="F71" s="3">
        <f t="shared" ref="F71:O71" ca="1" si="35">IF(F3,F13,F67+F68-F69+F70)</f>
        <v>200</v>
      </c>
      <c r="G71" s="3">
        <f t="shared" ca="1" si="35"/>
        <v>220</v>
      </c>
      <c r="H71" s="3">
        <f t="shared" ca="1" si="35"/>
        <v>260</v>
      </c>
      <c r="I71" s="3">
        <f t="shared" ca="1" si="35"/>
        <v>264</v>
      </c>
      <c r="J71" s="3">
        <f t="shared" ca="1" si="35"/>
        <v>274</v>
      </c>
      <c r="K71" s="3">
        <f t="shared" ca="1" si="35"/>
        <v>280</v>
      </c>
      <c r="L71" s="3">
        <f t="shared" ca="1" si="35"/>
        <v>341</v>
      </c>
      <c r="M71" s="3">
        <f t="shared" ca="1" si="35"/>
        <v>418</v>
      </c>
      <c r="N71" s="3">
        <f t="shared" ca="1" si="35"/>
        <v>494.99999999999994</v>
      </c>
      <c r="O71" s="3">
        <f t="shared" ca="1" si="35"/>
        <v>572</v>
      </c>
    </row>
    <row r="73" spans="2:18" x14ac:dyDescent="0.35">
      <c r="C73" s="2" t="s">
        <v>45</v>
      </c>
    </row>
    <row r="74" spans="2:18" x14ac:dyDescent="0.35">
      <c r="C74" s="2" t="s">
        <v>4</v>
      </c>
      <c r="F74" s="3">
        <f t="shared" ref="F74:O74" ca="1" si="36">F36</f>
        <v>900</v>
      </c>
      <c r="G74" s="3">
        <f t="shared" ca="1" si="36"/>
        <v>1000</v>
      </c>
      <c r="H74" s="3">
        <f t="shared" ca="1" si="36"/>
        <v>1050</v>
      </c>
      <c r="I74" s="3">
        <f t="shared" ca="1" si="36"/>
        <v>1100</v>
      </c>
      <c r="J74" s="3">
        <f t="shared" ca="1" si="36"/>
        <v>1150</v>
      </c>
      <c r="K74" s="3">
        <f t="shared" ca="1" si="36"/>
        <v>1200</v>
      </c>
      <c r="L74" s="3">
        <f t="shared" ca="1" si="36"/>
        <v>1550</v>
      </c>
      <c r="M74" s="3">
        <f t="shared" ca="1" si="36"/>
        <v>1900</v>
      </c>
      <c r="N74" s="3">
        <f t="shared" ca="1" si="36"/>
        <v>2250</v>
      </c>
      <c r="O74" s="3">
        <f t="shared" ca="1" si="36"/>
        <v>2600</v>
      </c>
    </row>
    <row r="75" spans="2:18" x14ac:dyDescent="0.35"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8" x14ac:dyDescent="0.35">
      <c r="C76" s="2" t="s">
        <v>20</v>
      </c>
      <c r="F76" s="3">
        <f ca="1">-F44</f>
        <v>20</v>
      </c>
      <c r="G76" s="3">
        <f t="shared" ref="G76:O76" ca="1" si="37">-G44</f>
        <v>10</v>
      </c>
      <c r="H76" s="3">
        <f t="shared" ca="1" si="37"/>
        <v>10</v>
      </c>
      <c r="I76" s="3">
        <f t="shared" ca="1" si="37"/>
        <v>5</v>
      </c>
      <c r="J76" s="3">
        <f t="shared" ca="1" si="37"/>
        <v>5</v>
      </c>
      <c r="K76" s="3">
        <f t="shared" ca="1" si="37"/>
        <v>5</v>
      </c>
      <c r="L76" s="3">
        <f t="shared" ca="1" si="37"/>
        <v>31.000000000000014</v>
      </c>
      <c r="M76" s="3">
        <f t="shared" ca="1" si="37"/>
        <v>38.000000000000036</v>
      </c>
      <c r="N76" s="3">
        <f t="shared" ca="1" si="37"/>
        <v>45.00000000000005</v>
      </c>
      <c r="O76" s="3">
        <f t="shared" ca="1" si="37"/>
        <v>51.999999999999979</v>
      </c>
    </row>
    <row r="77" spans="2:18" x14ac:dyDescent="0.35">
      <c r="C77" s="2" t="s">
        <v>7</v>
      </c>
      <c r="F77" s="3">
        <f t="shared" ref="F77:O77" ca="1" si="38">F38</f>
        <v>680</v>
      </c>
      <c r="G77" s="3">
        <f t="shared" ca="1" si="38"/>
        <v>770</v>
      </c>
      <c r="H77" s="3">
        <f t="shared" ca="1" si="38"/>
        <v>780</v>
      </c>
      <c r="I77" s="3">
        <f t="shared" ca="1" si="38"/>
        <v>831</v>
      </c>
      <c r="J77" s="3">
        <f t="shared" ca="1" si="38"/>
        <v>871</v>
      </c>
      <c r="K77" s="3">
        <f t="shared" ca="1" si="38"/>
        <v>915</v>
      </c>
      <c r="L77" s="3">
        <f t="shared" ca="1" si="38"/>
        <v>1178</v>
      </c>
      <c r="M77" s="3">
        <f t="shared" ca="1" si="38"/>
        <v>1444</v>
      </c>
      <c r="N77" s="3">
        <f t="shared" ca="1" si="38"/>
        <v>1710</v>
      </c>
      <c r="O77" s="3">
        <f t="shared" ca="1" si="38"/>
        <v>1976</v>
      </c>
    </row>
    <row r="78" spans="2:18" x14ac:dyDescent="0.35">
      <c r="C78" s="2" t="s">
        <v>46</v>
      </c>
      <c r="F78" s="3">
        <f ca="1">F71</f>
        <v>200</v>
      </c>
      <c r="G78" s="3">
        <f t="shared" ref="G78:O78" ca="1" si="39">G71</f>
        <v>220</v>
      </c>
      <c r="H78" s="3">
        <f t="shared" ca="1" si="39"/>
        <v>260</v>
      </c>
      <c r="I78" s="3">
        <f t="shared" ca="1" si="39"/>
        <v>264</v>
      </c>
      <c r="J78" s="3">
        <f t="shared" ca="1" si="39"/>
        <v>274</v>
      </c>
      <c r="K78" s="3">
        <f t="shared" ca="1" si="39"/>
        <v>280</v>
      </c>
      <c r="L78" s="3">
        <f t="shared" ca="1" si="39"/>
        <v>341</v>
      </c>
      <c r="M78" s="3">
        <f t="shared" ca="1" si="39"/>
        <v>418</v>
      </c>
      <c r="N78" s="3">
        <f t="shared" ca="1" si="39"/>
        <v>494.99999999999994</v>
      </c>
      <c r="O78" s="3">
        <f t="shared" ca="1" si="39"/>
        <v>572</v>
      </c>
    </row>
    <row r="79" spans="2:18" ht="15" thickBot="1" x14ac:dyDescent="0.4">
      <c r="C79" s="4" t="s">
        <v>5</v>
      </c>
      <c r="D79" s="4"/>
      <c r="E79" s="4"/>
      <c r="F79" s="5">
        <f ca="1">F77+F78+F76</f>
        <v>900</v>
      </c>
      <c r="G79" s="5">
        <f t="shared" ref="G79:O79" ca="1" si="40">G77+G78+G76</f>
        <v>1000</v>
      </c>
      <c r="H79" s="5">
        <f t="shared" ca="1" si="40"/>
        <v>1050</v>
      </c>
      <c r="I79" s="5">
        <f t="shared" ca="1" si="40"/>
        <v>1100</v>
      </c>
      <c r="J79" s="5">
        <f t="shared" ca="1" si="40"/>
        <v>1150</v>
      </c>
      <c r="K79" s="5">
        <f t="shared" ca="1" si="40"/>
        <v>1200</v>
      </c>
      <c r="L79" s="5">
        <f t="shared" ca="1" si="40"/>
        <v>1550</v>
      </c>
      <c r="M79" s="5">
        <f t="shared" ca="1" si="40"/>
        <v>1900</v>
      </c>
      <c r="N79" s="5">
        <f t="shared" ca="1" si="40"/>
        <v>2250</v>
      </c>
      <c r="O79" s="5">
        <f t="shared" ca="1" si="40"/>
        <v>2600</v>
      </c>
    </row>
    <row r="80" spans="2:18" x14ac:dyDescent="0.35">
      <c r="F80" s="3"/>
      <c r="G80" s="3"/>
      <c r="H80" s="3"/>
      <c r="I80" s="3"/>
      <c r="J80" s="3"/>
      <c r="K80" s="3"/>
      <c r="L80" s="3"/>
      <c r="M80" s="3"/>
      <c r="N80" s="3"/>
      <c r="O80" s="3"/>
      <c r="R80" s="2" t="s">
        <v>47</v>
      </c>
    </row>
    <row r="81" spans="3:18" x14ac:dyDescent="0.35">
      <c r="C81" s="2" t="s">
        <v>48</v>
      </c>
      <c r="F81" s="3">
        <f t="shared" ref="F81:O81" ca="1" si="41">F74-F79</f>
        <v>0</v>
      </c>
      <c r="G81" s="3">
        <f t="shared" ca="1" si="41"/>
        <v>0</v>
      </c>
      <c r="H81" s="3">
        <f t="shared" ca="1" si="41"/>
        <v>0</v>
      </c>
      <c r="I81" s="3">
        <f t="shared" ca="1" si="41"/>
        <v>0</v>
      </c>
      <c r="J81" s="3">
        <f t="shared" ca="1" si="41"/>
        <v>0</v>
      </c>
      <c r="K81" s="3">
        <f t="shared" ca="1" si="41"/>
        <v>0</v>
      </c>
      <c r="L81" s="3">
        <f t="shared" ca="1" si="41"/>
        <v>0</v>
      </c>
      <c r="M81" s="3">
        <f t="shared" ca="1" si="41"/>
        <v>0</v>
      </c>
      <c r="N81" s="3">
        <f t="shared" ca="1" si="41"/>
        <v>0</v>
      </c>
      <c r="O81" s="3">
        <f t="shared" ca="1" si="41"/>
        <v>0</v>
      </c>
      <c r="R81" s="2" t="s">
        <v>49</v>
      </c>
    </row>
    <row r="82" spans="3:18" x14ac:dyDescent="0.35">
      <c r="C82" s="2" t="s">
        <v>50</v>
      </c>
      <c r="E82" s="2" t="b">
        <f ca="1">AND(F82:O82)</f>
        <v>1</v>
      </c>
      <c r="F82" s="2" t="b">
        <f ca="1">F81=0</f>
        <v>1</v>
      </c>
      <c r="G82" s="2" t="b">
        <f t="shared" ref="G82:O82" ca="1" si="42">G81=0</f>
        <v>1</v>
      </c>
      <c r="H82" s="2" t="b">
        <f t="shared" ca="1" si="42"/>
        <v>1</v>
      </c>
      <c r="I82" s="2" t="b">
        <f t="shared" ca="1" si="42"/>
        <v>1</v>
      </c>
      <c r="J82" s="2" t="b">
        <f t="shared" ca="1" si="42"/>
        <v>1</v>
      </c>
      <c r="K82" s="2" t="b">
        <f t="shared" ca="1" si="42"/>
        <v>1</v>
      </c>
      <c r="L82" s="2" t="b">
        <f t="shared" ca="1" si="42"/>
        <v>1</v>
      </c>
      <c r="M82" s="2" t="b">
        <f t="shared" ca="1" si="42"/>
        <v>1</v>
      </c>
      <c r="N82" s="2" t="b">
        <f t="shared" ca="1" si="42"/>
        <v>1</v>
      </c>
      <c r="O82" s="2" t="b">
        <f t="shared" ca="1" si="42"/>
        <v>1</v>
      </c>
      <c r="R82" s="2" t="s">
        <v>51</v>
      </c>
    </row>
    <row r="83" spans="3:18" x14ac:dyDescent="0.35">
      <c r="R83" s="2" t="s">
        <v>52</v>
      </c>
    </row>
    <row r="84" spans="3:18" x14ac:dyDescent="0.35">
      <c r="C84" s="2" t="s">
        <v>53</v>
      </c>
      <c r="F84" s="8">
        <f ca="1">F78/F74</f>
        <v>0.22222222222222221</v>
      </c>
      <c r="G84" s="8">
        <f t="shared" ref="G84:O84" ca="1" si="43">G78/G74</f>
        <v>0.22</v>
      </c>
      <c r="H84" s="8">
        <f t="shared" ca="1" si="43"/>
        <v>0.24761904761904763</v>
      </c>
      <c r="I84" s="8">
        <f t="shared" ca="1" si="43"/>
        <v>0.24</v>
      </c>
      <c r="J84" s="8">
        <f t="shared" ca="1" si="43"/>
        <v>0.23826086956521739</v>
      </c>
      <c r="K84" s="8">
        <f t="shared" ca="1" si="43"/>
        <v>0.23333333333333334</v>
      </c>
      <c r="L84" s="8">
        <f t="shared" ca="1" si="43"/>
        <v>0.22</v>
      </c>
      <c r="M84" s="8">
        <f ca="1">M78/M74</f>
        <v>0.22</v>
      </c>
      <c r="N84" s="8">
        <f t="shared" ca="1" si="43"/>
        <v>0.21999999999999997</v>
      </c>
      <c r="O84" s="8">
        <f t="shared" ca="1" si="43"/>
        <v>0.22</v>
      </c>
    </row>
    <row r="85" spans="3:18" x14ac:dyDescent="0.35">
      <c r="C85" s="2" t="s">
        <v>54</v>
      </c>
      <c r="F85" s="8">
        <f ca="1">F32</f>
        <v>0.21739130434782608</v>
      </c>
      <c r="G85" s="8">
        <f t="shared" ref="G85:O85" ca="1" si="44">G32</f>
        <v>0.21153846153846154</v>
      </c>
      <c r="H85" s="8">
        <f t="shared" ca="1" si="44"/>
        <v>0.24074074074074073</v>
      </c>
      <c r="I85" s="8">
        <f t="shared" ca="1" si="44"/>
        <v>0.23157894736842105</v>
      </c>
      <c r="J85" s="8">
        <f t="shared" ca="1" si="44"/>
        <v>0.23025210084033612</v>
      </c>
      <c r="K85" s="8">
        <f t="shared" ca="1" si="44"/>
        <v>0.22580645161290322</v>
      </c>
      <c r="L85" s="8">
        <f t="shared" ca="1" si="44"/>
        <v>0.22</v>
      </c>
      <c r="M85" s="8">
        <f t="shared" ca="1" si="44"/>
        <v>0.22</v>
      </c>
      <c r="N85" s="8">
        <f t="shared" ca="1" si="44"/>
        <v>0.22</v>
      </c>
      <c r="O85" s="8">
        <f t="shared" ca="1" si="44"/>
        <v>0.22</v>
      </c>
    </row>
    <row r="86" spans="3:18" x14ac:dyDescent="0.35">
      <c r="L86" s="8">
        <f ca="1">L84-L85</f>
        <v>0</v>
      </c>
      <c r="M86" s="8">
        <f ca="1">M84-M85</f>
        <v>0</v>
      </c>
      <c r="N86" s="8">
        <f ca="1">N84-N85</f>
        <v>0</v>
      </c>
      <c r="O86" s="8">
        <f ca="1">O84-O85</f>
        <v>0</v>
      </c>
    </row>
    <row r="88" spans="3:18" x14ac:dyDescent="0.35">
      <c r="C88" s="2" t="s">
        <v>55</v>
      </c>
      <c r="F88" s="3">
        <f ca="1">F69-F70</f>
        <v>13.999999999999991</v>
      </c>
      <c r="G88" s="3">
        <f t="shared" ref="G88:O88" ca="1" si="45">G69-G70</f>
        <v>17</v>
      </c>
      <c r="H88" s="3">
        <f t="shared" ca="1" si="45"/>
        <v>29.999999999999989</v>
      </c>
      <c r="I88" s="3">
        <f t="shared" ca="1" si="45"/>
        <v>34</v>
      </c>
      <c r="J88" s="3">
        <f t="shared" ca="1" si="45"/>
        <v>34</v>
      </c>
      <c r="K88" s="3">
        <f t="shared" ca="1" si="45"/>
        <v>40</v>
      </c>
      <c r="L88" s="3">
        <f t="shared" ca="1" si="45"/>
        <v>-11.570304495177808</v>
      </c>
      <c r="M88" s="3">
        <f t="shared" ca="1" si="45"/>
        <v>-15.413921639250226</v>
      </c>
      <c r="N88" s="3">
        <f t="shared" ca="1" si="45"/>
        <v>-4.0175387833226495</v>
      </c>
      <c r="O88" s="3">
        <f t="shared" ca="1" si="45"/>
        <v>7.378844072604906</v>
      </c>
    </row>
    <row r="90" spans="3:18" x14ac:dyDescent="0.35">
      <c r="C90" s="2" t="s">
        <v>56</v>
      </c>
      <c r="F90" s="2">
        <f ca="1">F85*F74-F67-F68+F69</f>
        <v>190.35217391304349</v>
      </c>
      <c r="G90" s="2">
        <f t="shared" ref="G90:O90" ca="1" si="46">G85*G74-G67-G68+G69</f>
        <v>9.3384615384615479</v>
      </c>
      <c r="H90" s="2">
        <f t="shared" ca="1" si="46"/>
        <v>23.177777777777774</v>
      </c>
      <c r="I90" s="2">
        <f t="shared" ca="1" si="46"/>
        <v>-10.863157894736851</v>
      </c>
      <c r="J90" s="2">
        <f t="shared" ca="1" si="46"/>
        <v>-5.0100840336134382</v>
      </c>
      <c r="K90" s="2">
        <f t="shared" ca="1" si="46"/>
        <v>-12.832258064516154</v>
      </c>
      <c r="L90" s="2">
        <f t="shared" ca="1" si="46"/>
        <v>48.642576123794456</v>
      </c>
      <c r="M90" s="2">
        <f t="shared" ca="1" si="46"/>
        <v>61.603480409812555</v>
      </c>
      <c r="N90" s="2">
        <f t="shared" ca="1" si="46"/>
        <v>58.754384695830666</v>
      </c>
      <c r="O90" s="2">
        <f t="shared" ca="1" si="46"/>
        <v>55.905288981848813</v>
      </c>
    </row>
    <row r="92" spans="3:18" x14ac:dyDescent="0.35">
      <c r="C92" s="2" t="s">
        <v>57</v>
      </c>
      <c r="E92" s="16"/>
    </row>
    <row r="93" spans="3:18" x14ac:dyDescent="0.35">
      <c r="C93" s="2" t="s">
        <v>58</v>
      </c>
      <c r="E93" s="16"/>
    </row>
    <row r="94" spans="3:18" x14ac:dyDescent="0.35">
      <c r="C94" s="2" t="s">
        <v>59</v>
      </c>
      <c r="E94" s="16"/>
    </row>
  </sheetData>
  <conditionalFormatting sqref="F1:O6 L7:O7 F91:O1048576 F8:O40 F48:O88">
    <cfRule type="expression" dxfId="11" priority="23">
      <formula>F$3=TRUE</formula>
    </cfRule>
  </conditionalFormatting>
  <conditionalFormatting sqref="A1:A2 A4:A5 B1:XFD6 A8:A15 B7:E7 L7:XFD7 C18:XFD22 A38:XFD40 C8:XFD14 A17:A37 A67:B71 A91:XFD1048576 A72:XFD88 D67:XFD71 B15:XFD17 B23:XFD37 A48:XFD66">
    <cfRule type="cellIs" priority="21" stopIfTrue="1" operator="equal">
      <formula>TRUE</formula>
    </cfRule>
    <cfRule type="cellIs" priority="22" stopIfTrue="1" operator="equal">
      <formula>TRUE</formula>
    </cfRule>
  </conditionalFormatting>
  <conditionalFormatting sqref="A1:XFD5 B6:XFD6 A8:A14 B16:XFD16 A17:XFD17 B7:E7 L7:XFD7 A18:A22 C18:XFD22 C8:XFD14 A67:B71 A91:XFD1048576 A72:XFD88 D67:XFD71 A15:XFD15 A23:XFD40 A48:XFD66">
    <cfRule type="containsText" dxfId="10" priority="15" operator="containsText" text="FALSE">
      <formula>NOT(ISERROR(SEARCH("FALSE",A1)))</formula>
    </cfRule>
    <cfRule type="cellIs" dxfId="9" priority="16" operator="equal">
      <formula>TRUE</formula>
    </cfRule>
    <cfRule type="containsText" dxfId="8" priority="17" operator="containsText" text="FALSE">
      <formula>NOT(ISERROR(SEARCH("FALSE",A1)))</formula>
    </cfRule>
    <cfRule type="cellIs" dxfId="7" priority="18" operator="equal">
      <formula>TRUE</formula>
    </cfRule>
    <cfRule type="cellIs" priority="19" stopIfTrue="1" operator="equal">
      <formula>TRUE</formula>
    </cfRule>
    <cfRule type="cellIs" priority="20" stopIfTrue="1" operator="equal">
      <formula>TRUE</formula>
    </cfRule>
  </conditionalFormatting>
  <conditionalFormatting sqref="F7:K7">
    <cfRule type="expression" dxfId="6" priority="14">
      <formula>F$3=TRUE</formula>
    </cfRule>
  </conditionalFormatting>
  <conditionalFormatting sqref="F7:K7">
    <cfRule type="cellIs" priority="12" stopIfTrue="1" operator="equal">
      <formula>TRUE</formula>
    </cfRule>
    <cfRule type="cellIs" priority="13" stopIfTrue="1" operator="equal">
      <formula>TRUE</formula>
    </cfRule>
  </conditionalFormatting>
  <conditionalFormatting sqref="F7:K7">
    <cfRule type="containsText" dxfId="5" priority="6" operator="containsText" text="FALSE">
      <formula>NOT(ISERROR(SEARCH("FALSE",F7)))</formula>
    </cfRule>
    <cfRule type="cellIs" dxfId="4" priority="7" operator="equal">
      <formula>TRUE</formula>
    </cfRule>
    <cfRule type="containsText" dxfId="3" priority="8" operator="containsText" text="FALSE">
      <formula>NOT(ISERROR(SEARCH("FALSE",F7)))</formula>
    </cfRule>
    <cfRule type="cellIs" dxfId="2" priority="9" operator="equal">
      <formula>TRUE</formula>
    </cfRule>
    <cfRule type="cellIs" priority="10" stopIfTrue="1" operator="equal">
      <formula>TRUE</formula>
    </cfRule>
    <cfRule type="cellIs" priority="11" stopIfTrue="1" operator="equal">
      <formula>TRUE</formula>
    </cfRule>
  </conditionalFormatting>
  <conditionalFormatting sqref="F41:O47">
    <cfRule type="expression" dxfId="1" priority="5">
      <formula>F$3=TRUE</formula>
    </cfRule>
  </conditionalFormatting>
  <conditionalFormatting sqref="A41:XFD47">
    <cfRule type="cellIs" priority="3" stopIfTrue="1" operator="equal">
      <formula>TRUE</formula>
    </cfRule>
    <cfRule type="cellIs" priority="4" stopIfTrue="1" operator="equal">
      <formula>TRUE</formula>
    </cfRule>
  </conditionalFormatting>
  <conditionalFormatting sqref="A41:XFD47">
    <cfRule type="cellIs" dxfId="0" priority="1" stopIfTrue="1" operator="equal">
      <formula>TRUE</formula>
    </cfRule>
    <cfRule type="cellIs" priority="2" stopIfTrue="1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4</xdr:col>
                    <xdr:colOff>82550</xdr:colOff>
                    <xdr:row>27</xdr:row>
                    <xdr:rowOff>0</xdr:rowOff>
                  </from>
                  <to>
                    <xdr:col>4</xdr:col>
                    <xdr:colOff>292100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macro="[1]!CheckBox2_Click">
                <anchor moveWithCells="1">
                  <from>
                    <xdr:col>3</xdr:col>
                    <xdr:colOff>450850</xdr:colOff>
                    <xdr:row>0</xdr:row>
                    <xdr:rowOff>88900</xdr:rowOff>
                  </from>
                  <to>
                    <xdr:col>4</xdr:col>
                    <xdr:colOff>6350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Bank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Elvis Presley</cp:lastModifiedBy>
  <dcterms:created xsi:type="dcterms:W3CDTF">2018-10-21T19:11:14Z</dcterms:created>
  <dcterms:modified xsi:type="dcterms:W3CDTF">2018-10-21T19:39:48Z</dcterms:modified>
</cp:coreProperties>
</file>