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 codeName="{22E68647-3C60-695B-3CA0-4895CD717B8A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tormy daniels\Documents\"/>
    </mc:Choice>
  </mc:AlternateContent>
  <xr:revisionPtr revIDLastSave="0" documentId="8_{DBC39606-DEE6-4880-BDC0-E3EF5CA8F416}" xr6:coauthVersionLast="40" xr6:coauthVersionMax="40" xr10:uidLastSave="{00000000-0000-0000-0000-000000000000}"/>
  <bookViews>
    <workbookView xWindow="0" yWindow="0" windowWidth="19200" windowHeight="6340" activeTab="1" xr2:uid="{2147E3A5-848F-4EB1-B15C-31FD5A559702}"/>
  </bookViews>
  <sheets>
    <sheet name="Model" sheetId="1" r:id="rId1"/>
    <sheet name="Data Tables" sheetId="2" r:id="rId2"/>
  </sheets>
  <definedNames>
    <definedName name="base_cash">Model!$H$3</definedName>
    <definedName name="base_st">Model!$H$4</definedName>
    <definedName name="base_term_growth">Model!$H$8</definedName>
    <definedName name="base_terminal">Model!$H$6</definedName>
    <definedName name="base_wacc">Model!$H$7</definedName>
    <definedName name="cash">Model!$E$3</definedName>
    <definedName name="col_input">'Data Tables'!$M$10</definedName>
    <definedName name="End_Col">'Data Tables'!$M$7</definedName>
    <definedName name="End_Row">'Data Tables'!$M$5</definedName>
    <definedName name="output">'Data Tables'!$M$8</definedName>
    <definedName name="row_input">'Data Tables'!$M$9</definedName>
    <definedName name="st_growth">Model!$E$4</definedName>
    <definedName name="Start_Col">'Data Tables'!$M$6</definedName>
    <definedName name="Start_Row">'Data Tables'!$M$4</definedName>
    <definedName name="Table_Code">'Data Tables'!$M$1</definedName>
    <definedName name="term_growth">Model!$E$8</definedName>
    <definedName name="term_value">Model!$F$22</definedName>
    <definedName name="terminal">Model!$E$6</definedName>
    <definedName name="value">Model!$F$24</definedName>
    <definedName name="wacc">Model!$E$7</definedName>
  </definedNames>
  <calcPr calcId="191029" calcMode="autoNoTable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" i="2" l="1"/>
  <c r="M9" i="2"/>
  <c r="M10" i="2"/>
  <c r="Q7" i="2"/>
  <c r="Q6" i="2"/>
  <c r="Q5" i="2"/>
  <c r="Q4" i="2"/>
  <c r="P7" i="2"/>
  <c r="P6" i="2"/>
  <c r="P5" i="2"/>
  <c r="P4" i="2"/>
  <c r="O7" i="2"/>
  <c r="O6" i="2"/>
  <c r="O5" i="2"/>
  <c r="O4" i="2"/>
  <c r="N7" i="2"/>
  <c r="M7" i="2" s="1"/>
  <c r="N6" i="2"/>
  <c r="N5" i="2"/>
  <c r="N4" i="2"/>
  <c r="F21" i="1"/>
  <c r="E21" i="1"/>
  <c r="E19" i="1"/>
  <c r="E16" i="1"/>
  <c r="H16" i="1" s="1"/>
  <c r="F15" i="1"/>
  <c r="F12" i="1"/>
  <c r="L12" i="1" s="1"/>
  <c r="M5" i="2" l="1"/>
  <c r="H12" i="1"/>
  <c r="Q12" i="1"/>
  <c r="F13" i="1"/>
  <c r="K12" i="1"/>
  <c r="J12" i="1"/>
  <c r="I12" i="1"/>
  <c r="O12" i="1"/>
  <c r="N12" i="1"/>
  <c r="M12" i="1"/>
  <c r="P12" i="1"/>
  <c r="I16" i="1"/>
  <c r="M6" i="2"/>
  <c r="M4" i="2"/>
  <c r="E22" i="1"/>
  <c r="O13" i="1" l="1"/>
  <c r="L13" i="1"/>
  <c r="M13" i="1"/>
  <c r="P13" i="1"/>
  <c r="K13" i="1"/>
  <c r="I13" i="1"/>
  <c r="Q13" i="1"/>
  <c r="H13" i="1"/>
  <c r="H15" i="1" s="1"/>
  <c r="J13" i="1"/>
  <c r="N13" i="1"/>
  <c r="J16" i="1"/>
  <c r="I15" i="1" l="1"/>
  <c r="H17" i="1"/>
  <c r="H21" i="1" s="1"/>
  <c r="K16" i="1"/>
  <c r="J15" i="1" l="1"/>
  <c r="I17" i="1"/>
  <c r="I21" i="1" s="1"/>
  <c r="L16" i="1"/>
  <c r="K15" i="1" l="1"/>
  <c r="J17" i="1"/>
  <c r="J21" i="1" s="1"/>
  <c r="M16" i="1"/>
  <c r="L15" i="1" l="1"/>
  <c r="K17" i="1"/>
  <c r="K21" i="1" s="1"/>
  <c r="N16" i="1"/>
  <c r="M15" i="1" l="1"/>
  <c r="L17" i="1"/>
  <c r="L21" i="1" s="1"/>
  <c r="O16" i="1"/>
  <c r="N15" i="1" l="1"/>
  <c r="M17" i="1"/>
  <c r="M21" i="1" s="1"/>
  <c r="P16" i="1"/>
  <c r="O15" i="1" l="1"/>
  <c r="N17" i="1"/>
  <c r="N21" i="1" s="1"/>
  <c r="Q16" i="1"/>
  <c r="P15" i="1" l="1"/>
  <c r="O17" i="1"/>
  <c r="O21" i="1" s="1"/>
  <c r="Q15" i="1" l="1"/>
  <c r="Q17" i="1" s="1"/>
  <c r="Q21" i="1" s="1"/>
  <c r="P17" i="1"/>
  <c r="P21" i="1" l="1"/>
  <c r="F22" i="1" s="1"/>
  <c r="F19" i="1"/>
  <c r="F24" i="1" l="1"/>
</calcChain>
</file>

<file path=xl/sharedStrings.xml><?xml version="1.0" encoding="utf-8"?>
<sst xmlns="http://schemas.openxmlformats.org/spreadsheetml/2006/main" count="77" uniqueCount="55">
  <si>
    <t>Assumptions</t>
  </si>
  <si>
    <t>Cash Flow</t>
  </si>
  <si>
    <t>Growth Rate</t>
  </si>
  <si>
    <t>Terminal Period</t>
  </si>
  <si>
    <t>WACC</t>
  </si>
  <si>
    <t>Terminal Growth</t>
  </si>
  <si>
    <t>Corporate Valuation</t>
  </si>
  <si>
    <t>Period</t>
  </si>
  <si>
    <t>Terminal Switch</t>
  </si>
  <si>
    <t>Explicit Switch</t>
  </si>
  <si>
    <t>Base Cash Flow</t>
  </si>
  <si>
    <t>Growth Index</t>
  </si>
  <si>
    <t>Cash With Growth</t>
  </si>
  <si>
    <t>Explicit Valuation</t>
  </si>
  <si>
    <t>Terminal Value</t>
  </si>
  <si>
    <t>PV of Terminal Value</t>
  </si>
  <si>
    <t>Total Value</t>
  </si>
  <si>
    <t xml:space="preserve">Short-term </t>
  </si>
  <si>
    <t>Growth</t>
  </si>
  <si>
    <t>Terminal</t>
  </si>
  <si>
    <t>Short-term</t>
  </si>
  <si>
    <t>Start Row</t>
  </si>
  <si>
    <t>End Row</t>
  </si>
  <si>
    <t>Start Col</t>
  </si>
  <si>
    <t>End Col</t>
  </si>
  <si>
    <t>Table 1</t>
  </si>
  <si>
    <t>Table 2</t>
  </si>
  <si>
    <t>cash</t>
  </si>
  <si>
    <t>st growth</t>
  </si>
  <si>
    <t>terminal</t>
  </si>
  <si>
    <t>wacc</t>
  </si>
  <si>
    <t>term growth</t>
  </si>
  <si>
    <t>value</t>
  </si>
  <si>
    <t>=Model!$E$3</t>
  </si>
  <si>
    <t>st_growth</t>
  </si>
  <si>
    <t>=Model!$E$4</t>
  </si>
  <si>
    <t>term_growth</t>
  </si>
  <si>
    <t>=Model!$E$8</t>
  </si>
  <si>
    <t>=Model!$E$6</t>
  </si>
  <si>
    <t>=Model!$F$24</t>
  </si>
  <si>
    <t>=Model!$E$7</t>
  </si>
  <si>
    <t>Table 3</t>
  </si>
  <si>
    <t>Table 4</t>
  </si>
  <si>
    <t>Table Code</t>
  </si>
  <si>
    <t>output</t>
  </si>
  <si>
    <t>term value</t>
  </si>
  <si>
    <t>term_value</t>
  </si>
  <si>
    <t>row input</t>
  </si>
  <si>
    <t>col input</t>
  </si>
  <si>
    <t>Base</t>
  </si>
  <si>
    <t>base cash</t>
  </si>
  <si>
    <t>base st</t>
  </si>
  <si>
    <t>base terminal</t>
  </si>
  <si>
    <t>base wacc</t>
  </si>
  <si>
    <t>base term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</si>
</sst>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€&quot;\ #,##0.00;[Red]&quot;€&quot;\ \-#,##0.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003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9" fontId="0" fillId="0" borderId="0" xfId="0" applyNumberFormat="1"/>
    <xf numFmtId="0" fontId="2" fillId="0" borderId="0" xfId="0" applyFont="1" applyFill="1"/>
    <xf numFmtId="9" fontId="2" fillId="0" borderId="0" xfId="0" applyNumberFormat="1" applyFont="1" applyFill="1"/>
    <xf numFmtId="0" fontId="3" fillId="2" borderId="0" xfId="0" applyFont="1" applyFill="1" applyBorder="1"/>
    <xf numFmtId="9" fontId="3" fillId="2" borderId="0" xfId="0" applyNumberFormat="1" applyFont="1" applyFill="1" applyBorder="1"/>
    <xf numFmtId="0" fontId="1" fillId="3" borderId="0" xfId="0" applyFont="1" applyFill="1"/>
    <xf numFmtId="4" fontId="2" fillId="0" borderId="0" xfId="0" applyNumberFormat="1" applyFont="1" applyFill="1"/>
    <xf numFmtId="8" fontId="2" fillId="0" borderId="0" xfId="0" applyNumberFormat="1" applyFont="1" applyFill="1"/>
    <xf numFmtId="10" fontId="0" fillId="0" borderId="0" xfId="0" applyNumberFormat="1"/>
    <xf numFmtId="8" fontId="0" fillId="0" borderId="0" xfId="0" applyNumberFormat="1"/>
    <xf numFmtId="0" fontId="0" fillId="0" borderId="0" xfId="0" quotePrefix="1"/>
    <xf numFmtId="4" fontId="0" fillId="0" borderId="0" xfId="0" applyNumberFormat="1"/>
  </cellXfs>
  <cellStyles count="1">
    <cellStyle name="Normal" xfId="0" builtinId="0"/>
  </cellStyles>
  <dxfs count="2">
    <dxf>
      <font>
        <color rgb="FF3333FF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292100</xdr:colOff>
          <xdr:row>4</xdr:row>
          <xdr:rowOff>19050</xdr:rowOff>
        </xdr:from>
        <xdr:to>
          <xdr:col>9</xdr:col>
          <xdr:colOff>552450</xdr:colOff>
          <xdr:row>5</xdr:row>
          <xdr:rowOff>158750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585E107E-7355-485D-A9CD-850903A92E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Button 1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97F5B-DC5D-4DDD-A3C6-7C37D99D0025}">
  <sheetPr codeName="Sheet1"/>
  <dimension ref="A2:Q24"/>
  <sheetViews>
    <sheetView workbookViewId="0">
      <selection activeCell="D16" sqref="D16"/>
    </sheetView>
  </sheetViews>
  <sheetFormatPr defaultRowHeight="14.5" x14ac:dyDescent="0.35"/>
  <cols>
    <col min="1" max="3" width="1.6328125" style="2" customWidth="1"/>
    <col min="4" max="4" width="17.453125" style="2" customWidth="1"/>
    <col min="5" max="5" width="8.7265625" style="2"/>
    <col min="6" max="6" width="9.26953125" style="2" bestFit="1" customWidth="1"/>
    <col min="7" max="16384" width="8.7265625" style="2"/>
  </cols>
  <sheetData>
    <row r="2" spans="1:17" s="6" customFormat="1" x14ac:dyDescent="0.35">
      <c r="A2" s="6" t="s">
        <v>0</v>
      </c>
      <c r="H2" s="6" t="s">
        <v>49</v>
      </c>
    </row>
    <row r="3" spans="1:17" x14ac:dyDescent="0.35">
      <c r="B3" s="2" t="s">
        <v>1</v>
      </c>
      <c r="E3" s="4">
        <v>100</v>
      </c>
      <c r="F3" s="2" t="s">
        <v>27</v>
      </c>
      <c r="H3" s="2">
        <v>100</v>
      </c>
      <c r="I3" s="2" t="s">
        <v>50</v>
      </c>
    </row>
    <row r="4" spans="1:17" x14ac:dyDescent="0.35">
      <c r="B4" s="2" t="s">
        <v>2</v>
      </c>
      <c r="E4" s="5">
        <v>0.05</v>
      </c>
      <c r="F4" s="2" t="s">
        <v>28</v>
      </c>
      <c r="H4" s="3">
        <v>0.05</v>
      </c>
      <c r="I4" s="2" t="s">
        <v>51</v>
      </c>
    </row>
    <row r="6" spans="1:17" x14ac:dyDescent="0.35">
      <c r="B6" s="2" t="s">
        <v>3</v>
      </c>
      <c r="E6" s="4">
        <v>8</v>
      </c>
      <c r="F6" s="2" t="s">
        <v>29</v>
      </c>
      <c r="H6" s="2">
        <v>6</v>
      </c>
      <c r="I6" s="2" t="s">
        <v>52</v>
      </c>
    </row>
    <row r="7" spans="1:17" x14ac:dyDescent="0.35">
      <c r="B7" s="2" t="s">
        <v>4</v>
      </c>
      <c r="E7" s="5">
        <v>0.06</v>
      </c>
      <c r="F7" s="2" t="s">
        <v>30</v>
      </c>
      <c r="H7" s="3">
        <v>0.06</v>
      </c>
      <c r="I7" s="2" t="s">
        <v>53</v>
      </c>
    </row>
    <row r="8" spans="1:17" x14ac:dyDescent="0.35">
      <c r="B8" s="2" t="s">
        <v>5</v>
      </c>
      <c r="E8" s="5">
        <v>0.02</v>
      </c>
      <c r="F8" s="2" t="s">
        <v>31</v>
      </c>
      <c r="H8" s="3">
        <v>0.02</v>
      </c>
      <c r="I8" s="2" t="s">
        <v>54</v>
      </c>
    </row>
    <row r="10" spans="1:17" s="6" customFormat="1" x14ac:dyDescent="0.35">
      <c r="A10" s="6" t="s">
        <v>6</v>
      </c>
    </row>
    <row r="11" spans="1:17" x14ac:dyDescent="0.35">
      <c r="B11" s="2" t="s">
        <v>7</v>
      </c>
      <c r="H11" s="4">
        <v>1</v>
      </c>
      <c r="I11" s="4">
        <v>2</v>
      </c>
      <c r="J11" s="4">
        <v>3</v>
      </c>
      <c r="K11" s="4">
        <v>4</v>
      </c>
      <c r="L11" s="4">
        <v>5</v>
      </c>
      <c r="M11" s="4">
        <v>6</v>
      </c>
      <c r="N11" s="4">
        <v>7</v>
      </c>
      <c r="O11" s="4">
        <v>8</v>
      </c>
      <c r="P11" s="4">
        <v>9</v>
      </c>
      <c r="Q11" s="4">
        <v>10</v>
      </c>
    </row>
    <row r="12" spans="1:17" x14ac:dyDescent="0.35">
      <c r="B12" s="2" t="s">
        <v>8</v>
      </c>
      <c r="F12" s="2">
        <f>E6</f>
        <v>8</v>
      </c>
      <c r="H12" s="2" t="b">
        <f>H11=$F12</f>
        <v>0</v>
      </c>
      <c r="I12" s="2" t="b">
        <f t="shared" ref="I12:Q12" si="0">I11=$F12</f>
        <v>0</v>
      </c>
      <c r="J12" s="2" t="b">
        <f t="shared" si="0"/>
        <v>0</v>
      </c>
      <c r="K12" s="2" t="b">
        <f t="shared" si="0"/>
        <v>0</v>
      </c>
      <c r="L12" s="2" t="b">
        <f t="shared" si="0"/>
        <v>0</v>
      </c>
      <c r="M12" s="2" t="b">
        <f t="shared" si="0"/>
        <v>0</v>
      </c>
      <c r="N12" s="2" t="b">
        <f t="shared" si="0"/>
        <v>0</v>
      </c>
      <c r="O12" s="2" t="b">
        <f t="shared" si="0"/>
        <v>1</v>
      </c>
      <c r="P12" s="2" t="b">
        <f t="shared" si="0"/>
        <v>0</v>
      </c>
      <c r="Q12" s="2" t="b">
        <f t="shared" si="0"/>
        <v>0</v>
      </c>
    </row>
    <row r="13" spans="1:17" x14ac:dyDescent="0.35">
      <c r="B13" s="2" t="s">
        <v>9</v>
      </c>
      <c r="F13" s="2">
        <f>F12</f>
        <v>8</v>
      </c>
      <c r="H13" s="2" t="b">
        <f>H11&lt;=$F$13</f>
        <v>1</v>
      </c>
      <c r="I13" s="2" t="b">
        <f t="shared" ref="I13:Q13" si="1">I11&lt;=$F$13</f>
        <v>1</v>
      </c>
      <c r="J13" s="2" t="b">
        <f t="shared" si="1"/>
        <v>1</v>
      </c>
      <c r="K13" s="2" t="b">
        <f t="shared" si="1"/>
        <v>1</v>
      </c>
      <c r="L13" s="2" t="b">
        <f t="shared" si="1"/>
        <v>1</v>
      </c>
      <c r="M13" s="2" t="b">
        <f t="shared" si="1"/>
        <v>1</v>
      </c>
      <c r="N13" s="2" t="b">
        <f t="shared" si="1"/>
        <v>1</v>
      </c>
      <c r="O13" s="2" t="b">
        <f t="shared" si="1"/>
        <v>1</v>
      </c>
      <c r="P13" s="2" t="b">
        <f t="shared" si="1"/>
        <v>0</v>
      </c>
      <c r="Q13" s="2" t="b">
        <f t="shared" si="1"/>
        <v>0</v>
      </c>
    </row>
    <row r="15" spans="1:17" x14ac:dyDescent="0.35">
      <c r="B15" s="2" t="s">
        <v>10</v>
      </c>
      <c r="F15" s="2">
        <f>E3</f>
        <v>100</v>
      </c>
      <c r="H15" s="2">
        <f>F15*H13</f>
        <v>100</v>
      </c>
      <c r="I15" s="2">
        <f t="shared" ref="I15:Q15" si="2">H15*I13</f>
        <v>100</v>
      </c>
      <c r="J15" s="2">
        <f t="shared" si="2"/>
        <v>100</v>
      </c>
      <c r="K15" s="2">
        <f t="shared" si="2"/>
        <v>100</v>
      </c>
      <c r="L15" s="2">
        <f t="shared" si="2"/>
        <v>100</v>
      </c>
      <c r="M15" s="2">
        <f t="shared" si="2"/>
        <v>100</v>
      </c>
      <c r="N15" s="2">
        <f t="shared" si="2"/>
        <v>100</v>
      </c>
      <c r="O15" s="2">
        <f t="shared" si="2"/>
        <v>100</v>
      </c>
      <c r="P15" s="2">
        <f t="shared" si="2"/>
        <v>0</v>
      </c>
      <c r="Q15" s="2">
        <f t="shared" si="2"/>
        <v>0</v>
      </c>
    </row>
    <row r="16" spans="1:17" x14ac:dyDescent="0.35">
      <c r="B16" s="2" t="s">
        <v>11</v>
      </c>
      <c r="E16" s="3">
        <f>E4</f>
        <v>0.05</v>
      </c>
      <c r="G16" s="2">
        <v>1</v>
      </c>
      <c r="H16" s="7">
        <f>G16*(1+$E$16)</f>
        <v>1.05</v>
      </c>
      <c r="I16" s="7">
        <f t="shared" ref="I16:Q16" si="3">H16*(1+$E$16)</f>
        <v>1.1025</v>
      </c>
      <c r="J16" s="7">
        <f t="shared" si="3"/>
        <v>1.1576250000000001</v>
      </c>
      <c r="K16" s="7">
        <f t="shared" si="3"/>
        <v>1.2155062500000002</v>
      </c>
      <c r="L16" s="7">
        <f t="shared" si="3"/>
        <v>1.2762815625000004</v>
      </c>
      <c r="M16" s="7">
        <f t="shared" si="3"/>
        <v>1.3400956406250004</v>
      </c>
      <c r="N16" s="7">
        <f t="shared" si="3"/>
        <v>1.4071004226562505</v>
      </c>
      <c r="O16" s="7">
        <f t="shared" si="3"/>
        <v>1.477455443789063</v>
      </c>
      <c r="P16" s="7">
        <f t="shared" si="3"/>
        <v>1.5513282159785162</v>
      </c>
      <c r="Q16" s="7">
        <f t="shared" si="3"/>
        <v>1.628894626777442</v>
      </c>
    </row>
    <row r="17" spans="2:17" x14ac:dyDescent="0.35">
      <c r="B17" s="2" t="s">
        <v>12</v>
      </c>
      <c r="H17" s="7">
        <f>H15*H16</f>
        <v>105</v>
      </c>
      <c r="I17" s="7">
        <f t="shared" ref="I17:Q17" si="4">I15*I16</f>
        <v>110.25</v>
      </c>
      <c r="J17" s="7">
        <f t="shared" si="4"/>
        <v>115.76250000000002</v>
      </c>
      <c r="K17" s="7">
        <f t="shared" si="4"/>
        <v>121.55062500000003</v>
      </c>
      <c r="L17" s="7">
        <f t="shared" si="4"/>
        <v>127.62815625000003</v>
      </c>
      <c r="M17" s="7">
        <f t="shared" si="4"/>
        <v>134.00956406250003</v>
      </c>
      <c r="N17" s="7">
        <f t="shared" si="4"/>
        <v>140.71004226562505</v>
      </c>
      <c r="O17" s="7">
        <f t="shared" si="4"/>
        <v>147.74554437890629</v>
      </c>
      <c r="P17" s="7">
        <f t="shared" si="4"/>
        <v>0</v>
      </c>
      <c r="Q17" s="7">
        <f t="shared" si="4"/>
        <v>0</v>
      </c>
    </row>
    <row r="19" spans="2:17" x14ac:dyDescent="0.35">
      <c r="B19" s="2" t="s">
        <v>13</v>
      </c>
      <c r="E19" s="3">
        <f>E7</f>
        <v>0.06</v>
      </c>
      <c r="F19" s="8">
        <f>NPV(E19,17:17)*(1+E19)^0.5</f>
        <v>789.44302861920903</v>
      </c>
    </row>
    <row r="21" spans="2:17" x14ac:dyDescent="0.35">
      <c r="B21" s="2" t="s">
        <v>14</v>
      </c>
      <c r="E21" s="3">
        <f>E7</f>
        <v>0.06</v>
      </c>
      <c r="F21" s="3">
        <f>E8</f>
        <v>0.02</v>
      </c>
      <c r="H21" s="7">
        <f>H17*(1+$F$21)/($E$21-$F$21)*H12</f>
        <v>0</v>
      </c>
      <c r="I21" s="7">
        <f t="shared" ref="I21:Q21" si="5">I17*(1+$F$21)/($E$21-$F$21)*I12</f>
        <v>0</v>
      </c>
      <c r="J21" s="7">
        <f t="shared" si="5"/>
        <v>0</v>
      </c>
      <c r="K21" s="7">
        <f t="shared" si="5"/>
        <v>0</v>
      </c>
      <c r="L21" s="7">
        <f t="shared" si="5"/>
        <v>0</v>
      </c>
      <c r="M21" s="7">
        <f t="shared" si="5"/>
        <v>0</v>
      </c>
      <c r="N21" s="7">
        <f t="shared" si="5"/>
        <v>0</v>
      </c>
      <c r="O21" s="7">
        <f t="shared" si="5"/>
        <v>3767.511381662111</v>
      </c>
      <c r="P21" s="7">
        <f t="shared" si="5"/>
        <v>0</v>
      </c>
      <c r="Q21" s="7">
        <f t="shared" si="5"/>
        <v>0</v>
      </c>
    </row>
    <row r="22" spans="2:17" x14ac:dyDescent="0.35">
      <c r="B22" s="2" t="s">
        <v>15</v>
      </c>
      <c r="E22" s="3">
        <f>E21</f>
        <v>0.06</v>
      </c>
      <c r="F22" s="8">
        <f>NPV(E22,H21:Q21)*(1+E22)^0.5</f>
        <v>2433.6638075727337</v>
      </c>
      <c r="G22" s="2" t="s">
        <v>45</v>
      </c>
    </row>
    <row r="24" spans="2:17" x14ac:dyDescent="0.35">
      <c r="B24" s="2" t="s">
        <v>16</v>
      </c>
      <c r="F24" s="8">
        <f>F22+F19</f>
        <v>3223.1068361919429</v>
      </c>
      <c r="G24" s="2" t="s">
        <v>32</v>
      </c>
    </row>
  </sheetData>
  <conditionalFormatting sqref="A1:XFD14 A15:D15 F15:XFD15 A16:E16 G16:XFD16 A17:XFD1048576">
    <cfRule type="containsText" dxfId="1" priority="1" operator="containsText" text="FALSE">
      <formula>NOT(ISERROR(SEARCH("FALSE",A1)))</formula>
    </cfRule>
    <cfRule type="cellIs" dxfId="0" priority="2" operator="equal">
      <formula>TRUE</formula>
    </cfRule>
    <cfRule type="cellIs" priority="3" stopIfTrue="1" operator="equal">
      <formula>TRUE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EDEC3-A341-4808-A56A-8F3F78C5087C}">
  <sheetPr codeName="Sheet2"/>
  <dimension ref="B1:Q40"/>
  <sheetViews>
    <sheetView tabSelected="1" workbookViewId="0">
      <selection activeCell="A13" sqref="A13"/>
    </sheetView>
  </sheetViews>
  <sheetFormatPr defaultRowHeight="14.5" x14ac:dyDescent="0.35"/>
  <cols>
    <col min="2" max="2" width="11.6328125" customWidth="1"/>
    <col min="3" max="3" width="9.26953125" bestFit="1" customWidth="1"/>
    <col min="4" max="5" width="9.453125" bestFit="1" customWidth="1"/>
    <col min="6" max="7" width="8.81640625" bestFit="1" customWidth="1"/>
    <col min="12" max="13" width="12.26953125" customWidth="1"/>
    <col min="14" max="17" width="11.81640625" customWidth="1"/>
    <col min="18" max="18" width="12.90625" customWidth="1"/>
  </cols>
  <sheetData>
    <row r="1" spans="2:17" x14ac:dyDescent="0.35">
      <c r="L1" t="s">
        <v>43</v>
      </c>
      <c r="M1">
        <v>4</v>
      </c>
    </row>
    <row r="3" spans="2:17" x14ac:dyDescent="0.35">
      <c r="E3" t="s">
        <v>5</v>
      </c>
      <c r="N3" t="s">
        <v>25</v>
      </c>
      <c r="O3" t="s">
        <v>26</v>
      </c>
      <c r="P3" t="s">
        <v>41</v>
      </c>
      <c r="Q3" t="s">
        <v>42</v>
      </c>
    </row>
    <row r="4" spans="2:17" x14ac:dyDescent="0.35">
      <c r="C4" s="10"/>
      <c r="D4" s="9">
        <v>0</v>
      </c>
      <c r="E4" s="9">
        <v>0.01</v>
      </c>
      <c r="F4" s="9">
        <v>0.02</v>
      </c>
      <c r="G4" s="9">
        <v>0.03</v>
      </c>
      <c r="H4" s="9">
        <v>0.04</v>
      </c>
      <c r="L4" t="s">
        <v>21</v>
      </c>
      <c r="M4">
        <f>INDEX(N4:Q4,$M$1)</f>
        <v>35</v>
      </c>
      <c r="N4">
        <f>ROW(C5)</f>
        <v>5</v>
      </c>
      <c r="O4">
        <f>ROW(D15)</f>
        <v>15</v>
      </c>
      <c r="P4">
        <f>ROW(D25)</f>
        <v>25</v>
      </c>
      <c r="Q4">
        <f>ROW(D35)</f>
        <v>35</v>
      </c>
    </row>
    <row r="5" spans="2:17" x14ac:dyDescent="0.35">
      <c r="C5" s="9">
        <v>0.05</v>
      </c>
      <c r="D5" s="12">
        <v>2869.1462000000001</v>
      </c>
      <c r="E5" s="12">
        <v>3407.1111000000001</v>
      </c>
      <c r="F5" s="12">
        <v>4303.7192999999997</v>
      </c>
      <c r="G5" s="12">
        <v>6096.9357</v>
      </c>
      <c r="H5" s="12">
        <v>11476.5849</v>
      </c>
      <c r="L5" t="s">
        <v>22</v>
      </c>
      <c r="M5">
        <f t="shared" ref="M5:M10" si="0">INDEX(N5:Q5,$M$1)</f>
        <v>40</v>
      </c>
      <c r="N5">
        <f>ROW(D10)</f>
        <v>10</v>
      </c>
      <c r="O5">
        <f>ROW(D20)</f>
        <v>20</v>
      </c>
      <c r="P5">
        <f>ROW(E30)</f>
        <v>30</v>
      </c>
      <c r="Q5">
        <f>ROW(D40)</f>
        <v>40</v>
      </c>
    </row>
    <row r="6" spans="2:17" x14ac:dyDescent="0.35">
      <c r="C6" s="9">
        <v>6.0000000000000005E-2</v>
      </c>
      <c r="D6" s="12">
        <v>2380.0729999999999</v>
      </c>
      <c r="E6" s="12">
        <v>2717.2865000000002</v>
      </c>
      <c r="F6" s="12">
        <v>3223.1068</v>
      </c>
      <c r="G6" s="12">
        <v>4066.1406999999999</v>
      </c>
      <c r="H6" s="12">
        <v>5752.2084000000004</v>
      </c>
      <c r="L6" t="s">
        <v>23</v>
      </c>
      <c r="M6">
        <f t="shared" si="0"/>
        <v>4</v>
      </c>
      <c r="N6">
        <f>COLUMN(D6)</f>
        <v>4</v>
      </c>
      <c r="O6">
        <f>COLUMN(D15)</f>
        <v>4</v>
      </c>
      <c r="P6">
        <f>COLUMN(D25)</f>
        <v>4</v>
      </c>
      <c r="Q6">
        <f>COLUMN(D40)</f>
        <v>4</v>
      </c>
    </row>
    <row r="7" spans="2:17" x14ac:dyDescent="0.35">
      <c r="B7" t="s">
        <v>4</v>
      </c>
      <c r="C7" s="9">
        <v>7.0000000000000007E-2</v>
      </c>
      <c r="D7" s="12">
        <v>2031.5589</v>
      </c>
      <c r="E7" s="12">
        <v>2258.1644999999999</v>
      </c>
      <c r="F7" s="12">
        <v>2575.4123</v>
      </c>
      <c r="G7" s="12">
        <v>3051.2838999999999</v>
      </c>
      <c r="H7" s="12">
        <v>3844.4034000000001</v>
      </c>
      <c r="L7" t="s">
        <v>24</v>
      </c>
      <c r="M7">
        <f t="shared" si="0"/>
        <v>7</v>
      </c>
      <c r="N7">
        <f>COLUMN(H7)</f>
        <v>8</v>
      </c>
      <c r="O7">
        <f>COLUMN(H16)</f>
        <v>8</v>
      </c>
      <c r="P7">
        <f>COLUMN(H30)</f>
        <v>8</v>
      </c>
      <c r="Q7">
        <f>COLUMN(G35)</f>
        <v>7</v>
      </c>
    </row>
    <row r="8" spans="2:17" x14ac:dyDescent="0.35">
      <c r="C8" s="9">
        <v>0.08</v>
      </c>
      <c r="D8" s="12">
        <v>1770.8463999999999</v>
      </c>
      <c r="E8" s="12">
        <v>1930.8288</v>
      </c>
      <c r="F8" s="12">
        <v>2144.1385</v>
      </c>
      <c r="G8" s="12">
        <v>2442.7721000000001</v>
      </c>
      <c r="H8" s="12">
        <v>2890.7226000000001</v>
      </c>
      <c r="L8" t="s">
        <v>44</v>
      </c>
      <c r="M8" t="str">
        <f t="shared" si="0"/>
        <v>term_value</v>
      </c>
      <c r="N8" t="s">
        <v>32</v>
      </c>
      <c r="O8" t="s">
        <v>32</v>
      </c>
      <c r="P8" t="s">
        <v>32</v>
      </c>
      <c r="Q8" t="s">
        <v>46</v>
      </c>
    </row>
    <row r="9" spans="2:17" x14ac:dyDescent="0.35">
      <c r="C9" s="9">
        <v>0.09</v>
      </c>
      <c r="D9" s="12">
        <v>1568.6288999999999</v>
      </c>
      <c r="E9" s="12">
        <v>1685.8241</v>
      </c>
      <c r="F9" s="12">
        <v>1836.5035</v>
      </c>
      <c r="G9" s="12">
        <v>2037.4095</v>
      </c>
      <c r="H9" s="12">
        <v>2318.6779000000001</v>
      </c>
      <c r="L9" t="s">
        <v>47</v>
      </c>
      <c r="M9" t="str">
        <f t="shared" si="0"/>
        <v>WACC</v>
      </c>
      <c r="N9" t="s">
        <v>36</v>
      </c>
      <c r="O9" t="s">
        <v>29</v>
      </c>
      <c r="P9" t="s">
        <v>29</v>
      </c>
      <c r="Q9" t="s">
        <v>4</v>
      </c>
    </row>
    <row r="10" spans="2:17" x14ac:dyDescent="0.35">
      <c r="C10" s="9">
        <v>0.1</v>
      </c>
      <c r="D10" s="12">
        <v>1407.325</v>
      </c>
      <c r="E10" s="12">
        <v>1495.6776</v>
      </c>
      <c r="F10" s="12">
        <v>1606.1184000000001</v>
      </c>
      <c r="G10" s="12">
        <v>1748.1137000000001</v>
      </c>
      <c r="H10" s="12">
        <v>1937.4407000000001</v>
      </c>
      <c r="L10" t="s">
        <v>48</v>
      </c>
      <c r="M10" t="str">
        <f t="shared" si="0"/>
        <v>st_growth</v>
      </c>
      <c r="N10" t="s">
        <v>30</v>
      </c>
      <c r="O10" t="s">
        <v>34</v>
      </c>
      <c r="P10" t="s">
        <v>36</v>
      </c>
      <c r="Q10" t="s">
        <v>34</v>
      </c>
    </row>
    <row r="13" spans="2:17" x14ac:dyDescent="0.35">
      <c r="E13" t="s">
        <v>3</v>
      </c>
    </row>
    <row r="14" spans="2:17" x14ac:dyDescent="0.35">
      <c r="D14">
        <v>4</v>
      </c>
      <c r="E14">
        <v>5</v>
      </c>
      <c r="F14">
        <v>6</v>
      </c>
      <c r="G14">
        <v>7</v>
      </c>
      <c r="H14">
        <v>8</v>
      </c>
      <c r="L14" s="11" t="s">
        <v>27</v>
      </c>
      <c r="N14" t="s">
        <v>33</v>
      </c>
    </row>
    <row r="15" spans="2:17" x14ac:dyDescent="0.35">
      <c r="C15" s="1">
        <v>0.04</v>
      </c>
      <c r="D15" s="12">
        <v>2825.5435000000002</v>
      </c>
      <c r="E15" s="12">
        <v>2873.2451000000001</v>
      </c>
      <c r="F15" s="12">
        <v>2920.0466999999999</v>
      </c>
      <c r="G15" s="12">
        <v>2965.9652000000001</v>
      </c>
      <c r="H15" s="12">
        <v>3011.0173</v>
      </c>
      <c r="L15" t="s">
        <v>34</v>
      </c>
      <c r="N15" t="s">
        <v>35</v>
      </c>
    </row>
    <row r="16" spans="2:17" x14ac:dyDescent="0.35">
      <c r="C16" s="1">
        <v>0.05</v>
      </c>
      <c r="D16" s="12">
        <v>2929.9112</v>
      </c>
      <c r="E16" s="12">
        <v>3004.2556</v>
      </c>
      <c r="F16" s="12">
        <v>3077.8986</v>
      </c>
      <c r="G16" s="12">
        <v>3150.8467999999998</v>
      </c>
      <c r="H16" s="12">
        <v>3223.1068</v>
      </c>
      <c r="L16" t="s">
        <v>36</v>
      </c>
      <c r="N16" t="s">
        <v>37</v>
      </c>
    </row>
    <row r="17" spans="2:14" x14ac:dyDescent="0.35">
      <c r="B17" t="s">
        <v>17</v>
      </c>
      <c r="C17" s="1">
        <v>0.06</v>
      </c>
      <c r="D17" s="12">
        <v>3037.2109</v>
      </c>
      <c r="E17" s="12">
        <v>3140.1671999999999</v>
      </c>
      <c r="F17" s="12">
        <v>3243.1235000000001</v>
      </c>
      <c r="G17" s="12">
        <v>3346.0798</v>
      </c>
      <c r="H17" s="12">
        <v>3449.0360999999998</v>
      </c>
      <c r="L17" t="s">
        <v>29</v>
      </c>
      <c r="N17" t="s">
        <v>38</v>
      </c>
    </row>
    <row r="18" spans="2:14" x14ac:dyDescent="0.35">
      <c r="B18" t="s">
        <v>18</v>
      </c>
      <c r="C18" s="1">
        <v>7.0000000000000007E-2</v>
      </c>
      <c r="D18" s="12">
        <v>3147.4978000000001</v>
      </c>
      <c r="E18" s="12">
        <v>3281.1187</v>
      </c>
      <c r="F18" s="12">
        <v>3416.0003000000002</v>
      </c>
      <c r="G18" s="12">
        <v>3552.1543000000001</v>
      </c>
      <c r="H18" s="12">
        <v>3689.5927000000001</v>
      </c>
      <c r="L18" t="s">
        <v>32</v>
      </c>
      <c r="N18" t="s">
        <v>39</v>
      </c>
    </row>
    <row r="19" spans="2:14" x14ac:dyDescent="0.35">
      <c r="C19" s="1">
        <v>0.08</v>
      </c>
      <c r="D19" s="12">
        <v>3260.8276000000001</v>
      </c>
      <c r="E19" s="12">
        <v>3427.2514999999999</v>
      </c>
      <c r="F19" s="12">
        <v>3596.8155000000002</v>
      </c>
      <c r="G19" s="12">
        <v>3769.5787999999998</v>
      </c>
      <c r="H19" s="12">
        <v>3945.6017999999999</v>
      </c>
      <c r="L19" t="s">
        <v>30</v>
      </c>
      <c r="N19" t="s">
        <v>40</v>
      </c>
    </row>
    <row r="20" spans="2:14" x14ac:dyDescent="0.35">
      <c r="C20" s="1">
        <v>0.09</v>
      </c>
      <c r="D20" s="12">
        <v>3377.2566999999999</v>
      </c>
      <c r="E20" s="12">
        <v>3578.7096000000001</v>
      </c>
      <c r="F20" s="12">
        <v>3785.8638999999998</v>
      </c>
      <c r="G20" s="12">
        <v>3998.8811999999998</v>
      </c>
      <c r="H20" s="12">
        <v>4217.9272000000001</v>
      </c>
    </row>
    <row r="23" spans="2:14" x14ac:dyDescent="0.35">
      <c r="E23" t="s">
        <v>3</v>
      </c>
    </row>
    <row r="24" spans="2:14" x14ac:dyDescent="0.35">
      <c r="D24">
        <v>4</v>
      </c>
      <c r="E24">
        <v>5</v>
      </c>
      <c r="F24">
        <v>6</v>
      </c>
      <c r="G24">
        <v>7</v>
      </c>
      <c r="H24">
        <v>8</v>
      </c>
    </row>
    <row r="25" spans="2:14" x14ac:dyDescent="0.35">
      <c r="C25" s="1">
        <v>0</v>
      </c>
      <c r="D25" s="12">
        <v>2054.3000999999999</v>
      </c>
      <c r="E25" s="12">
        <v>2136.9049</v>
      </c>
      <c r="F25" s="12">
        <v>2218.7303999999999</v>
      </c>
      <c r="G25" s="12">
        <v>2299.7840000000001</v>
      </c>
      <c r="H25" s="12">
        <v>2380.0729999999999</v>
      </c>
    </row>
    <row r="26" spans="2:14" x14ac:dyDescent="0.35">
      <c r="C26" s="1">
        <v>0.01</v>
      </c>
      <c r="D26" s="12">
        <v>2404.5445</v>
      </c>
      <c r="E26" s="12">
        <v>2483.8452000000002</v>
      </c>
      <c r="F26" s="12">
        <v>2562.3977</v>
      </c>
      <c r="G26" s="12">
        <v>2640.2091</v>
      </c>
      <c r="H26" s="12">
        <v>2717.2865000000002</v>
      </c>
    </row>
    <row r="27" spans="2:14" x14ac:dyDescent="0.35">
      <c r="B27" t="s">
        <v>19</v>
      </c>
      <c r="C27" s="1">
        <v>0.02</v>
      </c>
      <c r="D27" s="12">
        <v>2929.9112</v>
      </c>
      <c r="E27" s="12">
        <v>3004.2556</v>
      </c>
      <c r="F27" s="12">
        <v>3077.8986</v>
      </c>
      <c r="G27" s="12">
        <v>3150.8467999999998</v>
      </c>
      <c r="H27" s="12">
        <v>3223.1068</v>
      </c>
    </row>
    <row r="28" spans="2:14" x14ac:dyDescent="0.35">
      <c r="B28" t="s">
        <v>18</v>
      </c>
      <c r="C28" s="1">
        <v>0.03</v>
      </c>
      <c r="D28" s="12">
        <v>3805.5223999999998</v>
      </c>
      <c r="E28" s="12">
        <v>3871.6062000000002</v>
      </c>
      <c r="F28" s="12">
        <v>3937.0666999999999</v>
      </c>
      <c r="G28" s="12">
        <v>4001.9096</v>
      </c>
      <c r="H28" s="12">
        <v>4066.1406999999999</v>
      </c>
    </row>
    <row r="29" spans="2:14" x14ac:dyDescent="0.35">
      <c r="C29" s="1">
        <v>0.04</v>
      </c>
      <c r="D29" s="12">
        <v>5556.7447000000002</v>
      </c>
      <c r="E29" s="12">
        <v>5606.3076000000001</v>
      </c>
      <c r="F29" s="12">
        <v>5655.4029</v>
      </c>
      <c r="G29" s="12">
        <v>5704.0351000000001</v>
      </c>
      <c r="H29" s="12">
        <v>5752.2084000000004</v>
      </c>
    </row>
    <row r="30" spans="2:14" x14ac:dyDescent="0.35">
      <c r="C30" s="1">
        <v>0.05</v>
      </c>
      <c r="D30" s="12">
        <v>10810.411599999999</v>
      </c>
      <c r="E30" s="12">
        <v>10810.411599999999</v>
      </c>
      <c r="F30" s="12">
        <v>10810.411599999999</v>
      </c>
      <c r="G30" s="12">
        <v>10810.411599999999</v>
      </c>
      <c r="H30" s="12">
        <v>10810.411599999999</v>
      </c>
    </row>
    <row r="33" spans="2:7" x14ac:dyDescent="0.35">
      <c r="E33" t="s">
        <v>4</v>
      </c>
    </row>
    <row r="34" spans="2:7" x14ac:dyDescent="0.35">
      <c r="D34" s="1">
        <v>0.05</v>
      </c>
      <c r="E34" s="1">
        <v>6.0000000000000005E-2</v>
      </c>
      <c r="F34" s="1">
        <v>7.0000000000000007E-2</v>
      </c>
      <c r="G34" s="1">
        <v>0.09</v>
      </c>
    </row>
    <row r="35" spans="2:7" x14ac:dyDescent="0.35">
      <c r="C35" s="1">
        <v>0.03</v>
      </c>
      <c r="D35" s="12">
        <v>2987.1496000000002</v>
      </c>
      <c r="E35" s="12">
        <v>2086.623</v>
      </c>
      <c r="F35" s="12">
        <v>1555.7852</v>
      </c>
      <c r="G35" s="12">
        <v>967.16639999999995</v>
      </c>
    </row>
    <row r="36" spans="2:7" x14ac:dyDescent="0.35">
      <c r="C36" s="1">
        <v>0.04</v>
      </c>
      <c r="D36" s="12">
        <v>3227.2001</v>
      </c>
      <c r="E36" s="12">
        <v>2254.3062</v>
      </c>
      <c r="F36" s="12">
        <v>1680.8097</v>
      </c>
      <c r="G36" s="12">
        <v>1044.8888999999999</v>
      </c>
    </row>
    <row r="37" spans="2:7" x14ac:dyDescent="0.35">
      <c r="B37" t="s">
        <v>20</v>
      </c>
      <c r="C37" s="1">
        <v>0.05</v>
      </c>
      <c r="D37" s="12">
        <v>3483.9632999999999</v>
      </c>
      <c r="E37" s="12">
        <v>2433.6637999999998</v>
      </c>
      <c r="F37" s="12">
        <v>1814.5387000000001</v>
      </c>
      <c r="G37" s="12">
        <v>1128.0226</v>
      </c>
    </row>
    <row r="38" spans="2:7" x14ac:dyDescent="0.35">
      <c r="B38" t="s">
        <v>18</v>
      </c>
      <c r="C38" s="1">
        <v>0.06</v>
      </c>
      <c r="D38" s="12">
        <v>3758.4268000000002</v>
      </c>
      <c r="E38" s="12">
        <v>2625.3856999999998</v>
      </c>
      <c r="F38" s="12">
        <v>1957.4864</v>
      </c>
      <c r="G38" s="12">
        <v>1216.8871999999999</v>
      </c>
    </row>
    <row r="39" spans="2:7" x14ac:dyDescent="0.35">
      <c r="C39" s="1">
        <v>7.0000000000000007E-2</v>
      </c>
      <c r="D39" s="12">
        <v>4051.6264000000001</v>
      </c>
      <c r="E39" s="12">
        <v>2830.1952999999999</v>
      </c>
      <c r="F39" s="12">
        <v>2110.1923999999999</v>
      </c>
      <c r="G39" s="12">
        <v>1311.8181</v>
      </c>
    </row>
    <row r="40" spans="2:7" x14ac:dyDescent="0.35">
      <c r="C40" s="1">
        <v>0.08</v>
      </c>
      <c r="D40" s="12">
        <v>4364.6478999999999</v>
      </c>
      <c r="E40" s="12">
        <v>3048.8512000000001</v>
      </c>
      <c r="F40" s="12">
        <v>2273.2221</v>
      </c>
      <c r="G40" s="12">
        <v>1413.1668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Pict="0" macro="[0]!all_tables">
                <anchor moveWithCells="1" sizeWithCells="1">
                  <from>
                    <xdr:col>8</xdr:col>
                    <xdr:colOff>292100</xdr:colOff>
                    <xdr:row>4</xdr:row>
                    <xdr:rowOff>19050</xdr:rowOff>
                  </from>
                  <to>
                    <xdr:col>9</xdr:col>
                    <xdr:colOff>552450</xdr:colOff>
                    <xdr:row>5</xdr:row>
                    <xdr:rowOff>158750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Model</vt:lpstr>
      <vt:lpstr>Data Tables</vt:lpstr>
      <vt:lpstr>base_cash</vt:lpstr>
      <vt:lpstr>base_st</vt:lpstr>
      <vt:lpstr>base_term_growth</vt:lpstr>
      <vt:lpstr>base_terminal</vt:lpstr>
      <vt:lpstr>base_wacc</vt:lpstr>
      <vt:lpstr>cash</vt:lpstr>
      <vt:lpstr>col_input</vt:lpstr>
      <vt:lpstr>End_Col</vt:lpstr>
      <vt:lpstr>End_Row</vt:lpstr>
      <vt:lpstr>output</vt:lpstr>
      <vt:lpstr>row_input</vt:lpstr>
      <vt:lpstr>st_growth</vt:lpstr>
      <vt:lpstr>Start_Col</vt:lpstr>
      <vt:lpstr>Start_Row</vt:lpstr>
      <vt:lpstr>Table_Code</vt:lpstr>
      <vt:lpstr>term_growth</vt:lpstr>
      <vt:lpstr>term_value</vt:lpstr>
      <vt:lpstr>terminal</vt:lpstr>
      <vt:lpstr>value</vt:lpstr>
      <vt:lpstr>wacc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stormy daniels</dc:creator>
  <cp:lastModifiedBy>stormy daniels</cp:lastModifiedBy>
  <dcterms:created xsi:type="dcterms:W3CDTF">2019-01-29T17:03:21Z</dcterms:created>
  <dcterms:modified xsi:type="dcterms:W3CDTF">2019-01-29T18:16:12Z</dcterms:modified>
</cp:coreProperties>
</file>