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2d64a42721f930/Courses New/Chapter 1. Models and Analysis/B. Project Finance Models and Exercises/G. Financial Modelling Interview Exams/US Modelling Assessment/"/>
    </mc:Choice>
  </mc:AlternateContent>
  <xr:revisionPtr revIDLastSave="23" documentId="8_{AE6C134D-B617-4344-AF32-BE42BF511D2C}" xr6:coauthVersionLast="47" xr6:coauthVersionMax="47" xr10:uidLastSave="{A47A8B1E-EEBA-4449-90C2-77ADB3EA37C9}"/>
  <bookViews>
    <workbookView xWindow="-110" yWindow="-110" windowWidth="19420" windowHeight="11620" xr2:uid="{7D455BC2-7102-4A58-AD8F-39A91B4AFA19}"/>
  </bookViews>
  <sheets>
    <sheet name="Outputs" sheetId="2" r:id="rId1"/>
    <sheet name="Inputs" sheetId="1" r:id="rId2"/>
    <sheet name="SPV Operating Cash" sheetId="3" r:id="rId3"/>
    <sheet name="Taxes" sheetId="4" r:id="rId4"/>
    <sheet name="Allocation" sheetId="5" r:id="rId5"/>
    <sheet name="Back Leverage" sheetId="6" r:id="rId6"/>
  </sheets>
  <calcPr calcId="191029" calcMode="autoNoTable" iterateCount="1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4" i="6" l="1"/>
  <c r="M54" i="6"/>
  <c r="N54" i="6"/>
  <c r="O54" i="6"/>
  <c r="P54" i="6"/>
  <c r="Q54" i="6"/>
  <c r="R54" i="6"/>
  <c r="S54" i="6"/>
  <c r="T54" i="6"/>
  <c r="U54" i="6"/>
  <c r="V54" i="6"/>
  <c r="W54" i="6"/>
  <c r="X54" i="6"/>
  <c r="Y54" i="6"/>
  <c r="Z54" i="6"/>
  <c r="AA54" i="6"/>
  <c r="AB54" i="6"/>
  <c r="AC54" i="6"/>
  <c r="AD54" i="6"/>
  <c r="AE54" i="6"/>
  <c r="AF54" i="6"/>
  <c r="AG54" i="6"/>
  <c r="AH54" i="6"/>
  <c r="AI54" i="6"/>
  <c r="AJ54" i="6"/>
  <c r="AK54" i="6"/>
  <c r="AL54" i="6"/>
  <c r="AM54" i="6"/>
  <c r="AN54" i="6"/>
  <c r="AO54" i="6"/>
  <c r="AP54" i="6"/>
  <c r="AQ54" i="6"/>
  <c r="AR54" i="6"/>
  <c r="AS54" i="6"/>
  <c r="K54" i="6"/>
  <c r="J48" i="6"/>
  <c r="G48" i="6"/>
  <c r="J20" i="6"/>
  <c r="J46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J18" i="6"/>
  <c r="J19" i="6"/>
  <c r="J17" i="6"/>
  <c r="AR38" i="6"/>
  <c r="K28" i="6"/>
  <c r="N28" i="6" s="1"/>
  <c r="Q28" i="6" s="1"/>
  <c r="T28" i="6" s="1"/>
  <c r="W28" i="6" s="1"/>
  <c r="Z28" i="6" s="1"/>
  <c r="AC28" i="6" s="1"/>
  <c r="AF28" i="6" s="1"/>
  <c r="AI28" i="6" s="1"/>
  <c r="AL28" i="6" s="1"/>
  <c r="AO28" i="6" s="1"/>
  <c r="AR28" i="6" s="1"/>
  <c r="L28" i="6"/>
  <c r="O28" i="6" s="1"/>
  <c r="J27" i="6"/>
  <c r="G31" i="6"/>
  <c r="J31" i="6" s="1"/>
  <c r="G25" i="6"/>
  <c r="G23" i="6"/>
  <c r="G22" i="6"/>
  <c r="J11" i="6"/>
  <c r="J121" i="5"/>
  <c r="G120" i="5"/>
  <c r="G119" i="5"/>
  <c r="F120" i="5"/>
  <c r="E4" i="2"/>
  <c r="J111" i="5"/>
  <c r="G103" i="5"/>
  <c r="G65" i="5"/>
  <c r="G68" i="5"/>
  <c r="J76" i="5"/>
  <c r="F77" i="5"/>
  <c r="J4" i="2"/>
  <c r="G55" i="5"/>
  <c r="E8" i="2"/>
  <c r="E7" i="2"/>
  <c r="G38" i="5"/>
  <c r="H21" i="5"/>
  <c r="H22" i="5" s="1"/>
  <c r="G112" i="5" s="1"/>
  <c r="G21" i="5"/>
  <c r="F88" i="5" s="1"/>
  <c r="H18" i="5"/>
  <c r="H19" i="5" s="1"/>
  <c r="G18" i="5"/>
  <c r="G19" i="5" s="1"/>
  <c r="F119" i="5" s="1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O15" i="5"/>
  <c r="AP15" i="5"/>
  <c r="AQ15" i="5"/>
  <c r="AR15" i="5"/>
  <c r="AS15" i="5"/>
  <c r="J15" i="5"/>
  <c r="K14" i="5"/>
  <c r="K25" i="5" s="1"/>
  <c r="K64" i="5" s="1"/>
  <c r="L14" i="5"/>
  <c r="L25" i="5" s="1"/>
  <c r="L64" i="5" s="1"/>
  <c r="M14" i="5"/>
  <c r="M25" i="5" s="1"/>
  <c r="M64" i="5" s="1"/>
  <c r="N14" i="5"/>
  <c r="N25" i="5" s="1"/>
  <c r="N64" i="5" s="1"/>
  <c r="O14" i="5"/>
  <c r="O25" i="5" s="1"/>
  <c r="O64" i="5" s="1"/>
  <c r="P14" i="5"/>
  <c r="P25" i="5" s="1"/>
  <c r="P64" i="5" s="1"/>
  <c r="Q14" i="5"/>
  <c r="Q25" i="5" s="1"/>
  <c r="Q64" i="5" s="1"/>
  <c r="R14" i="5"/>
  <c r="R25" i="5" s="1"/>
  <c r="R64" i="5" s="1"/>
  <c r="S14" i="5"/>
  <c r="S25" i="5" s="1"/>
  <c r="S64" i="5" s="1"/>
  <c r="T14" i="5"/>
  <c r="T25" i="5" s="1"/>
  <c r="T64" i="5" s="1"/>
  <c r="U14" i="5"/>
  <c r="U25" i="5" s="1"/>
  <c r="U64" i="5" s="1"/>
  <c r="V14" i="5"/>
  <c r="V25" i="5" s="1"/>
  <c r="V64" i="5" s="1"/>
  <c r="W14" i="5"/>
  <c r="W25" i="5" s="1"/>
  <c r="W64" i="5" s="1"/>
  <c r="X14" i="5"/>
  <c r="X25" i="5" s="1"/>
  <c r="X64" i="5" s="1"/>
  <c r="Y14" i="5"/>
  <c r="Y25" i="5" s="1"/>
  <c r="Y64" i="5" s="1"/>
  <c r="Z14" i="5"/>
  <c r="Z25" i="5" s="1"/>
  <c r="Z64" i="5" s="1"/>
  <c r="AA14" i="5"/>
  <c r="AA25" i="5" s="1"/>
  <c r="AA64" i="5" s="1"/>
  <c r="AB14" i="5"/>
  <c r="AB25" i="5" s="1"/>
  <c r="AB64" i="5" s="1"/>
  <c r="AC14" i="5"/>
  <c r="AC25" i="5" s="1"/>
  <c r="AC64" i="5" s="1"/>
  <c r="AD14" i="5"/>
  <c r="AD25" i="5" s="1"/>
  <c r="AD64" i="5" s="1"/>
  <c r="AE14" i="5"/>
  <c r="AE25" i="5" s="1"/>
  <c r="AE64" i="5" s="1"/>
  <c r="AF14" i="5"/>
  <c r="AF25" i="5" s="1"/>
  <c r="AF64" i="5" s="1"/>
  <c r="AG14" i="5"/>
  <c r="AG25" i="5" s="1"/>
  <c r="AG64" i="5" s="1"/>
  <c r="AH14" i="5"/>
  <c r="AH25" i="5" s="1"/>
  <c r="AH64" i="5" s="1"/>
  <c r="AI14" i="5"/>
  <c r="AI25" i="5" s="1"/>
  <c r="AI64" i="5" s="1"/>
  <c r="AJ14" i="5"/>
  <c r="AJ25" i="5" s="1"/>
  <c r="AJ64" i="5" s="1"/>
  <c r="AK14" i="5"/>
  <c r="AK25" i="5" s="1"/>
  <c r="AK64" i="5" s="1"/>
  <c r="AL14" i="5"/>
  <c r="AL25" i="5" s="1"/>
  <c r="AL64" i="5" s="1"/>
  <c r="AM14" i="5"/>
  <c r="AM25" i="5" s="1"/>
  <c r="AM64" i="5" s="1"/>
  <c r="AN14" i="5"/>
  <c r="AN25" i="5" s="1"/>
  <c r="AN64" i="5" s="1"/>
  <c r="AO14" i="5"/>
  <c r="AO25" i="5" s="1"/>
  <c r="AO64" i="5" s="1"/>
  <c r="AP14" i="5"/>
  <c r="AP25" i="5" s="1"/>
  <c r="AP64" i="5" s="1"/>
  <c r="AQ14" i="5"/>
  <c r="AQ25" i="5" s="1"/>
  <c r="AQ64" i="5" s="1"/>
  <c r="AR14" i="5"/>
  <c r="AR25" i="5" s="1"/>
  <c r="AR64" i="5" s="1"/>
  <c r="AS14" i="5"/>
  <c r="AS25" i="5" s="1"/>
  <c r="AS64" i="5" s="1"/>
  <c r="J14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AK13" i="5"/>
  <c r="AL13" i="5"/>
  <c r="AM13" i="5"/>
  <c r="AN13" i="5"/>
  <c r="AO13" i="5"/>
  <c r="AP13" i="5"/>
  <c r="AQ13" i="5"/>
  <c r="AR13" i="5"/>
  <c r="AS13" i="5"/>
  <c r="J13" i="5"/>
  <c r="K12" i="5"/>
  <c r="L12" i="5"/>
  <c r="M12" i="5"/>
  <c r="M52" i="5" s="1"/>
  <c r="N12" i="5"/>
  <c r="N52" i="5" s="1"/>
  <c r="O12" i="5"/>
  <c r="P12" i="5"/>
  <c r="Q12" i="5"/>
  <c r="Q52" i="5" s="1"/>
  <c r="R12" i="5"/>
  <c r="R52" i="5" s="1"/>
  <c r="S12" i="5"/>
  <c r="T12" i="5"/>
  <c r="U12" i="5"/>
  <c r="U52" i="5" s="1"/>
  <c r="V12" i="5"/>
  <c r="V52" i="5" s="1"/>
  <c r="W12" i="5"/>
  <c r="W26" i="5" s="1"/>
  <c r="W62" i="5" s="1"/>
  <c r="X12" i="5"/>
  <c r="Y12" i="5"/>
  <c r="Z12" i="5"/>
  <c r="Z52" i="5" s="1"/>
  <c r="AA12" i="5"/>
  <c r="AB12" i="5"/>
  <c r="AC12" i="5"/>
  <c r="AC46" i="5" s="1"/>
  <c r="AD12" i="5"/>
  <c r="AE12" i="5"/>
  <c r="AF12" i="5"/>
  <c r="AG12" i="5"/>
  <c r="AG46" i="5" s="1"/>
  <c r="AH12" i="5"/>
  <c r="AH46" i="5" s="1"/>
  <c r="AI12" i="5"/>
  <c r="AJ12" i="5"/>
  <c r="AK12" i="5"/>
  <c r="AK46" i="5" s="1"/>
  <c r="AL12" i="5"/>
  <c r="AL46" i="5" s="1"/>
  <c r="AM12" i="5"/>
  <c r="AM26" i="5" s="1"/>
  <c r="AM62" i="5" s="1"/>
  <c r="AN12" i="5"/>
  <c r="AO12" i="5"/>
  <c r="AP12" i="5"/>
  <c r="AQ12" i="5"/>
  <c r="AR12" i="5"/>
  <c r="AS12" i="5"/>
  <c r="AS46" i="5" s="1"/>
  <c r="J12" i="5"/>
  <c r="G9" i="5"/>
  <c r="K9" i="5" s="1"/>
  <c r="F47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J46" i="4"/>
  <c r="K44" i="4"/>
  <c r="L44" i="4"/>
  <c r="M44" i="4"/>
  <c r="N44" i="4"/>
  <c r="O44" i="4"/>
  <c r="P44" i="4"/>
  <c r="Q44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J44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J43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J41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J40" i="4"/>
  <c r="G40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J38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J37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J36" i="4"/>
  <c r="I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J33" i="4"/>
  <c r="I32" i="4"/>
  <c r="I31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J32" i="4"/>
  <c r="J31" i="4"/>
  <c r="I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J29" i="4"/>
  <c r="H29" i="4"/>
  <c r="G29" i="4"/>
  <c r="I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J27" i="4"/>
  <c r="K26" i="4"/>
  <c r="L26" i="4" s="1"/>
  <c r="M26" i="4" s="1"/>
  <c r="N26" i="4" s="1"/>
  <c r="O26" i="4" s="1"/>
  <c r="P26" i="4" s="1"/>
  <c r="Q26" i="4" s="1"/>
  <c r="R26" i="4" s="1"/>
  <c r="S26" i="4" s="1"/>
  <c r="T26" i="4" s="1"/>
  <c r="U26" i="4" s="1"/>
  <c r="V26" i="4" s="1"/>
  <c r="W26" i="4" s="1"/>
  <c r="X26" i="4" s="1"/>
  <c r="Y26" i="4" s="1"/>
  <c r="Z26" i="4" s="1"/>
  <c r="AA26" i="4" s="1"/>
  <c r="AB26" i="4" s="1"/>
  <c r="AC26" i="4" s="1"/>
  <c r="AD26" i="4" s="1"/>
  <c r="AE26" i="4" s="1"/>
  <c r="AF26" i="4" s="1"/>
  <c r="AG26" i="4" s="1"/>
  <c r="AH26" i="4" s="1"/>
  <c r="AI26" i="4" s="1"/>
  <c r="AJ26" i="4" s="1"/>
  <c r="AK26" i="4" s="1"/>
  <c r="AL26" i="4" s="1"/>
  <c r="AM26" i="4" s="1"/>
  <c r="AN26" i="4" s="1"/>
  <c r="AO26" i="4" s="1"/>
  <c r="AP26" i="4" s="1"/>
  <c r="AQ26" i="4" s="1"/>
  <c r="AR26" i="4" s="1"/>
  <c r="AS26" i="4" s="1"/>
  <c r="J26" i="4"/>
  <c r="F20" i="4"/>
  <c r="G16" i="4"/>
  <c r="G15" i="4"/>
  <c r="H7" i="6"/>
  <c r="G6" i="6"/>
  <c r="AR6" i="6" s="1"/>
  <c r="J4" i="6"/>
  <c r="K3" i="6" s="1"/>
  <c r="K4" i="6" s="1"/>
  <c r="L3" i="6" s="1"/>
  <c r="L4" i="6" s="1"/>
  <c r="M3" i="6" s="1"/>
  <c r="M4" i="6" s="1"/>
  <c r="N3" i="6" s="1"/>
  <c r="N4" i="6" s="1"/>
  <c r="O3" i="6" s="1"/>
  <c r="O4" i="6" s="1"/>
  <c r="P3" i="6" s="1"/>
  <c r="P4" i="6" s="1"/>
  <c r="Q3" i="6" s="1"/>
  <c r="Q4" i="6" s="1"/>
  <c r="R3" i="6" s="1"/>
  <c r="R4" i="6" s="1"/>
  <c r="S3" i="6" s="1"/>
  <c r="S4" i="6" s="1"/>
  <c r="T3" i="6" s="1"/>
  <c r="T4" i="6" s="1"/>
  <c r="U3" i="6" s="1"/>
  <c r="U4" i="6" s="1"/>
  <c r="V3" i="6" s="1"/>
  <c r="V4" i="6" s="1"/>
  <c r="W3" i="6" s="1"/>
  <c r="W4" i="6" s="1"/>
  <c r="X3" i="6" s="1"/>
  <c r="X4" i="6" s="1"/>
  <c r="Y3" i="6" s="1"/>
  <c r="Y4" i="6" s="1"/>
  <c r="Z3" i="6" s="1"/>
  <c r="Z4" i="6" s="1"/>
  <c r="AA3" i="6" s="1"/>
  <c r="AA4" i="6" s="1"/>
  <c r="AB3" i="6" s="1"/>
  <c r="AB4" i="6" s="1"/>
  <c r="AC3" i="6" s="1"/>
  <c r="AC4" i="6" s="1"/>
  <c r="AD3" i="6" s="1"/>
  <c r="AD4" i="6" s="1"/>
  <c r="AE3" i="6" s="1"/>
  <c r="AE4" i="6" s="1"/>
  <c r="AF3" i="6" s="1"/>
  <c r="AF4" i="6" s="1"/>
  <c r="AG3" i="6" s="1"/>
  <c r="AG4" i="6" s="1"/>
  <c r="AH3" i="6" s="1"/>
  <c r="AH4" i="6" s="1"/>
  <c r="AI3" i="6" s="1"/>
  <c r="AI4" i="6" s="1"/>
  <c r="AJ3" i="6" s="1"/>
  <c r="AJ4" i="6" s="1"/>
  <c r="AK3" i="6" s="1"/>
  <c r="AK4" i="6" s="1"/>
  <c r="AL3" i="6" s="1"/>
  <c r="AL4" i="6" s="1"/>
  <c r="AM3" i="6" s="1"/>
  <c r="AM4" i="6" s="1"/>
  <c r="AN3" i="6" s="1"/>
  <c r="AN4" i="6" s="1"/>
  <c r="AO3" i="6" s="1"/>
  <c r="AO4" i="6" s="1"/>
  <c r="AP3" i="6" s="1"/>
  <c r="AP4" i="6" s="1"/>
  <c r="AQ3" i="6" s="1"/>
  <c r="AQ4" i="6" s="1"/>
  <c r="AR3" i="6" s="1"/>
  <c r="AR4" i="6" s="1"/>
  <c r="AS3" i="6" s="1"/>
  <c r="AS4" i="6" s="1"/>
  <c r="H7" i="5"/>
  <c r="G6" i="5"/>
  <c r="G7" i="5" s="1"/>
  <c r="J4" i="5"/>
  <c r="K3" i="5" s="1"/>
  <c r="K4" i="5" s="1"/>
  <c r="L3" i="5" s="1"/>
  <c r="L4" i="5" s="1"/>
  <c r="M3" i="5" s="1"/>
  <c r="M4" i="5" s="1"/>
  <c r="N3" i="5" s="1"/>
  <c r="N4" i="5" s="1"/>
  <c r="O3" i="5" s="1"/>
  <c r="O4" i="5" s="1"/>
  <c r="P3" i="5" s="1"/>
  <c r="P4" i="5" s="1"/>
  <c r="Q3" i="5" s="1"/>
  <c r="Q4" i="5" s="1"/>
  <c r="R3" i="5" s="1"/>
  <c r="R4" i="5" s="1"/>
  <c r="S3" i="5" s="1"/>
  <c r="S4" i="5" s="1"/>
  <c r="T3" i="5" s="1"/>
  <c r="T4" i="5" s="1"/>
  <c r="U3" i="5" s="1"/>
  <c r="U4" i="5" s="1"/>
  <c r="V3" i="5" s="1"/>
  <c r="V4" i="5" s="1"/>
  <c r="W3" i="5" s="1"/>
  <c r="W4" i="5" s="1"/>
  <c r="X3" i="5" s="1"/>
  <c r="X4" i="5" s="1"/>
  <c r="Y3" i="5" s="1"/>
  <c r="Y4" i="5" s="1"/>
  <c r="Z3" i="5" s="1"/>
  <c r="Z4" i="5" s="1"/>
  <c r="AA3" i="5" s="1"/>
  <c r="AA4" i="5" s="1"/>
  <c r="AB3" i="5" s="1"/>
  <c r="AB4" i="5" s="1"/>
  <c r="AC3" i="5" s="1"/>
  <c r="AC4" i="5" s="1"/>
  <c r="AD3" i="5" s="1"/>
  <c r="AD4" i="5" s="1"/>
  <c r="AE3" i="5" s="1"/>
  <c r="AE4" i="5" s="1"/>
  <c r="AF3" i="5" s="1"/>
  <c r="AF4" i="5" s="1"/>
  <c r="AG3" i="5" s="1"/>
  <c r="AG4" i="5" s="1"/>
  <c r="AH3" i="5" s="1"/>
  <c r="AH4" i="5" s="1"/>
  <c r="AI3" i="5" s="1"/>
  <c r="AI4" i="5" s="1"/>
  <c r="AJ3" i="5" s="1"/>
  <c r="AJ4" i="5" s="1"/>
  <c r="AK3" i="5" s="1"/>
  <c r="AK4" i="5" s="1"/>
  <c r="AL3" i="5" s="1"/>
  <c r="AL4" i="5" s="1"/>
  <c r="AM3" i="5" s="1"/>
  <c r="AM4" i="5" s="1"/>
  <c r="AN3" i="5" s="1"/>
  <c r="AN4" i="5" s="1"/>
  <c r="AO3" i="5" s="1"/>
  <c r="AO4" i="5" s="1"/>
  <c r="AP3" i="5" s="1"/>
  <c r="AP4" i="5" s="1"/>
  <c r="AQ3" i="5" s="1"/>
  <c r="AQ4" i="5" s="1"/>
  <c r="AR3" i="5" s="1"/>
  <c r="AR4" i="5" s="1"/>
  <c r="AS3" i="5" s="1"/>
  <c r="AS4" i="5" s="1"/>
  <c r="H7" i="4"/>
  <c r="G6" i="4"/>
  <c r="G7" i="4" s="1"/>
  <c r="J4" i="4"/>
  <c r="K3" i="4" s="1"/>
  <c r="K4" i="4" s="1"/>
  <c r="L3" i="4" s="1"/>
  <c r="L4" i="4" s="1"/>
  <c r="M3" i="4" s="1"/>
  <c r="M4" i="4" s="1"/>
  <c r="N3" i="4" s="1"/>
  <c r="N4" i="4" s="1"/>
  <c r="O3" i="4" s="1"/>
  <c r="O4" i="4" s="1"/>
  <c r="P3" i="4" s="1"/>
  <c r="P4" i="4" s="1"/>
  <c r="Q3" i="4" s="1"/>
  <c r="Q4" i="4" s="1"/>
  <c r="R3" i="4" s="1"/>
  <c r="R4" i="4" s="1"/>
  <c r="S3" i="4" s="1"/>
  <c r="S4" i="4" s="1"/>
  <c r="T3" i="4" s="1"/>
  <c r="T4" i="4" s="1"/>
  <c r="U3" i="4" s="1"/>
  <c r="U4" i="4" s="1"/>
  <c r="V3" i="4" s="1"/>
  <c r="V4" i="4" s="1"/>
  <c r="W3" i="4" s="1"/>
  <c r="W4" i="4" s="1"/>
  <c r="X3" i="4" s="1"/>
  <c r="X4" i="4" s="1"/>
  <c r="Y3" i="4" s="1"/>
  <c r="Y4" i="4" s="1"/>
  <c r="Z3" i="4" s="1"/>
  <c r="Z4" i="4" s="1"/>
  <c r="AA3" i="4" s="1"/>
  <c r="AA4" i="4" s="1"/>
  <c r="AB3" i="4" s="1"/>
  <c r="AB4" i="4" s="1"/>
  <c r="AC3" i="4" s="1"/>
  <c r="AC4" i="4" s="1"/>
  <c r="AD3" i="4" s="1"/>
  <c r="AD4" i="4" s="1"/>
  <c r="AE3" i="4" s="1"/>
  <c r="AE4" i="4" s="1"/>
  <c r="AF3" i="4" s="1"/>
  <c r="AF4" i="4" s="1"/>
  <c r="AG3" i="4" s="1"/>
  <c r="AG4" i="4" s="1"/>
  <c r="AH3" i="4" s="1"/>
  <c r="AH4" i="4" s="1"/>
  <c r="AI3" i="4" s="1"/>
  <c r="AI4" i="4" s="1"/>
  <c r="AJ3" i="4" s="1"/>
  <c r="AJ4" i="4" s="1"/>
  <c r="AK3" i="4" s="1"/>
  <c r="AK4" i="4" s="1"/>
  <c r="AL3" i="4" s="1"/>
  <c r="AL4" i="4" s="1"/>
  <c r="AM3" i="4" s="1"/>
  <c r="AM4" i="4" s="1"/>
  <c r="AN3" i="4" s="1"/>
  <c r="AN4" i="4" s="1"/>
  <c r="AO3" i="4" s="1"/>
  <c r="AO4" i="4" s="1"/>
  <c r="AP3" i="4" s="1"/>
  <c r="AP4" i="4" s="1"/>
  <c r="AQ3" i="4" s="1"/>
  <c r="AQ4" i="4" s="1"/>
  <c r="AR3" i="4" s="1"/>
  <c r="AR4" i="4" s="1"/>
  <c r="AS3" i="4" s="1"/>
  <c r="AS4" i="4" s="1"/>
  <c r="G38" i="3"/>
  <c r="G39" i="3"/>
  <c r="G37" i="3"/>
  <c r="G35" i="3"/>
  <c r="K35" i="3" s="1"/>
  <c r="L35" i="3" s="1"/>
  <c r="M35" i="3" s="1"/>
  <c r="N35" i="3" s="1"/>
  <c r="O35" i="3" s="1"/>
  <c r="P35" i="3" s="1"/>
  <c r="Q35" i="3" s="1"/>
  <c r="R35" i="3" s="1"/>
  <c r="S35" i="3" s="1"/>
  <c r="T35" i="3" s="1"/>
  <c r="U35" i="3" s="1"/>
  <c r="V35" i="3" s="1"/>
  <c r="W35" i="3" s="1"/>
  <c r="X35" i="3" s="1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G28" i="3"/>
  <c r="K28" i="3" s="1"/>
  <c r="L28" i="3" s="1"/>
  <c r="M28" i="3" s="1"/>
  <c r="N28" i="3" s="1"/>
  <c r="O28" i="3" s="1"/>
  <c r="P28" i="3" s="1"/>
  <c r="Q28" i="3" s="1"/>
  <c r="R28" i="3" s="1"/>
  <c r="S28" i="3" s="1"/>
  <c r="T28" i="3" s="1"/>
  <c r="U28" i="3" s="1"/>
  <c r="V28" i="3" s="1"/>
  <c r="W28" i="3" s="1"/>
  <c r="X28" i="3" s="1"/>
  <c r="Y28" i="3" s="1"/>
  <c r="Z28" i="3" s="1"/>
  <c r="AA28" i="3" s="1"/>
  <c r="AB28" i="3" s="1"/>
  <c r="AC28" i="3" s="1"/>
  <c r="AD28" i="3" s="1"/>
  <c r="G27" i="3"/>
  <c r="N27" i="3" s="1"/>
  <c r="G24" i="3"/>
  <c r="K24" i="3" s="1"/>
  <c r="L24" i="3" s="1"/>
  <c r="M24" i="3" s="1"/>
  <c r="N24" i="3" s="1"/>
  <c r="O24" i="3" s="1"/>
  <c r="P24" i="3" s="1"/>
  <c r="Q24" i="3" s="1"/>
  <c r="R24" i="3" s="1"/>
  <c r="S24" i="3" s="1"/>
  <c r="T24" i="3" s="1"/>
  <c r="U24" i="3" s="1"/>
  <c r="V24" i="3" s="1"/>
  <c r="W24" i="3" s="1"/>
  <c r="X24" i="3" s="1"/>
  <c r="Y24" i="3" s="1"/>
  <c r="Z24" i="3" s="1"/>
  <c r="AA24" i="3" s="1"/>
  <c r="AB24" i="3" s="1"/>
  <c r="AC24" i="3" s="1"/>
  <c r="AD24" i="3" s="1"/>
  <c r="AE24" i="3" s="1"/>
  <c r="AF24" i="3" s="1"/>
  <c r="AG24" i="3" s="1"/>
  <c r="AH24" i="3" s="1"/>
  <c r="AI24" i="3" s="1"/>
  <c r="AJ24" i="3" s="1"/>
  <c r="AK24" i="3" s="1"/>
  <c r="AL24" i="3" s="1"/>
  <c r="AM24" i="3" s="1"/>
  <c r="AN24" i="3" s="1"/>
  <c r="AO24" i="3" s="1"/>
  <c r="AP24" i="3" s="1"/>
  <c r="AQ24" i="3" s="1"/>
  <c r="AR24" i="3" s="1"/>
  <c r="AS24" i="3" s="1"/>
  <c r="G23" i="3"/>
  <c r="S23" i="3" s="1"/>
  <c r="G21" i="3"/>
  <c r="G17" i="3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G14" i="3"/>
  <c r="G11" i="3"/>
  <c r="G12" i="3" s="1"/>
  <c r="H7" i="3"/>
  <c r="G6" i="3"/>
  <c r="J4" i="3"/>
  <c r="K3" i="3" s="1"/>
  <c r="K4" i="3" s="1"/>
  <c r="L3" i="3" s="1"/>
  <c r="L4" i="3" s="1"/>
  <c r="M3" i="3" s="1"/>
  <c r="M4" i="3" s="1"/>
  <c r="N3" i="3" s="1"/>
  <c r="N4" i="3" s="1"/>
  <c r="O3" i="3" s="1"/>
  <c r="O4" i="3" s="1"/>
  <c r="P3" i="3" s="1"/>
  <c r="P4" i="3" s="1"/>
  <c r="Q3" i="3" s="1"/>
  <c r="Q4" i="3" s="1"/>
  <c r="R3" i="3" s="1"/>
  <c r="R4" i="3" s="1"/>
  <c r="S3" i="3" s="1"/>
  <c r="S4" i="3" s="1"/>
  <c r="T3" i="3" s="1"/>
  <c r="T4" i="3" s="1"/>
  <c r="U3" i="3" s="1"/>
  <c r="U4" i="3" s="1"/>
  <c r="V3" i="3" s="1"/>
  <c r="V4" i="3" s="1"/>
  <c r="W3" i="3" s="1"/>
  <c r="W4" i="3" s="1"/>
  <c r="X3" i="3" s="1"/>
  <c r="X4" i="3" s="1"/>
  <c r="Y3" i="3" s="1"/>
  <c r="Y4" i="3" s="1"/>
  <c r="Z3" i="3" s="1"/>
  <c r="Z4" i="3" s="1"/>
  <c r="AA3" i="3" s="1"/>
  <c r="AA4" i="3" s="1"/>
  <c r="AB3" i="3" s="1"/>
  <c r="AB4" i="3" s="1"/>
  <c r="AC3" i="3" s="1"/>
  <c r="AC4" i="3" s="1"/>
  <c r="AD3" i="3" s="1"/>
  <c r="AD4" i="3" s="1"/>
  <c r="AE3" i="3" s="1"/>
  <c r="AE4" i="3" s="1"/>
  <c r="AF3" i="3" s="1"/>
  <c r="AF4" i="3" s="1"/>
  <c r="AG3" i="3" s="1"/>
  <c r="AG4" i="3" s="1"/>
  <c r="AH3" i="3" s="1"/>
  <c r="AH4" i="3" s="1"/>
  <c r="AI3" i="3" s="1"/>
  <c r="AI4" i="3" s="1"/>
  <c r="AJ3" i="3" s="1"/>
  <c r="AJ4" i="3" s="1"/>
  <c r="AK3" i="3" s="1"/>
  <c r="AK4" i="3" s="1"/>
  <c r="AL3" i="3" s="1"/>
  <c r="AL4" i="3" s="1"/>
  <c r="AM3" i="3" s="1"/>
  <c r="AM4" i="3" s="1"/>
  <c r="AN3" i="3" s="1"/>
  <c r="AN4" i="3" s="1"/>
  <c r="AO3" i="3" s="1"/>
  <c r="AO4" i="3" s="1"/>
  <c r="AP3" i="3" s="1"/>
  <c r="AP4" i="3" s="1"/>
  <c r="AQ3" i="3" s="1"/>
  <c r="AQ4" i="3" s="1"/>
  <c r="AR3" i="3" s="1"/>
  <c r="AR4" i="3" s="1"/>
  <c r="AS3" i="3" s="1"/>
  <c r="AS4" i="3" s="1"/>
  <c r="I51" i="1"/>
  <c r="J51" i="1"/>
  <c r="K51" i="1"/>
  <c r="L51" i="1"/>
  <c r="M51" i="1"/>
  <c r="H51" i="1"/>
  <c r="F35" i="1"/>
  <c r="G34" i="5" s="1"/>
  <c r="H3" i="5" s="1"/>
  <c r="AF38" i="6" l="1"/>
  <c r="T38" i="6"/>
  <c r="R28" i="6"/>
  <c r="O38" i="6"/>
  <c r="L38" i="6"/>
  <c r="AI38" i="6"/>
  <c r="W38" i="6"/>
  <c r="K38" i="6"/>
  <c r="AL38" i="6"/>
  <c r="Z38" i="6"/>
  <c r="N38" i="6"/>
  <c r="AO38" i="6"/>
  <c r="AC38" i="6"/>
  <c r="Q38" i="6"/>
  <c r="M22" i="6"/>
  <c r="Q22" i="6"/>
  <c r="U22" i="6"/>
  <c r="Y22" i="6"/>
  <c r="AC22" i="6"/>
  <c r="AC23" i="6" s="1"/>
  <c r="AC39" i="6" s="1"/>
  <c r="AC56" i="6" s="1"/>
  <c r="AG22" i="6"/>
  <c r="AG23" i="6" s="1"/>
  <c r="AG39" i="6" s="1"/>
  <c r="AG56" i="6" s="1"/>
  <c r="AK22" i="6"/>
  <c r="AK23" i="6" s="1"/>
  <c r="AK39" i="6" s="1"/>
  <c r="AK56" i="6" s="1"/>
  <c r="AO22" i="6"/>
  <c r="AO23" i="6" s="1"/>
  <c r="AO39" i="6" s="1"/>
  <c r="AO56" i="6" s="1"/>
  <c r="AS22" i="6"/>
  <c r="AS23" i="6" s="1"/>
  <c r="AS39" i="6" s="1"/>
  <c r="AS56" i="6" s="1"/>
  <c r="N22" i="6"/>
  <c r="V22" i="6"/>
  <c r="AD22" i="6"/>
  <c r="AD23" i="6" s="1"/>
  <c r="AD39" i="6" s="1"/>
  <c r="AD56" i="6" s="1"/>
  <c r="AH22" i="6"/>
  <c r="AH23" i="6" s="1"/>
  <c r="AH39" i="6" s="1"/>
  <c r="AH56" i="6" s="1"/>
  <c r="AP22" i="6"/>
  <c r="AP23" i="6" s="1"/>
  <c r="AP39" i="6" s="1"/>
  <c r="AP56" i="6" s="1"/>
  <c r="K22" i="6"/>
  <c r="O22" i="6"/>
  <c r="S22" i="6"/>
  <c r="W22" i="6"/>
  <c r="AA22" i="6"/>
  <c r="AE22" i="6"/>
  <c r="AE23" i="6" s="1"/>
  <c r="AE39" i="6" s="1"/>
  <c r="AE56" i="6" s="1"/>
  <c r="AI22" i="6"/>
  <c r="AI23" i="6" s="1"/>
  <c r="AI39" i="6" s="1"/>
  <c r="AI56" i="6" s="1"/>
  <c r="AM22" i="6"/>
  <c r="AM23" i="6" s="1"/>
  <c r="AM39" i="6" s="1"/>
  <c r="AM56" i="6" s="1"/>
  <c r="AQ22" i="6"/>
  <c r="AQ23" i="6" s="1"/>
  <c r="AQ39" i="6" s="1"/>
  <c r="AQ56" i="6" s="1"/>
  <c r="J22" i="6"/>
  <c r="R22" i="6"/>
  <c r="Z22" i="6"/>
  <c r="AL22" i="6"/>
  <c r="AL23" i="6" s="1"/>
  <c r="AL39" i="6" s="1"/>
  <c r="AL56" i="6" s="1"/>
  <c r="L22" i="6"/>
  <c r="P22" i="6"/>
  <c r="T22" i="6"/>
  <c r="X22" i="6"/>
  <c r="AB22" i="6"/>
  <c r="AF22" i="6"/>
  <c r="AF23" i="6" s="1"/>
  <c r="AF39" i="6" s="1"/>
  <c r="AF56" i="6" s="1"/>
  <c r="AJ22" i="6"/>
  <c r="AJ23" i="6" s="1"/>
  <c r="AJ39" i="6" s="1"/>
  <c r="AJ56" i="6" s="1"/>
  <c r="AN22" i="6"/>
  <c r="AN23" i="6" s="1"/>
  <c r="AN39" i="6" s="1"/>
  <c r="AN56" i="6" s="1"/>
  <c r="AR22" i="6"/>
  <c r="AR23" i="6" s="1"/>
  <c r="AR39" i="6" s="1"/>
  <c r="AR56" i="6" s="1"/>
  <c r="F99" i="5"/>
  <c r="F100" i="5"/>
  <c r="R46" i="5"/>
  <c r="J77" i="5"/>
  <c r="Q46" i="5"/>
  <c r="M46" i="5"/>
  <c r="V46" i="5"/>
  <c r="AE24" i="5"/>
  <c r="AE63" i="5" s="1"/>
  <c r="AE52" i="5"/>
  <c r="AE46" i="5"/>
  <c r="AA24" i="5"/>
  <c r="AA63" i="5" s="1"/>
  <c r="AA52" i="5"/>
  <c r="AA46" i="5"/>
  <c r="S24" i="5"/>
  <c r="S63" i="5" s="1"/>
  <c r="S46" i="5"/>
  <c r="S52" i="5"/>
  <c r="W46" i="5"/>
  <c r="AQ24" i="5"/>
  <c r="AQ63" i="5" s="1"/>
  <c r="AQ52" i="5"/>
  <c r="AQ46" i="5"/>
  <c r="AI24" i="5"/>
  <c r="AI63" i="5" s="1"/>
  <c r="AI46" i="5"/>
  <c r="AI26" i="5"/>
  <c r="AI62" i="5" s="1"/>
  <c r="AI52" i="5"/>
  <c r="O24" i="5"/>
  <c r="O63" i="5" s="1"/>
  <c r="O52" i="5"/>
  <c r="O46" i="5"/>
  <c r="K26" i="5"/>
  <c r="K62" i="5" s="1"/>
  <c r="K24" i="5"/>
  <c r="K63" i="5" s="1"/>
  <c r="K52" i="5"/>
  <c r="K46" i="5"/>
  <c r="W52" i="5"/>
  <c r="AM46" i="5"/>
  <c r="AR26" i="5"/>
  <c r="AR62" i="5" s="1"/>
  <c r="AR52" i="5"/>
  <c r="AR46" i="5"/>
  <c r="AN26" i="5"/>
  <c r="AN62" i="5" s="1"/>
  <c r="AN52" i="5"/>
  <c r="AN46" i="5"/>
  <c r="AJ26" i="5"/>
  <c r="AJ62" i="5" s="1"/>
  <c r="AJ52" i="5"/>
  <c r="AJ46" i="5"/>
  <c r="AF26" i="5"/>
  <c r="AF62" i="5" s="1"/>
  <c r="AF52" i="5"/>
  <c r="AF46" i="5"/>
  <c r="AB26" i="5"/>
  <c r="AB62" i="5" s="1"/>
  <c r="AB52" i="5"/>
  <c r="AB46" i="5"/>
  <c r="X52" i="5"/>
  <c r="X46" i="5"/>
  <c r="T52" i="5"/>
  <c r="T46" i="5"/>
  <c r="P52" i="5"/>
  <c r="P46" i="5"/>
  <c r="L52" i="5"/>
  <c r="L46" i="5"/>
  <c r="G22" i="5"/>
  <c r="F67" i="5"/>
  <c r="AM67" i="5" s="1"/>
  <c r="AM52" i="5"/>
  <c r="J26" i="5"/>
  <c r="J62" i="5" s="1"/>
  <c r="J87" i="5" s="1"/>
  <c r="J52" i="5"/>
  <c r="J93" i="5" s="1"/>
  <c r="J119" i="5" s="1"/>
  <c r="AP26" i="5"/>
  <c r="AP62" i="5" s="1"/>
  <c r="AP52" i="5"/>
  <c r="AL26" i="5"/>
  <c r="AL62" i="5" s="1"/>
  <c r="AL52" i="5"/>
  <c r="AH26" i="5"/>
  <c r="AH62" i="5" s="1"/>
  <c r="AH52" i="5"/>
  <c r="AD26" i="5"/>
  <c r="AD62" i="5" s="1"/>
  <c r="AD52" i="5"/>
  <c r="AP46" i="5"/>
  <c r="Z46" i="5"/>
  <c r="U46" i="5"/>
  <c r="AS26" i="5"/>
  <c r="AS62" i="5" s="1"/>
  <c r="AS52" i="5"/>
  <c r="AO26" i="5"/>
  <c r="AO62" i="5" s="1"/>
  <c r="AO52" i="5"/>
  <c r="AK26" i="5"/>
  <c r="AK62" i="5" s="1"/>
  <c r="AK52" i="5"/>
  <c r="AG26" i="5"/>
  <c r="AG62" i="5" s="1"/>
  <c r="AG52" i="5"/>
  <c r="AC26" i="5"/>
  <c r="AC62" i="5" s="1"/>
  <c r="AC52" i="5"/>
  <c r="Y26" i="5"/>
  <c r="Y62" i="5" s="1"/>
  <c r="Y52" i="5"/>
  <c r="J46" i="5"/>
  <c r="AO46" i="5"/>
  <c r="AD46" i="5"/>
  <c r="Y46" i="5"/>
  <c r="N46" i="5"/>
  <c r="F68" i="5"/>
  <c r="F69" i="5" s="1"/>
  <c r="O69" i="5" s="1"/>
  <c r="E3" i="2"/>
  <c r="Y24" i="5"/>
  <c r="Y63" i="5" s="1"/>
  <c r="S26" i="5"/>
  <c r="S62" i="5" s="1"/>
  <c r="K21" i="5"/>
  <c r="U26" i="5"/>
  <c r="U62" i="5" s="1"/>
  <c r="U24" i="5"/>
  <c r="U63" i="5" s="1"/>
  <c r="Q26" i="5"/>
  <c r="Q62" i="5" s="1"/>
  <c r="Q24" i="5"/>
  <c r="Q63" i="5" s="1"/>
  <c r="M26" i="5"/>
  <c r="M62" i="5" s="1"/>
  <c r="M24" i="5"/>
  <c r="M63" i="5" s="1"/>
  <c r="AS24" i="5"/>
  <c r="AS63" i="5" s="1"/>
  <c r="AO24" i="5"/>
  <c r="AO63" i="5" s="1"/>
  <c r="AK24" i="5"/>
  <c r="AK63" i="5" s="1"/>
  <c r="AG24" i="5"/>
  <c r="AG63" i="5" s="1"/>
  <c r="AC24" i="5"/>
  <c r="AC63" i="5" s="1"/>
  <c r="W24" i="5"/>
  <c r="W63" i="5" s="1"/>
  <c r="AE26" i="5"/>
  <c r="AE62" i="5" s="1"/>
  <c r="O26" i="5"/>
  <c r="O62" i="5" s="1"/>
  <c r="Z26" i="5"/>
  <c r="Z62" i="5" s="1"/>
  <c r="Z24" i="5"/>
  <c r="Z63" i="5" s="1"/>
  <c r="R26" i="5"/>
  <c r="R62" i="5" s="1"/>
  <c r="R24" i="5"/>
  <c r="R63" i="5" s="1"/>
  <c r="H34" i="5"/>
  <c r="J25" i="5"/>
  <c r="J24" i="5"/>
  <c r="J63" i="5" s="1"/>
  <c r="J96" i="5" s="1"/>
  <c r="AL24" i="5"/>
  <c r="AL63" i="5" s="1"/>
  <c r="AD24" i="5"/>
  <c r="AD63" i="5" s="1"/>
  <c r="X26" i="5"/>
  <c r="X62" i="5" s="1"/>
  <c r="X24" i="5"/>
  <c r="X63" i="5" s="1"/>
  <c r="T26" i="5"/>
  <c r="T62" i="5" s="1"/>
  <c r="T24" i="5"/>
  <c r="T63" i="5" s="1"/>
  <c r="P26" i="5"/>
  <c r="P62" i="5" s="1"/>
  <c r="P24" i="5"/>
  <c r="P63" i="5" s="1"/>
  <c r="L26" i="5"/>
  <c r="L62" i="5" s="1"/>
  <c r="L24" i="5"/>
  <c r="L63" i="5" s="1"/>
  <c r="AR24" i="5"/>
  <c r="AR63" i="5" s="1"/>
  <c r="AN24" i="5"/>
  <c r="AN63" i="5" s="1"/>
  <c r="AJ24" i="5"/>
  <c r="AJ63" i="5" s="1"/>
  <c r="AF24" i="5"/>
  <c r="AF63" i="5" s="1"/>
  <c r="AB24" i="5"/>
  <c r="AB63" i="5" s="1"/>
  <c r="AQ26" i="5"/>
  <c r="AQ62" i="5" s="1"/>
  <c r="AA26" i="5"/>
  <c r="AA62" i="5" s="1"/>
  <c r="V26" i="5"/>
  <c r="V62" i="5" s="1"/>
  <c r="V24" i="5"/>
  <c r="V63" i="5" s="1"/>
  <c r="N26" i="5"/>
  <c r="N62" i="5" s="1"/>
  <c r="N24" i="5"/>
  <c r="N63" i="5" s="1"/>
  <c r="AP24" i="5"/>
  <c r="AP63" i="5" s="1"/>
  <c r="AH24" i="5"/>
  <c r="AH63" i="5" s="1"/>
  <c r="K18" i="5"/>
  <c r="K32" i="5" s="1"/>
  <c r="K39" i="5" s="1"/>
  <c r="K19" i="5"/>
  <c r="AM24" i="5"/>
  <c r="AM63" i="5" s="1"/>
  <c r="AP9" i="5"/>
  <c r="AH9" i="5"/>
  <c r="Z9" i="5"/>
  <c r="R9" i="5"/>
  <c r="AO9" i="5"/>
  <c r="AG9" i="5"/>
  <c r="Y9" i="5"/>
  <c r="Q9" i="5"/>
  <c r="J9" i="5"/>
  <c r="AL9" i="5"/>
  <c r="AD9" i="5"/>
  <c r="V9" i="5"/>
  <c r="N9" i="5"/>
  <c r="AS9" i="5"/>
  <c r="AK9" i="5"/>
  <c r="AC9" i="5"/>
  <c r="U9" i="5"/>
  <c r="M9" i="5"/>
  <c r="AR9" i="5"/>
  <c r="AN9" i="5"/>
  <c r="AJ9" i="5"/>
  <c r="AF9" i="5"/>
  <c r="AB9" i="5"/>
  <c r="X9" i="5"/>
  <c r="T9" i="5"/>
  <c r="P9" i="5"/>
  <c r="L9" i="5"/>
  <c r="AQ9" i="5"/>
  <c r="AM9" i="5"/>
  <c r="AI9" i="5"/>
  <c r="AE9" i="5"/>
  <c r="AA9" i="5"/>
  <c r="W9" i="5"/>
  <c r="S9" i="5"/>
  <c r="O9" i="5"/>
  <c r="AE27" i="3"/>
  <c r="Z27" i="3"/>
  <c r="Z29" i="3" s="1"/>
  <c r="J27" i="3"/>
  <c r="J29" i="3" s="1"/>
  <c r="R27" i="3"/>
  <c r="R29" i="3" s="1"/>
  <c r="V6" i="4"/>
  <c r="K6" i="6"/>
  <c r="V6" i="6"/>
  <c r="AG6" i="6"/>
  <c r="AQ6" i="6"/>
  <c r="R6" i="6"/>
  <c r="AC6" i="6"/>
  <c r="AM6" i="6"/>
  <c r="AN27" i="3"/>
  <c r="L27" i="3"/>
  <c r="AL6" i="4"/>
  <c r="M6" i="6"/>
  <c r="W6" i="6"/>
  <c r="AH6" i="6"/>
  <c r="AS6" i="6"/>
  <c r="Q6" i="6"/>
  <c r="AA6" i="6"/>
  <c r="AL6" i="6"/>
  <c r="O7" i="4"/>
  <c r="K7" i="4"/>
  <c r="AR7" i="5"/>
  <c r="AB7" i="5"/>
  <c r="L7" i="5"/>
  <c r="AQ7" i="5"/>
  <c r="AA7" i="5"/>
  <c r="K7" i="5"/>
  <c r="S7" i="5"/>
  <c r="AJ7" i="5"/>
  <c r="T7" i="5"/>
  <c r="AI7" i="5"/>
  <c r="S25" i="3"/>
  <c r="N6" i="4"/>
  <c r="AD6" i="4"/>
  <c r="N6" i="5"/>
  <c r="AD6" i="5"/>
  <c r="AS6" i="4"/>
  <c r="AQ6" i="4"/>
  <c r="AI6" i="4"/>
  <c r="AA6" i="4"/>
  <c r="S6" i="4"/>
  <c r="K6" i="4"/>
  <c r="AP6" i="4"/>
  <c r="AH6" i="4"/>
  <c r="Z6" i="4"/>
  <c r="R6" i="4"/>
  <c r="J6" i="4"/>
  <c r="W6" i="4"/>
  <c r="AM6" i="4"/>
  <c r="AS6" i="5"/>
  <c r="AQ6" i="5"/>
  <c r="AI6" i="5"/>
  <c r="AA6" i="5"/>
  <c r="S6" i="5"/>
  <c r="K6" i="5"/>
  <c r="K8" i="5" s="1"/>
  <c r="K34" i="5" s="1"/>
  <c r="AP6" i="5"/>
  <c r="AH6" i="5"/>
  <c r="Z6" i="5"/>
  <c r="R6" i="5"/>
  <c r="J6" i="5"/>
  <c r="W6" i="5"/>
  <c r="AM6" i="5"/>
  <c r="O6" i="4"/>
  <c r="AE6" i="4"/>
  <c r="O6" i="5"/>
  <c r="AE6" i="5"/>
  <c r="V6" i="5"/>
  <c r="AL6" i="5"/>
  <c r="AM27" i="3"/>
  <c r="X27" i="3"/>
  <c r="N6" i="6"/>
  <c r="S6" i="6"/>
  <c r="Y6" i="6"/>
  <c r="AD6" i="6"/>
  <c r="AI6" i="6"/>
  <c r="AO6" i="6"/>
  <c r="G7" i="6"/>
  <c r="V7" i="6" s="1"/>
  <c r="V8" i="6" s="1"/>
  <c r="AH27" i="3"/>
  <c r="S27" i="3"/>
  <c r="S29" i="3" s="1"/>
  <c r="J6" i="6"/>
  <c r="O6" i="6"/>
  <c r="U6" i="6"/>
  <c r="Z6" i="6"/>
  <c r="AE6" i="6"/>
  <c r="AK6" i="6"/>
  <c r="AP6" i="6"/>
  <c r="L6" i="6"/>
  <c r="P6" i="6"/>
  <c r="T6" i="6"/>
  <c r="X6" i="6"/>
  <c r="AB6" i="6"/>
  <c r="AF6" i="6"/>
  <c r="AJ6" i="6"/>
  <c r="AN6" i="6"/>
  <c r="AP7" i="5"/>
  <c r="AL7" i="5"/>
  <c r="AH7" i="5"/>
  <c r="AD7" i="5"/>
  <c r="Z7" i="5"/>
  <c r="V7" i="5"/>
  <c r="R7" i="5"/>
  <c r="N7" i="5"/>
  <c r="J7" i="5"/>
  <c r="AS7" i="5"/>
  <c r="AO7" i="5"/>
  <c r="AK7" i="5"/>
  <c r="AG7" i="5"/>
  <c r="AC7" i="5"/>
  <c r="Y7" i="5"/>
  <c r="U7" i="5"/>
  <c r="Q7" i="5"/>
  <c r="M7" i="5"/>
  <c r="O7" i="5"/>
  <c r="W7" i="5"/>
  <c r="AE7" i="5"/>
  <c r="AM7" i="5"/>
  <c r="P7" i="5"/>
  <c r="X7" i="5"/>
  <c r="AF7" i="5"/>
  <c r="AN7" i="5"/>
  <c r="L6" i="5"/>
  <c r="P6" i="5"/>
  <c r="T6" i="5"/>
  <c r="X6" i="5"/>
  <c r="AB6" i="5"/>
  <c r="AF6" i="5"/>
  <c r="AJ6" i="5"/>
  <c r="AN6" i="5"/>
  <c r="AN8" i="5" s="1"/>
  <c r="AN34" i="5" s="1"/>
  <c r="AR6" i="5"/>
  <c r="AR8" i="5" s="1"/>
  <c r="AR34" i="5" s="1"/>
  <c r="M6" i="5"/>
  <c r="Q6" i="5"/>
  <c r="Q8" i="5" s="1"/>
  <c r="Q34" i="5" s="1"/>
  <c r="U6" i="5"/>
  <c r="Y6" i="5"/>
  <c r="AC6" i="5"/>
  <c r="AG6" i="5"/>
  <c r="AG8" i="5" s="1"/>
  <c r="AG34" i="5" s="1"/>
  <c r="AK6" i="5"/>
  <c r="AO6" i="5"/>
  <c r="AP7" i="4"/>
  <c r="AL7" i="4"/>
  <c r="AH7" i="4"/>
  <c r="AD7" i="4"/>
  <c r="Z7" i="4"/>
  <c r="V7" i="4"/>
  <c r="R7" i="4"/>
  <c r="N7" i="4"/>
  <c r="J7" i="4"/>
  <c r="AR7" i="4"/>
  <c r="AJ7" i="4"/>
  <c r="AB7" i="4"/>
  <c r="T7" i="4"/>
  <c r="L7" i="4"/>
  <c r="AS7" i="4"/>
  <c r="AO7" i="4"/>
  <c r="AK7" i="4"/>
  <c r="AG7" i="4"/>
  <c r="AC7" i="4"/>
  <c r="Y7" i="4"/>
  <c r="U7" i="4"/>
  <c r="Q7" i="4"/>
  <c r="M7" i="4"/>
  <c r="AN7" i="4"/>
  <c r="AF7" i="4"/>
  <c r="X7" i="4"/>
  <c r="P7" i="4"/>
  <c r="AQ7" i="4"/>
  <c r="AM7" i="4"/>
  <c r="AI7" i="4"/>
  <c r="AE7" i="4"/>
  <c r="AA7" i="4"/>
  <c r="S7" i="4"/>
  <c r="W7" i="4"/>
  <c r="L6" i="4"/>
  <c r="P6" i="4"/>
  <c r="T6" i="4"/>
  <c r="X6" i="4"/>
  <c r="AB6" i="4"/>
  <c r="AF6" i="4"/>
  <c r="AJ6" i="4"/>
  <c r="AN6" i="4"/>
  <c r="AR6" i="4"/>
  <c r="M6" i="4"/>
  <c r="Q6" i="4"/>
  <c r="U6" i="4"/>
  <c r="Y6" i="4"/>
  <c r="AC6" i="4"/>
  <c r="AG6" i="4"/>
  <c r="AK6" i="4"/>
  <c r="AO6" i="4"/>
  <c r="AF23" i="3"/>
  <c r="AF25" i="3" s="1"/>
  <c r="P23" i="3"/>
  <c r="P25" i="3" s="1"/>
  <c r="AQ23" i="3"/>
  <c r="AQ25" i="3" s="1"/>
  <c r="AA23" i="3"/>
  <c r="AA25" i="3" s="1"/>
  <c r="K23" i="3"/>
  <c r="K25" i="3" s="1"/>
  <c r="AR27" i="3"/>
  <c r="AJ27" i="3"/>
  <c r="AD27" i="3"/>
  <c r="AD29" i="3" s="1"/>
  <c r="W27" i="3"/>
  <c r="W29" i="3" s="1"/>
  <c r="O27" i="3"/>
  <c r="O29" i="3" s="1"/>
  <c r="AN23" i="3"/>
  <c r="AN25" i="3" s="1"/>
  <c r="X23" i="3"/>
  <c r="X25" i="3" s="1"/>
  <c r="AI23" i="3"/>
  <c r="AI25" i="3" s="1"/>
  <c r="AP27" i="3"/>
  <c r="AI27" i="3"/>
  <c r="AB27" i="3"/>
  <c r="AB29" i="3" s="1"/>
  <c r="T27" i="3"/>
  <c r="T29" i="3" s="1"/>
  <c r="N29" i="3"/>
  <c r="AE28" i="3"/>
  <c r="AF28" i="3" s="1"/>
  <c r="AG28" i="3" s="1"/>
  <c r="AH28" i="3" s="1"/>
  <c r="AI28" i="3" s="1"/>
  <c r="AJ28" i="3" s="1"/>
  <c r="AK28" i="3" s="1"/>
  <c r="AL28" i="3" s="1"/>
  <c r="AM28" i="3" s="1"/>
  <c r="AN28" i="3" s="1"/>
  <c r="AO28" i="3" s="1"/>
  <c r="AP28" i="3" s="1"/>
  <c r="AQ28" i="3" s="1"/>
  <c r="AR28" i="3" s="1"/>
  <c r="AS28" i="3" s="1"/>
  <c r="N14" i="3"/>
  <c r="L14" i="3"/>
  <c r="T14" i="3"/>
  <c r="AB14" i="3"/>
  <c r="AJ14" i="3"/>
  <c r="AR14" i="3"/>
  <c r="M14" i="3"/>
  <c r="Y14" i="3"/>
  <c r="P14" i="3"/>
  <c r="U6" i="3"/>
  <c r="AK6" i="3"/>
  <c r="Z6" i="3"/>
  <c r="AP6" i="3"/>
  <c r="AK14" i="3"/>
  <c r="AC6" i="3"/>
  <c r="AS14" i="3"/>
  <c r="AG14" i="3"/>
  <c r="X14" i="3"/>
  <c r="R6" i="3"/>
  <c r="L29" i="3"/>
  <c r="AO14" i="3"/>
  <c r="AF14" i="3"/>
  <c r="U14" i="3"/>
  <c r="AS6" i="3"/>
  <c r="M6" i="3"/>
  <c r="M23" i="3"/>
  <c r="M25" i="3" s="1"/>
  <c r="Q23" i="3"/>
  <c r="Q25" i="3" s="1"/>
  <c r="U23" i="3"/>
  <c r="U25" i="3" s="1"/>
  <c r="Y23" i="3"/>
  <c r="Y25" i="3" s="1"/>
  <c r="AC23" i="3"/>
  <c r="AC25" i="3" s="1"/>
  <c r="AG23" i="3"/>
  <c r="AG25" i="3" s="1"/>
  <c r="AK23" i="3"/>
  <c r="AK25" i="3" s="1"/>
  <c r="AO23" i="3"/>
  <c r="AO25" i="3" s="1"/>
  <c r="AS23" i="3"/>
  <c r="AS25" i="3" s="1"/>
  <c r="N23" i="3"/>
  <c r="N25" i="3" s="1"/>
  <c r="R23" i="3"/>
  <c r="R25" i="3" s="1"/>
  <c r="V23" i="3"/>
  <c r="V25" i="3" s="1"/>
  <c r="Z23" i="3"/>
  <c r="Z25" i="3" s="1"/>
  <c r="AD23" i="3"/>
  <c r="AD25" i="3" s="1"/>
  <c r="AH23" i="3"/>
  <c r="AH25" i="3" s="1"/>
  <c r="AL23" i="3"/>
  <c r="AL25" i="3" s="1"/>
  <c r="AP23" i="3"/>
  <c r="AP25" i="3" s="1"/>
  <c r="J23" i="3"/>
  <c r="J25" i="3" s="1"/>
  <c r="AM23" i="3"/>
  <c r="AM25" i="3" s="1"/>
  <c r="AE23" i="3"/>
  <c r="AE25" i="3" s="1"/>
  <c r="W23" i="3"/>
  <c r="W25" i="3" s="1"/>
  <c r="O23" i="3"/>
  <c r="O25" i="3" s="1"/>
  <c r="X29" i="3"/>
  <c r="AN14" i="3"/>
  <c r="AC14" i="3"/>
  <c r="Q14" i="3"/>
  <c r="AH6" i="3"/>
  <c r="AR23" i="3"/>
  <c r="AR25" i="3" s="1"/>
  <c r="AJ23" i="3"/>
  <c r="AJ25" i="3" s="1"/>
  <c r="AB23" i="3"/>
  <c r="AB25" i="3" s="1"/>
  <c r="T23" i="3"/>
  <c r="T25" i="3" s="1"/>
  <c r="L23" i="3"/>
  <c r="L25" i="3" s="1"/>
  <c r="M27" i="3"/>
  <c r="M29" i="3" s="1"/>
  <c r="Q27" i="3"/>
  <c r="Q29" i="3" s="1"/>
  <c r="U27" i="3"/>
  <c r="U29" i="3" s="1"/>
  <c r="Y27" i="3"/>
  <c r="Y29" i="3" s="1"/>
  <c r="AC27" i="3"/>
  <c r="AC29" i="3" s="1"/>
  <c r="AG27" i="3"/>
  <c r="AK27" i="3"/>
  <c r="AO27" i="3"/>
  <c r="AS27" i="3"/>
  <c r="AQ27" i="3"/>
  <c r="AL27" i="3"/>
  <c r="AF27" i="3"/>
  <c r="AA27" i="3"/>
  <c r="AA29" i="3" s="1"/>
  <c r="V27" i="3"/>
  <c r="V29" i="3" s="1"/>
  <c r="P27" i="3"/>
  <c r="P29" i="3" s="1"/>
  <c r="K27" i="3"/>
  <c r="K29" i="3" s="1"/>
  <c r="K6" i="3"/>
  <c r="O6" i="3"/>
  <c r="S6" i="3"/>
  <c r="W6" i="3"/>
  <c r="AA6" i="3"/>
  <c r="AE6" i="3"/>
  <c r="AI6" i="3"/>
  <c r="AM6" i="3"/>
  <c r="AQ6" i="3"/>
  <c r="L6" i="3"/>
  <c r="P6" i="3"/>
  <c r="T6" i="3"/>
  <c r="X6" i="3"/>
  <c r="AB6" i="3"/>
  <c r="AF6" i="3"/>
  <c r="AJ6" i="3"/>
  <c r="AN6" i="3"/>
  <c r="AR6" i="3"/>
  <c r="G7" i="3"/>
  <c r="AO6" i="3"/>
  <c r="AG6" i="3"/>
  <c r="Y6" i="3"/>
  <c r="Q6" i="3"/>
  <c r="J6" i="3"/>
  <c r="AL6" i="3"/>
  <c r="AD6" i="3"/>
  <c r="V6" i="3"/>
  <c r="N6" i="3"/>
  <c r="AQ14" i="3"/>
  <c r="AM14" i="3"/>
  <c r="AI14" i="3"/>
  <c r="AE14" i="3"/>
  <c r="AA14" i="3"/>
  <c r="W14" i="3"/>
  <c r="S14" i="3"/>
  <c r="O14" i="3"/>
  <c r="K14" i="3"/>
  <c r="J14" i="3"/>
  <c r="AP14" i="3"/>
  <c r="AL14" i="3"/>
  <c r="AH14" i="3"/>
  <c r="AD14" i="3"/>
  <c r="Z14" i="3"/>
  <c r="V14" i="3"/>
  <c r="R14" i="3"/>
  <c r="M7" i="6" l="1"/>
  <c r="M8" i="6" s="1"/>
  <c r="U28" i="6"/>
  <c r="R38" i="6"/>
  <c r="J23" i="6"/>
  <c r="J39" i="6" s="1"/>
  <c r="J56" i="6" s="1"/>
  <c r="I22" i="6"/>
  <c r="J100" i="5"/>
  <c r="J103" i="5" s="1"/>
  <c r="J120" i="5"/>
  <c r="K30" i="5"/>
  <c r="K37" i="5" s="1"/>
  <c r="K47" i="5" s="1"/>
  <c r="K22" i="5"/>
  <c r="F89" i="5"/>
  <c r="AM68" i="5"/>
  <c r="L68" i="5"/>
  <c r="AD68" i="5"/>
  <c r="AS68" i="5"/>
  <c r="AP68" i="5"/>
  <c r="AF68" i="5"/>
  <c r="T68" i="5"/>
  <c r="AC68" i="5"/>
  <c r="AG69" i="5"/>
  <c r="AC65" i="5"/>
  <c r="AK65" i="5"/>
  <c r="AS65" i="5"/>
  <c r="Z69" i="5"/>
  <c r="AF65" i="5"/>
  <c r="AM69" i="5"/>
  <c r="K65" i="5"/>
  <c r="AE68" i="5"/>
  <c r="X69" i="5"/>
  <c r="AH68" i="5"/>
  <c r="V68" i="5"/>
  <c r="AB68" i="5"/>
  <c r="AR68" i="5"/>
  <c r="Z68" i="5"/>
  <c r="W68" i="5"/>
  <c r="AO68" i="5"/>
  <c r="Q68" i="5"/>
  <c r="AI65" i="5"/>
  <c r="N68" i="5"/>
  <c r="AA67" i="5"/>
  <c r="AA65" i="5"/>
  <c r="AJ68" i="5"/>
  <c r="L67" i="5"/>
  <c r="L65" i="5"/>
  <c r="T67" i="5"/>
  <c r="T65" i="5"/>
  <c r="AL68" i="5"/>
  <c r="R68" i="5"/>
  <c r="O67" i="5"/>
  <c r="O65" i="5"/>
  <c r="AG68" i="5"/>
  <c r="M68" i="5"/>
  <c r="U68" i="5"/>
  <c r="S67" i="5"/>
  <c r="S65" i="5"/>
  <c r="Y67" i="5"/>
  <c r="Y65" i="5"/>
  <c r="AG67" i="5"/>
  <c r="AG65" i="5"/>
  <c r="AO67" i="5"/>
  <c r="AO65" i="5"/>
  <c r="AP69" i="5"/>
  <c r="AH67" i="5"/>
  <c r="AH65" i="5"/>
  <c r="AP67" i="5"/>
  <c r="AP65" i="5"/>
  <c r="S69" i="5"/>
  <c r="AR69" i="5"/>
  <c r="AN67" i="5"/>
  <c r="AN65" i="5"/>
  <c r="AQ68" i="5"/>
  <c r="S68" i="5"/>
  <c r="W65" i="5"/>
  <c r="P67" i="5"/>
  <c r="P65" i="5"/>
  <c r="X67" i="5"/>
  <c r="X65" i="5"/>
  <c r="AD67" i="5"/>
  <c r="AD65" i="5"/>
  <c r="AL67" i="5"/>
  <c r="AL65" i="5"/>
  <c r="J67" i="5"/>
  <c r="V65" i="5"/>
  <c r="Z65" i="5"/>
  <c r="Q65" i="5"/>
  <c r="AL69" i="5"/>
  <c r="AC69" i="5"/>
  <c r="AC73" i="5" s="1"/>
  <c r="AB69" i="5"/>
  <c r="AB73" i="5" s="1"/>
  <c r="AB65" i="5"/>
  <c r="AR65" i="5"/>
  <c r="AA68" i="5"/>
  <c r="N67" i="5"/>
  <c r="N65" i="5"/>
  <c r="AQ67" i="5"/>
  <c r="AQ65" i="5"/>
  <c r="AN68" i="5"/>
  <c r="P68" i="5"/>
  <c r="X68" i="5"/>
  <c r="J68" i="5"/>
  <c r="R67" i="5"/>
  <c r="R65" i="5"/>
  <c r="AE67" i="5"/>
  <c r="AE65" i="5"/>
  <c r="AK68" i="5"/>
  <c r="M67" i="5"/>
  <c r="M65" i="5"/>
  <c r="U67" i="5"/>
  <c r="U65" i="5"/>
  <c r="Y68" i="5"/>
  <c r="Q69" i="5"/>
  <c r="AI69" i="5"/>
  <c r="L69" i="5"/>
  <c r="AJ67" i="5"/>
  <c r="AJ65" i="5"/>
  <c r="K68" i="5"/>
  <c r="O68" i="5"/>
  <c r="O73" i="5" s="1"/>
  <c r="AM65" i="5"/>
  <c r="V67" i="5"/>
  <c r="Z67" i="5"/>
  <c r="Q67" i="5"/>
  <c r="AK69" i="5"/>
  <c r="AC67" i="5"/>
  <c r="AK67" i="5"/>
  <c r="AS67" i="5"/>
  <c r="V69" i="5"/>
  <c r="W69" i="5"/>
  <c r="AN69" i="5"/>
  <c r="AB67" i="5"/>
  <c r="AR67" i="5"/>
  <c r="AQ69" i="5"/>
  <c r="K67" i="5"/>
  <c r="W67" i="5"/>
  <c r="AI68" i="5"/>
  <c r="I46" i="5"/>
  <c r="K40" i="5"/>
  <c r="K45" i="5" s="1"/>
  <c r="K113" i="5" s="1"/>
  <c r="K15" i="6" s="1"/>
  <c r="K37" i="6" s="1"/>
  <c r="K71" i="5"/>
  <c r="K78" i="5" s="1"/>
  <c r="J64" i="5"/>
  <c r="J69" i="5" s="1"/>
  <c r="AR40" i="5"/>
  <c r="AR71" i="5"/>
  <c r="AN40" i="5"/>
  <c r="AN45" i="5" s="1"/>
  <c r="AN113" i="5" s="1"/>
  <c r="AN15" i="6" s="1"/>
  <c r="AN37" i="6" s="1"/>
  <c r="AN71" i="5"/>
  <c r="AN78" i="5" s="1"/>
  <c r="U69" i="5"/>
  <c r="AO69" i="5"/>
  <c r="N69" i="5"/>
  <c r="N73" i="5" s="1"/>
  <c r="AD69" i="5"/>
  <c r="I52" i="5"/>
  <c r="AA69" i="5"/>
  <c r="AA73" i="5" s="1"/>
  <c r="P69" i="5"/>
  <c r="AF69" i="5"/>
  <c r="AF73" i="5" s="1"/>
  <c r="K48" i="5"/>
  <c r="M69" i="5"/>
  <c r="AG40" i="5"/>
  <c r="AG45" i="5" s="1"/>
  <c r="AG113" i="5" s="1"/>
  <c r="AG15" i="6" s="1"/>
  <c r="AG37" i="6" s="1"/>
  <c r="AG71" i="5"/>
  <c r="Q40" i="5"/>
  <c r="Q45" i="5" s="1"/>
  <c r="Q113" i="5" s="1"/>
  <c r="Q15" i="6" s="1"/>
  <c r="Q37" i="6" s="1"/>
  <c r="Q71" i="5"/>
  <c r="Y69" i="5"/>
  <c r="R69" i="5"/>
  <c r="AH69" i="5"/>
  <c r="AH73" i="5" s="1"/>
  <c r="K69" i="5"/>
  <c r="K73" i="5" s="1"/>
  <c r="AE69" i="5"/>
  <c r="AE73" i="5" s="1"/>
  <c r="T69" i="5"/>
  <c r="AJ69" i="5"/>
  <c r="AJ73" i="5" s="1"/>
  <c r="AF67" i="5"/>
  <c r="AS69" i="5"/>
  <c r="AS73" i="5" s="1"/>
  <c r="AI67" i="5"/>
  <c r="AR45" i="5"/>
  <c r="AR113" i="5" s="1"/>
  <c r="AR15" i="6" s="1"/>
  <c r="AR37" i="6" s="1"/>
  <c r="S22" i="5"/>
  <c r="S19" i="5"/>
  <c r="S18" i="5"/>
  <c r="S21" i="5"/>
  <c r="S30" i="5" s="1"/>
  <c r="S37" i="5" s="1"/>
  <c r="S47" i="5" s="1"/>
  <c r="S48" i="5" s="1"/>
  <c r="AI22" i="5"/>
  <c r="AI19" i="5"/>
  <c r="AI18" i="5"/>
  <c r="AI21" i="5"/>
  <c r="AI30" i="5" s="1"/>
  <c r="AI37" i="5" s="1"/>
  <c r="AI47" i="5" s="1"/>
  <c r="AI48" i="5" s="1"/>
  <c r="P21" i="5"/>
  <c r="P30" i="5" s="1"/>
  <c r="P37" i="5" s="1"/>
  <c r="P47" i="5" s="1"/>
  <c r="P48" i="5" s="1"/>
  <c r="P22" i="5"/>
  <c r="P19" i="5"/>
  <c r="P18" i="5"/>
  <c r="P32" i="5" s="1"/>
  <c r="P39" i="5" s="1"/>
  <c r="AF21" i="5"/>
  <c r="AF30" i="5" s="1"/>
  <c r="AF37" i="5" s="1"/>
  <c r="AF47" i="5" s="1"/>
  <c r="AF48" i="5" s="1"/>
  <c r="AF22" i="5"/>
  <c r="AF19" i="5"/>
  <c r="AF18" i="5"/>
  <c r="AF32" i="5" s="1"/>
  <c r="AF39" i="5" s="1"/>
  <c r="M21" i="5"/>
  <c r="M30" i="5" s="1"/>
  <c r="M37" i="5" s="1"/>
  <c r="M47" i="5" s="1"/>
  <c r="M48" i="5" s="1"/>
  <c r="M22" i="5"/>
  <c r="M19" i="5"/>
  <c r="M18" i="5"/>
  <c r="M32" i="5" s="1"/>
  <c r="M39" i="5" s="1"/>
  <c r="AS21" i="5"/>
  <c r="AS30" i="5" s="1"/>
  <c r="AS37" i="5" s="1"/>
  <c r="AS47" i="5" s="1"/>
  <c r="AS48" i="5" s="1"/>
  <c r="AS22" i="5"/>
  <c r="AS19" i="5"/>
  <c r="AS18" i="5"/>
  <c r="AS32" i="5" s="1"/>
  <c r="AS39" i="5" s="1"/>
  <c r="AL22" i="5"/>
  <c r="AL19" i="5"/>
  <c r="AL18" i="5"/>
  <c r="AL32" i="5" s="1"/>
  <c r="AL39" i="5" s="1"/>
  <c r="AL21" i="5"/>
  <c r="AL30" i="5" s="1"/>
  <c r="AL37" i="5" s="1"/>
  <c r="AL47" i="5" s="1"/>
  <c r="AL48" i="5" s="1"/>
  <c r="AG21" i="5"/>
  <c r="AG30" i="5" s="1"/>
  <c r="AG37" i="5" s="1"/>
  <c r="AG47" i="5" s="1"/>
  <c r="AG48" i="5" s="1"/>
  <c r="AG22" i="5"/>
  <c r="AG19" i="5"/>
  <c r="AG18" i="5"/>
  <c r="AG32" i="5" s="1"/>
  <c r="AG39" i="5" s="1"/>
  <c r="AH22" i="5"/>
  <c r="AH19" i="5"/>
  <c r="AH18" i="5"/>
  <c r="AH32" i="5" s="1"/>
  <c r="AH39" i="5" s="1"/>
  <c r="AH21" i="5"/>
  <c r="AH30" i="5" s="1"/>
  <c r="AH37" i="5" s="1"/>
  <c r="AH47" i="5" s="1"/>
  <c r="AH48" i="5" s="1"/>
  <c r="AA22" i="5"/>
  <c r="AA19" i="5"/>
  <c r="AA18" i="5"/>
  <c r="AA21" i="5"/>
  <c r="AA30" i="5" s="1"/>
  <c r="AA37" i="5" s="1"/>
  <c r="AA47" i="5" s="1"/>
  <c r="AA48" i="5" s="1"/>
  <c r="AQ22" i="5"/>
  <c r="AQ19" i="5"/>
  <c r="AQ18" i="5"/>
  <c r="AQ21" i="5"/>
  <c r="AQ30" i="5" s="1"/>
  <c r="AQ37" i="5" s="1"/>
  <c r="AQ47" i="5" s="1"/>
  <c r="AQ48" i="5" s="1"/>
  <c r="X21" i="5"/>
  <c r="X30" i="5" s="1"/>
  <c r="X37" i="5" s="1"/>
  <c r="X47" i="5" s="1"/>
  <c r="X48" i="5" s="1"/>
  <c r="X22" i="5"/>
  <c r="X19" i="5"/>
  <c r="X18" i="5"/>
  <c r="X32" i="5" s="1"/>
  <c r="X39" i="5" s="1"/>
  <c r="AN21" i="5"/>
  <c r="AN30" i="5" s="1"/>
  <c r="AN37" i="5" s="1"/>
  <c r="AN47" i="5" s="1"/>
  <c r="AN48" i="5" s="1"/>
  <c r="AN22" i="5"/>
  <c r="AN19" i="5"/>
  <c r="AN18" i="5"/>
  <c r="AN32" i="5" s="1"/>
  <c r="AN39" i="5" s="1"/>
  <c r="AC21" i="5"/>
  <c r="AC30" i="5" s="1"/>
  <c r="AC37" i="5" s="1"/>
  <c r="AC47" i="5" s="1"/>
  <c r="AC48" i="5" s="1"/>
  <c r="AC22" i="5"/>
  <c r="AC19" i="5"/>
  <c r="AC18" i="5"/>
  <c r="AC32" i="5" s="1"/>
  <c r="AC39" i="5" s="1"/>
  <c r="V22" i="5"/>
  <c r="V18" i="5"/>
  <c r="V32" i="5" s="1"/>
  <c r="V39" i="5" s="1"/>
  <c r="V19" i="5"/>
  <c r="V21" i="5"/>
  <c r="V30" i="5" s="1"/>
  <c r="V37" i="5" s="1"/>
  <c r="V47" i="5" s="1"/>
  <c r="V48" i="5" s="1"/>
  <c r="Q21" i="5"/>
  <c r="Q30" i="5" s="1"/>
  <c r="Q37" i="5" s="1"/>
  <c r="Q22" i="5"/>
  <c r="Q19" i="5"/>
  <c r="Q18" i="5"/>
  <c r="Q32" i="5" s="1"/>
  <c r="Q39" i="5" s="1"/>
  <c r="R19" i="5"/>
  <c r="R22" i="5"/>
  <c r="R18" i="5"/>
  <c r="R32" i="5" s="1"/>
  <c r="R39" i="5" s="1"/>
  <c r="R21" i="5"/>
  <c r="R30" i="5" s="1"/>
  <c r="R37" i="5" s="1"/>
  <c r="R47" i="5" s="1"/>
  <c r="R48" i="5" s="1"/>
  <c r="O22" i="5"/>
  <c r="O19" i="5"/>
  <c r="O18" i="5"/>
  <c r="O21" i="5"/>
  <c r="O30" i="5" s="1"/>
  <c r="O37" i="5" s="1"/>
  <c r="O47" i="5" s="1"/>
  <c r="O48" i="5" s="1"/>
  <c r="AE22" i="5"/>
  <c r="AE19" i="5"/>
  <c r="AE18" i="5"/>
  <c r="AE21" i="5"/>
  <c r="AE30" i="5" s="1"/>
  <c r="AE37" i="5" s="1"/>
  <c r="AE47" i="5" s="1"/>
  <c r="AE48" i="5" s="1"/>
  <c r="L21" i="5"/>
  <c r="L30" i="5" s="1"/>
  <c r="L37" i="5" s="1"/>
  <c r="L47" i="5" s="1"/>
  <c r="L48" i="5" s="1"/>
  <c r="L22" i="5"/>
  <c r="L19" i="5"/>
  <c r="L18" i="5"/>
  <c r="L32" i="5" s="1"/>
  <c r="L39" i="5" s="1"/>
  <c r="AB21" i="5"/>
  <c r="AB30" i="5" s="1"/>
  <c r="AB37" i="5" s="1"/>
  <c r="AB47" i="5" s="1"/>
  <c r="AB48" i="5" s="1"/>
  <c r="AB22" i="5"/>
  <c r="AB19" i="5"/>
  <c r="AB18" i="5"/>
  <c r="AB32" i="5" s="1"/>
  <c r="AB39" i="5" s="1"/>
  <c r="AR21" i="5"/>
  <c r="AR30" i="5" s="1"/>
  <c r="AR37" i="5" s="1"/>
  <c r="AR47" i="5" s="1"/>
  <c r="AR48" i="5" s="1"/>
  <c r="AR22" i="5"/>
  <c r="AR19" i="5"/>
  <c r="AR18" i="5"/>
  <c r="AR32" i="5" s="1"/>
  <c r="AR39" i="5" s="1"/>
  <c r="AK21" i="5"/>
  <c r="AK30" i="5" s="1"/>
  <c r="AK37" i="5" s="1"/>
  <c r="AK47" i="5" s="1"/>
  <c r="AK48" i="5" s="1"/>
  <c r="AK22" i="5"/>
  <c r="AK19" i="5"/>
  <c r="AK18" i="5"/>
  <c r="AK32" i="5" s="1"/>
  <c r="AK39" i="5" s="1"/>
  <c r="AD22" i="5"/>
  <c r="AD19" i="5"/>
  <c r="AD18" i="5"/>
  <c r="AD32" i="5" s="1"/>
  <c r="AD39" i="5" s="1"/>
  <c r="AD21" i="5"/>
  <c r="AD30" i="5" s="1"/>
  <c r="AD37" i="5" s="1"/>
  <c r="AD47" i="5" s="1"/>
  <c r="AD48" i="5" s="1"/>
  <c r="Y21" i="5"/>
  <c r="Y30" i="5" s="1"/>
  <c r="Y37" i="5" s="1"/>
  <c r="Y47" i="5" s="1"/>
  <c r="Y48" i="5" s="1"/>
  <c r="Y22" i="5"/>
  <c r="Y19" i="5"/>
  <c r="Y18" i="5"/>
  <c r="Z22" i="5"/>
  <c r="Z19" i="5"/>
  <c r="Z18" i="5"/>
  <c r="Z32" i="5" s="1"/>
  <c r="Z39" i="5" s="1"/>
  <c r="Z21" i="5"/>
  <c r="Z30" i="5" s="1"/>
  <c r="Z37" i="5" s="1"/>
  <c r="Z47" i="5" s="1"/>
  <c r="Z48" i="5" s="1"/>
  <c r="W22" i="5"/>
  <c r="W19" i="5"/>
  <c r="W18" i="5"/>
  <c r="W32" i="5" s="1"/>
  <c r="W39" i="5" s="1"/>
  <c r="W21" i="5"/>
  <c r="W30" i="5" s="1"/>
  <c r="W37" i="5" s="1"/>
  <c r="W47" i="5" s="1"/>
  <c r="W48" i="5" s="1"/>
  <c r="AM22" i="5"/>
  <c r="AM19" i="5"/>
  <c r="AM18" i="5"/>
  <c r="AM32" i="5" s="1"/>
  <c r="AM39" i="5" s="1"/>
  <c r="AM21" i="5"/>
  <c r="AM30" i="5" s="1"/>
  <c r="AM37" i="5" s="1"/>
  <c r="AM47" i="5" s="1"/>
  <c r="AM48" i="5" s="1"/>
  <c r="T21" i="5"/>
  <c r="T30" i="5" s="1"/>
  <c r="T37" i="5" s="1"/>
  <c r="T47" i="5" s="1"/>
  <c r="T48" i="5" s="1"/>
  <c r="T22" i="5"/>
  <c r="T19" i="5"/>
  <c r="T18" i="5"/>
  <c r="T32" i="5" s="1"/>
  <c r="T39" i="5" s="1"/>
  <c r="AJ21" i="5"/>
  <c r="AJ30" i="5" s="1"/>
  <c r="AJ37" i="5" s="1"/>
  <c r="AJ47" i="5" s="1"/>
  <c r="AJ48" i="5" s="1"/>
  <c r="AJ22" i="5"/>
  <c r="AJ19" i="5"/>
  <c r="AJ18" i="5"/>
  <c r="AJ32" i="5" s="1"/>
  <c r="AJ39" i="5" s="1"/>
  <c r="U21" i="5"/>
  <c r="U30" i="5" s="1"/>
  <c r="U37" i="5" s="1"/>
  <c r="U47" i="5" s="1"/>
  <c r="U48" i="5" s="1"/>
  <c r="U22" i="5"/>
  <c r="U19" i="5"/>
  <c r="U18" i="5"/>
  <c r="U32" i="5" s="1"/>
  <c r="U39" i="5" s="1"/>
  <c r="N22" i="5"/>
  <c r="N19" i="5"/>
  <c r="N18" i="5"/>
  <c r="N32" i="5" s="1"/>
  <c r="N39" i="5" s="1"/>
  <c r="N21" i="5"/>
  <c r="N30" i="5" s="1"/>
  <c r="N37" i="5" s="1"/>
  <c r="N47" i="5" s="1"/>
  <c r="N48" i="5" s="1"/>
  <c r="J21" i="5"/>
  <c r="J30" i="5" s="1"/>
  <c r="J37" i="5" s="1"/>
  <c r="J19" i="5"/>
  <c r="J18" i="5"/>
  <c r="J32" i="5" s="1"/>
  <c r="J39" i="5" s="1"/>
  <c r="J22" i="5"/>
  <c r="AO21" i="5"/>
  <c r="AO30" i="5" s="1"/>
  <c r="AO37" i="5" s="1"/>
  <c r="AO47" i="5" s="1"/>
  <c r="AO48" i="5" s="1"/>
  <c r="AO22" i="5"/>
  <c r="AO19" i="5"/>
  <c r="AO18" i="5"/>
  <c r="AO32" i="5" s="1"/>
  <c r="AO39" i="5" s="1"/>
  <c r="AP22" i="5"/>
  <c r="AP19" i="5"/>
  <c r="AP18" i="5"/>
  <c r="AP32" i="5" s="1"/>
  <c r="AP39" i="5" s="1"/>
  <c r="AP21" i="5"/>
  <c r="AP30" i="5" s="1"/>
  <c r="AP37" i="5" s="1"/>
  <c r="AP47" i="5" s="1"/>
  <c r="AP48" i="5" s="1"/>
  <c r="K31" i="5"/>
  <c r="AS8" i="5"/>
  <c r="AS34" i="5" s="1"/>
  <c r="AM8" i="5"/>
  <c r="AM34" i="5" s="1"/>
  <c r="AB8" i="5"/>
  <c r="AB34" i="5" s="1"/>
  <c r="R8" i="5"/>
  <c r="R34" i="5" s="1"/>
  <c r="V8" i="4"/>
  <c r="AS7" i="6"/>
  <c r="AS8" i="6" s="1"/>
  <c r="W8" i="4"/>
  <c r="AG8" i="4"/>
  <c r="Q8" i="4"/>
  <c r="AD8" i="5"/>
  <c r="AD34" i="5" s="1"/>
  <c r="AA7" i="6"/>
  <c r="AA8" i="6" s="1"/>
  <c r="AH7" i="6"/>
  <c r="AH8" i="6" s="1"/>
  <c r="AE8" i="4"/>
  <c r="AL8" i="4"/>
  <c r="AA8" i="4"/>
  <c r="L8" i="5"/>
  <c r="L34" i="5" s="1"/>
  <c r="X7" i="6"/>
  <c r="X8" i="6" s="1"/>
  <c r="AB7" i="6"/>
  <c r="AB8" i="6" s="1"/>
  <c r="N7" i="6"/>
  <c r="N8" i="6" s="1"/>
  <c r="AS8" i="4"/>
  <c r="AH8" i="4"/>
  <c r="AK8" i="5"/>
  <c r="AK34" i="5" s="1"/>
  <c r="U8" i="5"/>
  <c r="U34" i="5" s="1"/>
  <c r="AL8" i="5"/>
  <c r="AL34" i="5" s="1"/>
  <c r="S7" i="6"/>
  <c r="S8" i="6" s="1"/>
  <c r="AN7" i="6"/>
  <c r="AN8" i="6" s="1"/>
  <c r="AC7" i="6"/>
  <c r="AC8" i="6" s="1"/>
  <c r="R7" i="6"/>
  <c r="R8" i="6" s="1"/>
  <c r="AI7" i="6"/>
  <c r="AI8" i="6" s="1"/>
  <c r="O8" i="4"/>
  <c r="AQ8" i="5"/>
  <c r="AQ34" i="5" s="1"/>
  <c r="AI8" i="4"/>
  <c r="N8" i="4"/>
  <c r="O8" i="5"/>
  <c r="O34" i="5" s="1"/>
  <c r="K7" i="6"/>
  <c r="K8" i="6" s="1"/>
  <c r="Y7" i="6"/>
  <c r="Y8" i="6" s="1"/>
  <c r="AL7" i="6"/>
  <c r="AL8" i="6" s="1"/>
  <c r="AF8" i="4"/>
  <c r="AJ8" i="5"/>
  <c r="AJ34" i="5" s="1"/>
  <c r="AP8" i="5"/>
  <c r="AP34" i="5" s="1"/>
  <c r="P7" i="6"/>
  <c r="P8" i="6" s="1"/>
  <c r="AR7" i="6"/>
  <c r="AR8" i="6" s="1"/>
  <c r="AK7" i="6"/>
  <c r="AK8" i="6" s="1"/>
  <c r="AD7" i="6"/>
  <c r="AD8" i="6" s="1"/>
  <c r="S8" i="5"/>
  <c r="S34" i="5" s="1"/>
  <c r="K8" i="4"/>
  <c r="M8" i="4"/>
  <c r="AC8" i="4"/>
  <c r="P8" i="4"/>
  <c r="AR8" i="4"/>
  <c r="L8" i="4"/>
  <c r="AH8" i="5"/>
  <c r="AH34" i="5" s="1"/>
  <c r="R8" i="4"/>
  <c r="AL29" i="3"/>
  <c r="AK29" i="3"/>
  <c r="AQ8" i="4"/>
  <c r="AD8" i="4"/>
  <c r="AQ7" i="6"/>
  <c r="AQ8" i="6" s="1"/>
  <c r="L7" i="6"/>
  <c r="L8" i="6" s="1"/>
  <c r="AF7" i="6"/>
  <c r="AF8" i="6" s="1"/>
  <c r="U7" i="6"/>
  <c r="U8" i="6" s="1"/>
  <c r="AO7" i="6"/>
  <c r="AO8" i="6" s="1"/>
  <c r="V8" i="5"/>
  <c r="V34" i="5" s="1"/>
  <c r="AO8" i="4"/>
  <c r="Y8" i="4"/>
  <c r="AB8" i="4"/>
  <c r="T8" i="5"/>
  <c r="T34" i="5" s="1"/>
  <c r="AE8" i="5"/>
  <c r="AE34" i="5" s="1"/>
  <c r="Z8" i="5"/>
  <c r="Z34" i="5" s="1"/>
  <c r="AM7" i="6"/>
  <c r="AM8" i="6" s="1"/>
  <c r="AE7" i="6"/>
  <c r="AE8" i="6" s="1"/>
  <c r="O7" i="6"/>
  <c r="O8" i="6" s="1"/>
  <c r="AA8" i="5"/>
  <c r="AA34" i="5" s="1"/>
  <c r="X8" i="4"/>
  <c r="S8" i="4"/>
  <c r="AM8" i="4"/>
  <c r="Z8" i="4"/>
  <c r="AP8" i="4"/>
  <c r="AC8" i="5"/>
  <c r="AC34" i="5" s="1"/>
  <c r="M8" i="5"/>
  <c r="M34" i="5" s="1"/>
  <c r="P8" i="5"/>
  <c r="P34" i="5" s="1"/>
  <c r="W8" i="5"/>
  <c r="W34" i="5" s="1"/>
  <c r="N8" i="5"/>
  <c r="N34" i="5" s="1"/>
  <c r="T7" i="6"/>
  <c r="T8" i="6" s="1"/>
  <c r="AJ7" i="6"/>
  <c r="AJ8" i="6" s="1"/>
  <c r="Q7" i="6"/>
  <c r="Q8" i="6" s="1"/>
  <c r="AG7" i="6"/>
  <c r="AG8" i="6" s="1"/>
  <c r="J7" i="6"/>
  <c r="J8" i="6" s="1"/>
  <c r="Z7" i="6"/>
  <c r="Z8" i="6" s="1"/>
  <c r="AP7" i="6"/>
  <c r="AP8" i="6" s="1"/>
  <c r="W7" i="6"/>
  <c r="W8" i="6" s="1"/>
  <c r="AI8" i="5"/>
  <c r="AI34" i="5" s="1"/>
  <c r="I6" i="6"/>
  <c r="I6" i="5"/>
  <c r="AF8" i="5"/>
  <c r="AF34" i="5" s="1"/>
  <c r="Y8" i="5"/>
  <c r="Y34" i="5" s="1"/>
  <c r="I7" i="5"/>
  <c r="AO8" i="5"/>
  <c r="AO34" i="5" s="1"/>
  <c r="X8" i="5"/>
  <c r="X34" i="5" s="1"/>
  <c r="J8" i="5"/>
  <c r="J34" i="5" s="1"/>
  <c r="I7" i="4"/>
  <c r="AK8" i="4"/>
  <c r="U8" i="4"/>
  <c r="AN8" i="4"/>
  <c r="J8" i="4"/>
  <c r="AJ8" i="4"/>
  <c r="T8" i="4"/>
  <c r="I6" i="4"/>
  <c r="AN29" i="3"/>
  <c r="AP29" i="3"/>
  <c r="AE29" i="3"/>
  <c r="AS29" i="3"/>
  <c r="AI29" i="3"/>
  <c r="AQ29" i="3"/>
  <c r="AG29" i="3"/>
  <c r="AR29" i="3"/>
  <c r="AJ29" i="3"/>
  <c r="AF29" i="3"/>
  <c r="AO29" i="3"/>
  <c r="AM29" i="3"/>
  <c r="AH29" i="3"/>
  <c r="K7" i="3"/>
  <c r="K8" i="3" s="1"/>
  <c r="K21" i="3" s="1"/>
  <c r="K11" i="4" s="1"/>
  <c r="K15" i="4" s="1"/>
  <c r="K16" i="4" s="1"/>
  <c r="O7" i="3"/>
  <c r="O8" i="3" s="1"/>
  <c r="O21" i="3" s="1"/>
  <c r="O11" i="4" s="1"/>
  <c r="O15" i="4" s="1"/>
  <c r="O16" i="4" s="1"/>
  <c r="S7" i="3"/>
  <c r="S8" i="3" s="1"/>
  <c r="S21" i="3" s="1"/>
  <c r="S11" i="4" s="1"/>
  <c r="S15" i="4" s="1"/>
  <c r="S16" i="4" s="1"/>
  <c r="W7" i="3"/>
  <c r="AA7" i="3"/>
  <c r="AA8" i="3" s="1"/>
  <c r="AA21" i="3" s="1"/>
  <c r="AA11" i="4" s="1"/>
  <c r="AA15" i="4" s="1"/>
  <c r="AA16" i="4" s="1"/>
  <c r="AE7" i="3"/>
  <c r="AE8" i="3" s="1"/>
  <c r="AE21" i="3" s="1"/>
  <c r="AE11" i="4" s="1"/>
  <c r="AE15" i="4" s="1"/>
  <c r="AE16" i="4" s="1"/>
  <c r="AI7" i="3"/>
  <c r="AI8" i="3" s="1"/>
  <c r="AI21" i="3" s="1"/>
  <c r="AI11" i="4" s="1"/>
  <c r="AI15" i="4" s="1"/>
  <c r="AI16" i="4" s="1"/>
  <c r="AM7" i="3"/>
  <c r="AQ7" i="3"/>
  <c r="L7" i="3"/>
  <c r="L8" i="3" s="1"/>
  <c r="L21" i="3" s="1"/>
  <c r="L11" i="4" s="1"/>
  <c r="L15" i="4" s="1"/>
  <c r="L16" i="4" s="1"/>
  <c r="P7" i="3"/>
  <c r="T7" i="3"/>
  <c r="T8" i="3" s="1"/>
  <c r="T21" i="3" s="1"/>
  <c r="T11" i="4" s="1"/>
  <c r="T15" i="4" s="1"/>
  <c r="T16" i="4" s="1"/>
  <c r="X7" i="3"/>
  <c r="AB7" i="3"/>
  <c r="AB8" i="3" s="1"/>
  <c r="AB21" i="3" s="1"/>
  <c r="AB11" i="4" s="1"/>
  <c r="AB15" i="4" s="1"/>
  <c r="AB16" i="4" s="1"/>
  <c r="AF7" i="3"/>
  <c r="AF8" i="3" s="1"/>
  <c r="AF21" i="3" s="1"/>
  <c r="AF11" i="4" s="1"/>
  <c r="AF15" i="4" s="1"/>
  <c r="AF16" i="4" s="1"/>
  <c r="AJ7" i="3"/>
  <c r="AJ8" i="3" s="1"/>
  <c r="AJ21" i="3" s="1"/>
  <c r="AJ11" i="4" s="1"/>
  <c r="AJ15" i="4" s="1"/>
  <c r="AJ16" i="4" s="1"/>
  <c r="AN7" i="3"/>
  <c r="AR7" i="3"/>
  <c r="AR8" i="3" s="1"/>
  <c r="AR21" i="3" s="1"/>
  <c r="AR11" i="4" s="1"/>
  <c r="AR15" i="4" s="1"/>
  <c r="AR16" i="4" s="1"/>
  <c r="Q7" i="3"/>
  <c r="Q8" i="3" s="1"/>
  <c r="Q21" i="3" s="1"/>
  <c r="Q11" i="4" s="1"/>
  <c r="Q15" i="4" s="1"/>
  <c r="Q16" i="4" s="1"/>
  <c r="Y7" i="3"/>
  <c r="AG7" i="3"/>
  <c r="AG8" i="3" s="1"/>
  <c r="AG21" i="3" s="1"/>
  <c r="AG11" i="4" s="1"/>
  <c r="AG15" i="4" s="1"/>
  <c r="AG16" i="4" s="1"/>
  <c r="AO7" i="3"/>
  <c r="AO8" i="3" s="1"/>
  <c r="AO21" i="3" s="1"/>
  <c r="AO11" i="4" s="1"/>
  <c r="AO15" i="4" s="1"/>
  <c r="AO16" i="4" s="1"/>
  <c r="M7" i="3"/>
  <c r="M8" i="3" s="1"/>
  <c r="M21" i="3" s="1"/>
  <c r="M11" i="4" s="1"/>
  <c r="M15" i="4" s="1"/>
  <c r="M16" i="4" s="1"/>
  <c r="U7" i="3"/>
  <c r="U8" i="3" s="1"/>
  <c r="U21" i="3" s="1"/>
  <c r="U11" i="4" s="1"/>
  <c r="U15" i="4" s="1"/>
  <c r="U16" i="4" s="1"/>
  <c r="AK7" i="3"/>
  <c r="AK8" i="3" s="1"/>
  <c r="AK21" i="3" s="1"/>
  <c r="AK11" i="4" s="1"/>
  <c r="AK15" i="4" s="1"/>
  <c r="AK16" i="4" s="1"/>
  <c r="R7" i="3"/>
  <c r="R8" i="3" s="1"/>
  <c r="R21" i="3" s="1"/>
  <c r="R11" i="4" s="1"/>
  <c r="R15" i="4" s="1"/>
  <c r="R16" i="4" s="1"/>
  <c r="Z7" i="3"/>
  <c r="Z8" i="3" s="1"/>
  <c r="Z21" i="3" s="1"/>
  <c r="Z11" i="4" s="1"/>
  <c r="Z15" i="4" s="1"/>
  <c r="Z16" i="4" s="1"/>
  <c r="AH7" i="3"/>
  <c r="AH8" i="3" s="1"/>
  <c r="AH21" i="3" s="1"/>
  <c r="AH11" i="4" s="1"/>
  <c r="AH15" i="4" s="1"/>
  <c r="AH16" i="4" s="1"/>
  <c r="AP7" i="3"/>
  <c r="AP8" i="3" s="1"/>
  <c r="AP21" i="3" s="1"/>
  <c r="AP11" i="4" s="1"/>
  <c r="AP15" i="4" s="1"/>
  <c r="AP16" i="4" s="1"/>
  <c r="AC7" i="3"/>
  <c r="AC8" i="3" s="1"/>
  <c r="AC21" i="3" s="1"/>
  <c r="AC11" i="4" s="1"/>
  <c r="AC15" i="4" s="1"/>
  <c r="AC16" i="4" s="1"/>
  <c r="AS7" i="3"/>
  <c r="AS8" i="3" s="1"/>
  <c r="AS21" i="3" s="1"/>
  <c r="AS11" i="4" s="1"/>
  <c r="AS15" i="4" s="1"/>
  <c r="AS16" i="4" s="1"/>
  <c r="N7" i="3"/>
  <c r="N8" i="3" s="1"/>
  <c r="N21" i="3" s="1"/>
  <c r="N11" i="4" s="1"/>
  <c r="N15" i="4" s="1"/>
  <c r="N16" i="4" s="1"/>
  <c r="V7" i="3"/>
  <c r="V8" i="3" s="1"/>
  <c r="V21" i="3" s="1"/>
  <c r="V11" i="4" s="1"/>
  <c r="V15" i="4" s="1"/>
  <c r="V16" i="4" s="1"/>
  <c r="AD7" i="3"/>
  <c r="AD8" i="3" s="1"/>
  <c r="AD21" i="3" s="1"/>
  <c r="AD11" i="4" s="1"/>
  <c r="AD15" i="4" s="1"/>
  <c r="AD16" i="4" s="1"/>
  <c r="AL7" i="3"/>
  <c r="AL8" i="3" s="1"/>
  <c r="AL21" i="3" s="1"/>
  <c r="AL11" i="4" s="1"/>
  <c r="AL15" i="4" s="1"/>
  <c r="AL16" i="4" s="1"/>
  <c r="J7" i="3"/>
  <c r="AQ8" i="3"/>
  <c r="AQ21" i="3" s="1"/>
  <c r="AQ11" i="4" s="1"/>
  <c r="AQ15" i="4" s="1"/>
  <c r="AQ16" i="4" s="1"/>
  <c r="AM8" i="3"/>
  <c r="AM21" i="3" s="1"/>
  <c r="AM11" i="4" s="1"/>
  <c r="AM15" i="4" s="1"/>
  <c r="AM16" i="4" s="1"/>
  <c r="I6" i="3"/>
  <c r="Y8" i="3"/>
  <c r="Y21" i="3" s="1"/>
  <c r="Y11" i="4" s="1"/>
  <c r="Y15" i="4" s="1"/>
  <c r="Y16" i="4" s="1"/>
  <c r="X28" i="6" l="1"/>
  <c r="U38" i="6"/>
  <c r="J29" i="6"/>
  <c r="T73" i="5"/>
  <c r="AD73" i="5"/>
  <c r="Z73" i="5"/>
  <c r="Y73" i="5"/>
  <c r="P73" i="5"/>
  <c r="L73" i="5"/>
  <c r="AR73" i="5"/>
  <c r="AG73" i="5"/>
  <c r="AI73" i="5"/>
  <c r="U73" i="5"/>
  <c r="Q73" i="5"/>
  <c r="AO73" i="5"/>
  <c r="AN73" i="5"/>
  <c r="S73" i="5"/>
  <c r="AQ73" i="5"/>
  <c r="W73" i="5"/>
  <c r="AL73" i="5"/>
  <c r="AP73" i="5"/>
  <c r="AM73" i="5"/>
  <c r="M73" i="5"/>
  <c r="R73" i="5"/>
  <c r="J104" i="5"/>
  <c r="J73" i="5"/>
  <c r="J79" i="5" s="1"/>
  <c r="V73" i="5"/>
  <c r="AK73" i="5"/>
  <c r="X73" i="5"/>
  <c r="AL31" i="5"/>
  <c r="AL53" i="5" s="1"/>
  <c r="AL54" i="5" s="1"/>
  <c r="AL55" i="5" s="1"/>
  <c r="V31" i="5"/>
  <c r="V53" i="5" s="1"/>
  <c r="V54" i="5" s="1"/>
  <c r="V55" i="5" s="1"/>
  <c r="J65" i="5"/>
  <c r="AK31" i="5"/>
  <c r="AK53" i="5" s="1"/>
  <c r="AK54" i="5" s="1"/>
  <c r="AK55" i="5" s="1"/>
  <c r="AN31" i="5"/>
  <c r="AN53" i="5" s="1"/>
  <c r="AN54" i="5" s="1"/>
  <c r="AN55" i="5" s="1"/>
  <c r="K72" i="5"/>
  <c r="AN72" i="5"/>
  <c r="Q72" i="5"/>
  <c r="Q78" i="5"/>
  <c r="AR72" i="5"/>
  <c r="AR78" i="5"/>
  <c r="AG72" i="5"/>
  <c r="AG78" i="5"/>
  <c r="AO40" i="5"/>
  <c r="AO45" i="5" s="1"/>
  <c r="AO113" i="5" s="1"/>
  <c r="AO15" i="6" s="1"/>
  <c r="AO37" i="6" s="1"/>
  <c r="AO71" i="5"/>
  <c r="M40" i="5"/>
  <c r="M45" i="5" s="1"/>
  <c r="M113" i="5" s="1"/>
  <c r="M15" i="6" s="1"/>
  <c r="M37" i="6" s="1"/>
  <c r="M71" i="5"/>
  <c r="AE40" i="5"/>
  <c r="AE45" i="5" s="1"/>
  <c r="AE113" i="5" s="1"/>
  <c r="AE15" i="6" s="1"/>
  <c r="AE37" i="6" s="1"/>
  <c r="AE71" i="5"/>
  <c r="AP40" i="5"/>
  <c r="AP45" i="5" s="1"/>
  <c r="AP113" i="5" s="1"/>
  <c r="AP15" i="6" s="1"/>
  <c r="AP37" i="6" s="1"/>
  <c r="AP71" i="5"/>
  <c r="AL40" i="5"/>
  <c r="AL71" i="5"/>
  <c r="L40" i="5"/>
  <c r="L45" i="5" s="1"/>
  <c r="L113" i="5" s="1"/>
  <c r="L15" i="6" s="1"/>
  <c r="L37" i="6" s="1"/>
  <c r="L71" i="5"/>
  <c r="R40" i="5"/>
  <c r="R45" i="5" s="1"/>
  <c r="R113" i="5" s="1"/>
  <c r="R15" i="6" s="1"/>
  <c r="R37" i="6" s="1"/>
  <c r="R71" i="5"/>
  <c r="K38" i="5"/>
  <c r="K41" i="5" s="1"/>
  <c r="K53" i="5"/>
  <c r="K54" i="5" s="1"/>
  <c r="K55" i="5" s="1"/>
  <c r="V38" i="5"/>
  <c r="Q47" i="5"/>
  <c r="Q48" i="5" s="1"/>
  <c r="AR49" i="5"/>
  <c r="AR57" i="5"/>
  <c r="J56" i="5"/>
  <c r="I56" i="5" s="1"/>
  <c r="N40" i="5"/>
  <c r="N45" i="5" s="1"/>
  <c r="N113" i="5" s="1"/>
  <c r="N15" i="6" s="1"/>
  <c r="N37" i="6" s="1"/>
  <c r="N71" i="5"/>
  <c r="AC40" i="5"/>
  <c r="AC45" i="5" s="1"/>
  <c r="AC113" i="5" s="1"/>
  <c r="AC15" i="6" s="1"/>
  <c r="AC37" i="6" s="1"/>
  <c r="AC71" i="5"/>
  <c r="T40" i="5"/>
  <c r="T45" i="5" s="1"/>
  <c r="T113" i="5" s="1"/>
  <c r="T15" i="6" s="1"/>
  <c r="T37" i="6" s="1"/>
  <c r="T71" i="5"/>
  <c r="V40" i="5"/>
  <c r="V45" i="5" s="1"/>
  <c r="V113" i="5" s="1"/>
  <c r="V15" i="6" s="1"/>
  <c r="V37" i="6" s="1"/>
  <c r="V71" i="5"/>
  <c r="AJ40" i="5"/>
  <c r="AJ45" i="5" s="1"/>
  <c r="AJ113" i="5" s="1"/>
  <c r="AJ15" i="6" s="1"/>
  <c r="AJ37" i="6" s="1"/>
  <c r="AJ71" i="5"/>
  <c r="AQ40" i="5"/>
  <c r="AQ45" i="5" s="1"/>
  <c r="AQ113" i="5" s="1"/>
  <c r="AQ15" i="6" s="1"/>
  <c r="AQ37" i="6" s="1"/>
  <c r="AQ71" i="5"/>
  <c r="U40" i="5"/>
  <c r="U45" i="5" s="1"/>
  <c r="U113" i="5" s="1"/>
  <c r="U15" i="6" s="1"/>
  <c r="U37" i="6" s="1"/>
  <c r="U71" i="5"/>
  <c r="AB40" i="5"/>
  <c r="AB45" i="5" s="1"/>
  <c r="AB113" i="5" s="1"/>
  <c r="AB15" i="6" s="1"/>
  <c r="AB37" i="6" s="1"/>
  <c r="AB71" i="5"/>
  <c r="AK38" i="5"/>
  <c r="AL38" i="5"/>
  <c r="Q57" i="5"/>
  <c r="J40" i="5"/>
  <c r="J71" i="5"/>
  <c r="J6" i="2"/>
  <c r="Y40" i="5"/>
  <c r="Y45" i="5" s="1"/>
  <c r="Y113" i="5" s="1"/>
  <c r="Y15" i="6" s="1"/>
  <c r="Y37" i="6" s="1"/>
  <c r="Y71" i="5"/>
  <c r="W40" i="5"/>
  <c r="W45" i="5" s="1"/>
  <c r="W113" i="5" s="1"/>
  <c r="W15" i="6" s="1"/>
  <c r="W37" i="6" s="1"/>
  <c r="W71" i="5"/>
  <c r="AH40" i="5"/>
  <c r="AH45" i="5" s="1"/>
  <c r="AH113" i="5" s="1"/>
  <c r="AH15" i="6" s="1"/>
  <c r="AH37" i="6" s="1"/>
  <c r="AH71" i="5"/>
  <c r="O40" i="5"/>
  <c r="O45" i="5" s="1"/>
  <c r="O113" i="5" s="1"/>
  <c r="O15" i="6" s="1"/>
  <c r="O37" i="6" s="1"/>
  <c r="O71" i="5"/>
  <c r="AK40" i="5"/>
  <c r="AK45" i="5" s="1"/>
  <c r="AK113" i="5" s="1"/>
  <c r="AK15" i="6" s="1"/>
  <c r="AK37" i="6" s="1"/>
  <c r="AK71" i="5"/>
  <c r="AD40" i="5"/>
  <c r="AD45" i="5" s="1"/>
  <c r="AD113" i="5" s="1"/>
  <c r="AD15" i="6" s="1"/>
  <c r="AD37" i="6" s="1"/>
  <c r="AD71" i="5"/>
  <c r="AM40" i="5"/>
  <c r="AM45" i="5" s="1"/>
  <c r="AM113" i="5" s="1"/>
  <c r="AM15" i="6" s="1"/>
  <c r="AM37" i="6" s="1"/>
  <c r="AM71" i="5"/>
  <c r="I37" i="5"/>
  <c r="J47" i="5"/>
  <c r="K49" i="5"/>
  <c r="K57" i="5"/>
  <c r="X40" i="5"/>
  <c r="X45" i="5" s="1"/>
  <c r="X113" i="5" s="1"/>
  <c r="X15" i="6" s="1"/>
  <c r="X37" i="6" s="1"/>
  <c r="X71" i="5"/>
  <c r="AF40" i="5"/>
  <c r="AF45" i="5" s="1"/>
  <c r="AF113" i="5" s="1"/>
  <c r="AF15" i="6" s="1"/>
  <c r="AF37" i="6" s="1"/>
  <c r="AF71" i="5"/>
  <c r="AI40" i="5"/>
  <c r="AI45" i="5" s="1"/>
  <c r="AI113" i="5" s="1"/>
  <c r="AI15" i="6" s="1"/>
  <c r="AI37" i="6" s="1"/>
  <c r="AI71" i="5"/>
  <c r="P40" i="5"/>
  <c r="P45" i="5" s="1"/>
  <c r="P113" i="5" s="1"/>
  <c r="P15" i="6" s="1"/>
  <c r="P37" i="6" s="1"/>
  <c r="P71" i="5"/>
  <c r="AA40" i="5"/>
  <c r="AA45" i="5" s="1"/>
  <c r="AA113" i="5" s="1"/>
  <c r="AA15" i="6" s="1"/>
  <c r="AA37" i="6" s="1"/>
  <c r="AA71" i="5"/>
  <c r="Z40" i="5"/>
  <c r="Z45" i="5" s="1"/>
  <c r="Z113" i="5" s="1"/>
  <c r="Z15" i="6" s="1"/>
  <c r="Z37" i="6" s="1"/>
  <c r="Z71" i="5"/>
  <c r="S40" i="5"/>
  <c r="S45" i="5" s="1"/>
  <c r="S113" i="5" s="1"/>
  <c r="S15" i="6" s="1"/>
  <c r="S37" i="6" s="1"/>
  <c r="S71" i="5"/>
  <c r="AS40" i="5"/>
  <c r="AS45" i="5" s="1"/>
  <c r="AS113" i="5" s="1"/>
  <c r="AS15" i="6" s="1"/>
  <c r="AS37" i="6" s="1"/>
  <c r="AS71" i="5"/>
  <c r="Q31" i="5"/>
  <c r="AG49" i="5"/>
  <c r="AG57" i="5"/>
  <c r="AN49" i="5"/>
  <c r="AN57" i="5"/>
  <c r="J31" i="5"/>
  <c r="AM31" i="5"/>
  <c r="T31" i="5"/>
  <c r="R31" i="5"/>
  <c r="X31" i="5"/>
  <c r="AC31" i="5"/>
  <c r="AF31" i="5"/>
  <c r="W31" i="5"/>
  <c r="AQ32" i="5"/>
  <c r="AQ39" i="5" s="1"/>
  <c r="AQ31" i="5"/>
  <c r="AA32" i="5"/>
  <c r="AA39" i="5" s="1"/>
  <c r="AA31" i="5"/>
  <c r="M31" i="5"/>
  <c r="AJ31" i="5"/>
  <c r="Y32" i="5"/>
  <c r="Y39" i="5" s="1"/>
  <c r="Y31" i="5"/>
  <c r="AR31" i="5"/>
  <c r="AS31" i="5"/>
  <c r="L31" i="5"/>
  <c r="AE32" i="5"/>
  <c r="AE39" i="5" s="1"/>
  <c r="AE31" i="5"/>
  <c r="O32" i="5"/>
  <c r="O39" i="5" s="1"/>
  <c r="O31" i="5"/>
  <c r="AO31" i="5"/>
  <c r="AB31" i="5"/>
  <c r="U31" i="5"/>
  <c r="AI32" i="5"/>
  <c r="AI39" i="5" s="1"/>
  <c r="AI31" i="5"/>
  <c r="S32" i="5"/>
  <c r="S39" i="5" s="1"/>
  <c r="S31" i="5"/>
  <c r="P31" i="5"/>
  <c r="AD31" i="5"/>
  <c r="AP31" i="5"/>
  <c r="Z31" i="5"/>
  <c r="AH31" i="5"/>
  <c r="AG31" i="5"/>
  <c r="N31" i="5"/>
  <c r="I8" i="5"/>
  <c r="I7" i="6"/>
  <c r="I8" i="6"/>
  <c r="I8" i="4"/>
  <c r="X8" i="3"/>
  <c r="X21" i="3" s="1"/>
  <c r="X11" i="4" s="1"/>
  <c r="X15" i="4" s="1"/>
  <c r="X16" i="4" s="1"/>
  <c r="W8" i="3"/>
  <c r="W21" i="3" s="1"/>
  <c r="W11" i="4" s="1"/>
  <c r="W15" i="4" s="1"/>
  <c r="W16" i="4" s="1"/>
  <c r="AN8" i="3"/>
  <c r="AN21" i="3" s="1"/>
  <c r="AN11" i="4" s="1"/>
  <c r="AN15" i="4" s="1"/>
  <c r="AN16" i="4" s="1"/>
  <c r="J8" i="3"/>
  <c r="J21" i="3" s="1"/>
  <c r="J11" i="4" s="1"/>
  <c r="P8" i="3"/>
  <c r="P21" i="3" s="1"/>
  <c r="P11" i="4" s="1"/>
  <c r="P15" i="4" s="1"/>
  <c r="P16" i="4" s="1"/>
  <c r="Q11" i="3"/>
  <c r="Q15" i="3" s="1"/>
  <c r="Q18" i="3" s="1"/>
  <c r="Q31" i="3" s="1"/>
  <c r="Q12" i="3"/>
  <c r="AD12" i="3"/>
  <c r="AD11" i="3"/>
  <c r="AD15" i="3" s="1"/>
  <c r="AD18" i="3" s="1"/>
  <c r="AD31" i="3" s="1"/>
  <c r="AB11" i="3"/>
  <c r="AB15" i="3" s="1"/>
  <c r="AB18" i="3" s="1"/>
  <c r="AB12" i="3"/>
  <c r="AE11" i="3"/>
  <c r="AE15" i="3" s="1"/>
  <c r="AE18" i="3" s="1"/>
  <c r="AE31" i="3" s="1"/>
  <c r="AE12" i="3"/>
  <c r="K11" i="3"/>
  <c r="K15" i="3" s="1"/>
  <c r="K18" i="3" s="1"/>
  <c r="K31" i="3" s="1"/>
  <c r="K12" i="3"/>
  <c r="AL12" i="3"/>
  <c r="AL11" i="3"/>
  <c r="AL15" i="3" s="1"/>
  <c r="AL18" i="3" s="1"/>
  <c r="AO12" i="3"/>
  <c r="AO11" i="3"/>
  <c r="AO15" i="3" s="1"/>
  <c r="AO18" i="3" s="1"/>
  <c r="AO31" i="3" s="1"/>
  <c r="L12" i="3"/>
  <c r="L11" i="3"/>
  <c r="L15" i="3" s="1"/>
  <c r="L18" i="3" s="1"/>
  <c r="T11" i="3"/>
  <c r="T15" i="3" s="1"/>
  <c r="T18" i="3" s="1"/>
  <c r="T31" i="3" s="1"/>
  <c r="T12" i="3"/>
  <c r="Y12" i="3"/>
  <c r="Y11" i="3"/>
  <c r="Y15" i="3" s="1"/>
  <c r="Y18" i="3" s="1"/>
  <c r="Y31" i="3" s="1"/>
  <c r="AM11" i="3"/>
  <c r="AM15" i="3" s="1"/>
  <c r="AM18" i="3" s="1"/>
  <c r="AM31" i="3" s="1"/>
  <c r="AM12" i="3"/>
  <c r="AQ11" i="3"/>
  <c r="AQ15" i="3" s="1"/>
  <c r="AQ18" i="3" s="1"/>
  <c r="AQ31" i="3" s="1"/>
  <c r="AQ12" i="3"/>
  <c r="V11" i="3"/>
  <c r="V15" i="3" s="1"/>
  <c r="V18" i="3" s="1"/>
  <c r="V31" i="3" s="1"/>
  <c r="V12" i="3"/>
  <c r="AF12" i="3"/>
  <c r="AF11" i="3"/>
  <c r="AF15" i="3" s="1"/>
  <c r="AF18" i="3" s="1"/>
  <c r="AF31" i="3" s="1"/>
  <c r="AP12" i="3"/>
  <c r="AP11" i="3"/>
  <c r="AP15" i="3" s="1"/>
  <c r="AP18" i="3" s="1"/>
  <c r="AP31" i="3" s="1"/>
  <c r="AK11" i="3"/>
  <c r="AK15" i="3" s="1"/>
  <c r="AK18" i="3" s="1"/>
  <c r="AK31" i="3" s="1"/>
  <c r="AK12" i="3"/>
  <c r="O11" i="3"/>
  <c r="O15" i="3" s="1"/>
  <c r="O18" i="3" s="1"/>
  <c r="O12" i="3"/>
  <c r="N11" i="3"/>
  <c r="N15" i="3" s="1"/>
  <c r="N18" i="3" s="1"/>
  <c r="N31" i="3" s="1"/>
  <c r="N12" i="3"/>
  <c r="AG12" i="3"/>
  <c r="AG11" i="3"/>
  <c r="AG15" i="3" s="1"/>
  <c r="AG18" i="3" s="1"/>
  <c r="AG31" i="3" s="1"/>
  <c r="AC12" i="3"/>
  <c r="AC11" i="3"/>
  <c r="AC15" i="3" s="1"/>
  <c r="AC18" i="3" s="1"/>
  <c r="AC31" i="3" s="1"/>
  <c r="AJ11" i="3"/>
  <c r="AJ15" i="3" s="1"/>
  <c r="AJ18" i="3" s="1"/>
  <c r="AJ31" i="3" s="1"/>
  <c r="AJ12" i="3"/>
  <c r="X11" i="3"/>
  <c r="X15" i="3" s="1"/>
  <c r="X18" i="3" s="1"/>
  <c r="X31" i="3" s="1"/>
  <c r="S11" i="3"/>
  <c r="S15" i="3" s="1"/>
  <c r="S18" i="3" s="1"/>
  <c r="S12" i="3"/>
  <c r="I7" i="3"/>
  <c r="AH12" i="3"/>
  <c r="AH11" i="3"/>
  <c r="AH15" i="3" s="1"/>
  <c r="AH18" i="3" s="1"/>
  <c r="AH31" i="3" s="1"/>
  <c r="U11" i="3"/>
  <c r="U15" i="3" s="1"/>
  <c r="U18" i="3" s="1"/>
  <c r="U31" i="3" s="1"/>
  <c r="U12" i="3"/>
  <c r="AR11" i="3"/>
  <c r="AR15" i="3" s="1"/>
  <c r="AR18" i="3" s="1"/>
  <c r="AR31" i="3" s="1"/>
  <c r="AR12" i="3"/>
  <c r="AA11" i="3"/>
  <c r="AA15" i="3" s="1"/>
  <c r="AA18" i="3" s="1"/>
  <c r="AA31" i="3" s="1"/>
  <c r="AA12" i="3"/>
  <c r="P11" i="3"/>
  <c r="P15" i="3" s="1"/>
  <c r="P18" i="3" s="1"/>
  <c r="P31" i="3" s="1"/>
  <c r="R12" i="3"/>
  <c r="R11" i="3"/>
  <c r="R15" i="3" s="1"/>
  <c r="R18" i="3" s="1"/>
  <c r="R31" i="3" s="1"/>
  <c r="AI11" i="3"/>
  <c r="AI15" i="3" s="1"/>
  <c r="AI18" i="3" s="1"/>
  <c r="AI31" i="3" s="1"/>
  <c r="AI12" i="3"/>
  <c r="AS11" i="3"/>
  <c r="AS15" i="3" s="1"/>
  <c r="AS18" i="3" s="1"/>
  <c r="AS31" i="3" s="1"/>
  <c r="AS12" i="3"/>
  <c r="Z12" i="3"/>
  <c r="Z11" i="3"/>
  <c r="Z15" i="3" s="1"/>
  <c r="Z18" i="3" s="1"/>
  <c r="Z31" i="3" s="1"/>
  <c r="M12" i="3"/>
  <c r="M11" i="3"/>
  <c r="M15" i="3" s="1"/>
  <c r="M18" i="3" s="1"/>
  <c r="M31" i="3" s="1"/>
  <c r="AA28" i="6" l="1"/>
  <c r="X38" i="6"/>
  <c r="AN38" i="5"/>
  <c r="AN41" i="5" s="1"/>
  <c r="K58" i="5"/>
  <c r="AL41" i="5"/>
  <c r="I39" i="5"/>
  <c r="AK41" i="5"/>
  <c r="I40" i="5"/>
  <c r="V41" i="5"/>
  <c r="S72" i="5"/>
  <c r="S78" i="5"/>
  <c r="AI72" i="5"/>
  <c r="AI78" i="5"/>
  <c r="AL45" i="5"/>
  <c r="AH72" i="5"/>
  <c r="AH78" i="5"/>
  <c r="AJ72" i="5"/>
  <c r="AJ78" i="5"/>
  <c r="AP72" i="5"/>
  <c r="AP78" i="5"/>
  <c r="AS72" i="5"/>
  <c r="AS78" i="5"/>
  <c r="Z72" i="5"/>
  <c r="Z78" i="5"/>
  <c r="P72" i="5"/>
  <c r="P78" i="5"/>
  <c r="AF72" i="5"/>
  <c r="AF78" i="5"/>
  <c r="AA72" i="5"/>
  <c r="AA78" i="5"/>
  <c r="X72" i="5"/>
  <c r="X78" i="5"/>
  <c r="J72" i="5"/>
  <c r="J78" i="5"/>
  <c r="AM72" i="5"/>
  <c r="AM78" i="5"/>
  <c r="AK72" i="5"/>
  <c r="AK78" i="5"/>
  <c r="Y72" i="5"/>
  <c r="Y78" i="5"/>
  <c r="U72" i="5"/>
  <c r="U78" i="5"/>
  <c r="T72" i="5"/>
  <c r="T78" i="5"/>
  <c r="N72" i="5"/>
  <c r="N78" i="5"/>
  <c r="L72" i="5"/>
  <c r="L78" i="5"/>
  <c r="M72" i="5"/>
  <c r="M78" i="5"/>
  <c r="J45" i="5"/>
  <c r="J113" i="5" s="1"/>
  <c r="J15" i="6" s="1"/>
  <c r="J37" i="6" s="1"/>
  <c r="AN58" i="5"/>
  <c r="AD72" i="5"/>
  <c r="AD78" i="5"/>
  <c r="O72" i="5"/>
  <c r="O78" i="5"/>
  <c r="W72" i="5"/>
  <c r="W78" i="5"/>
  <c r="AB72" i="5"/>
  <c r="AB78" i="5"/>
  <c r="AQ72" i="5"/>
  <c r="AQ78" i="5"/>
  <c r="V72" i="5"/>
  <c r="V78" i="5"/>
  <c r="AC72" i="5"/>
  <c r="AC78" i="5"/>
  <c r="R72" i="5"/>
  <c r="R78" i="5"/>
  <c r="AL72" i="5"/>
  <c r="AL78" i="5"/>
  <c r="AE72" i="5"/>
  <c r="AE78" i="5"/>
  <c r="AO72" i="5"/>
  <c r="AO78" i="5"/>
  <c r="AG38" i="5"/>
  <c r="AG41" i="5" s="1"/>
  <c r="AG53" i="5"/>
  <c r="AG54" i="5" s="1"/>
  <c r="AG55" i="5" s="1"/>
  <c r="AG58" i="5" s="1"/>
  <c r="AD38" i="5"/>
  <c r="AD41" i="5" s="1"/>
  <c r="AD53" i="5"/>
  <c r="AD54" i="5" s="1"/>
  <c r="AD55" i="5" s="1"/>
  <c r="AI38" i="5"/>
  <c r="AI41" i="5" s="1"/>
  <c r="AI53" i="5"/>
  <c r="AI54" i="5" s="1"/>
  <c r="AI55" i="5" s="1"/>
  <c r="AO38" i="5"/>
  <c r="AO41" i="5" s="1"/>
  <c r="AO53" i="5"/>
  <c r="AO54" i="5" s="1"/>
  <c r="AO55" i="5" s="1"/>
  <c r="Y38" i="5"/>
  <c r="Y41" i="5" s="1"/>
  <c r="Y53" i="5"/>
  <c r="Y54" i="5" s="1"/>
  <c r="Y55" i="5" s="1"/>
  <c r="AA38" i="5"/>
  <c r="AA41" i="5" s="1"/>
  <c r="AA53" i="5"/>
  <c r="AA54" i="5" s="1"/>
  <c r="AA55" i="5" s="1"/>
  <c r="W38" i="5"/>
  <c r="W41" i="5" s="1"/>
  <c r="W53" i="5"/>
  <c r="W54" i="5" s="1"/>
  <c r="W55" i="5" s="1"/>
  <c r="R38" i="5"/>
  <c r="R41" i="5" s="1"/>
  <c r="R53" i="5"/>
  <c r="R54" i="5" s="1"/>
  <c r="R55" i="5" s="1"/>
  <c r="AE49" i="5"/>
  <c r="AE57" i="5"/>
  <c r="U49" i="5"/>
  <c r="U57" i="5"/>
  <c r="AS49" i="5"/>
  <c r="AS57" i="5"/>
  <c r="AA49" i="5"/>
  <c r="AA57" i="5"/>
  <c r="X49" i="5"/>
  <c r="X57" i="5"/>
  <c r="AD49" i="5"/>
  <c r="AD57" i="5"/>
  <c r="AH49" i="5"/>
  <c r="AH57" i="5"/>
  <c r="AB49" i="5"/>
  <c r="AB57" i="5"/>
  <c r="AH38" i="5"/>
  <c r="AH41" i="5" s="1"/>
  <c r="AH53" i="5"/>
  <c r="AH54" i="5" s="1"/>
  <c r="AH55" i="5" s="1"/>
  <c r="P38" i="5"/>
  <c r="P41" i="5" s="1"/>
  <c r="P53" i="5"/>
  <c r="P54" i="5" s="1"/>
  <c r="P55" i="5" s="1"/>
  <c r="O38" i="5"/>
  <c r="O41" i="5" s="1"/>
  <c r="O53" i="5"/>
  <c r="O54" i="5" s="1"/>
  <c r="O55" i="5" s="1"/>
  <c r="L38" i="5"/>
  <c r="L41" i="5" s="1"/>
  <c r="L53" i="5"/>
  <c r="L54" i="5" s="1"/>
  <c r="L55" i="5" s="1"/>
  <c r="AF38" i="5"/>
  <c r="AF41" i="5" s="1"/>
  <c r="AF53" i="5"/>
  <c r="AF54" i="5" s="1"/>
  <c r="AF55" i="5" s="1"/>
  <c r="T38" i="5"/>
  <c r="T41" i="5" s="1"/>
  <c r="T53" i="5"/>
  <c r="T54" i="5" s="1"/>
  <c r="T55" i="5" s="1"/>
  <c r="M49" i="5"/>
  <c r="M57" i="5"/>
  <c r="S49" i="5"/>
  <c r="S57" i="5"/>
  <c r="P49" i="5"/>
  <c r="P57" i="5"/>
  <c r="N49" i="5"/>
  <c r="N57" i="5"/>
  <c r="AK49" i="5"/>
  <c r="AK57" i="5"/>
  <c r="AK58" i="5" s="1"/>
  <c r="W49" i="5"/>
  <c r="W57" i="5"/>
  <c r="Q49" i="5"/>
  <c r="Z38" i="5"/>
  <c r="Z41" i="5" s="1"/>
  <c r="Z53" i="5"/>
  <c r="Z54" i="5" s="1"/>
  <c r="Z55" i="5" s="1"/>
  <c r="S38" i="5"/>
  <c r="S41" i="5" s="1"/>
  <c r="S53" i="5"/>
  <c r="S54" i="5" s="1"/>
  <c r="S55" i="5" s="1"/>
  <c r="U38" i="5"/>
  <c r="U41" i="5" s="1"/>
  <c r="U53" i="5"/>
  <c r="U54" i="5" s="1"/>
  <c r="U55" i="5" s="1"/>
  <c r="AS38" i="5"/>
  <c r="AS41" i="5" s="1"/>
  <c r="AS53" i="5"/>
  <c r="AS54" i="5" s="1"/>
  <c r="AS55" i="5" s="1"/>
  <c r="AJ38" i="5"/>
  <c r="AJ41" i="5" s="1"/>
  <c r="AJ53" i="5"/>
  <c r="AJ54" i="5" s="1"/>
  <c r="AJ55" i="5" s="1"/>
  <c r="AQ38" i="5"/>
  <c r="AQ41" i="5" s="1"/>
  <c r="AQ53" i="5"/>
  <c r="AQ54" i="5" s="1"/>
  <c r="AQ55" i="5" s="1"/>
  <c r="AC38" i="5"/>
  <c r="AC41" i="5" s="1"/>
  <c r="AC53" i="5"/>
  <c r="AC54" i="5" s="1"/>
  <c r="AC55" i="5" s="1"/>
  <c r="R49" i="5"/>
  <c r="R57" i="5"/>
  <c r="AP49" i="5"/>
  <c r="AP57" i="5"/>
  <c r="T49" i="5"/>
  <c r="T57" i="5"/>
  <c r="AI49" i="5"/>
  <c r="AI57" i="5"/>
  <c r="AQ49" i="5"/>
  <c r="AQ57" i="5"/>
  <c r="J38" i="5"/>
  <c r="J53" i="5"/>
  <c r="Y49" i="5"/>
  <c r="Y57" i="5"/>
  <c r="AJ49" i="5"/>
  <c r="AJ57" i="5"/>
  <c r="N38" i="5"/>
  <c r="N41" i="5" s="1"/>
  <c r="N53" i="5"/>
  <c r="N54" i="5" s="1"/>
  <c r="N55" i="5" s="1"/>
  <c r="AP38" i="5"/>
  <c r="AP41" i="5" s="1"/>
  <c r="AP53" i="5"/>
  <c r="AP54" i="5" s="1"/>
  <c r="AP55" i="5" s="1"/>
  <c r="AP58" i="5" s="1"/>
  <c r="AB38" i="5"/>
  <c r="AB41" i="5" s="1"/>
  <c r="AB53" i="5"/>
  <c r="AB54" i="5" s="1"/>
  <c r="AB55" i="5" s="1"/>
  <c r="AE38" i="5"/>
  <c r="AE41" i="5" s="1"/>
  <c r="AE53" i="5"/>
  <c r="AE54" i="5" s="1"/>
  <c r="AE55" i="5" s="1"/>
  <c r="AR38" i="5"/>
  <c r="AR41" i="5" s="1"/>
  <c r="AR53" i="5"/>
  <c r="AR54" i="5" s="1"/>
  <c r="AR55" i="5" s="1"/>
  <c r="AR58" i="5" s="1"/>
  <c r="M38" i="5"/>
  <c r="M41" i="5" s="1"/>
  <c r="M53" i="5"/>
  <c r="M54" i="5" s="1"/>
  <c r="M55" i="5" s="1"/>
  <c r="X38" i="5"/>
  <c r="X41" i="5" s="1"/>
  <c r="X53" i="5"/>
  <c r="X54" i="5" s="1"/>
  <c r="X55" i="5" s="1"/>
  <c r="L49" i="5"/>
  <c r="L57" i="5"/>
  <c r="AO49" i="5"/>
  <c r="AO57" i="5"/>
  <c r="AM38" i="5"/>
  <c r="AM41" i="5" s="1"/>
  <c r="AM53" i="5"/>
  <c r="AM54" i="5" s="1"/>
  <c r="AM55" i="5" s="1"/>
  <c r="Z49" i="5"/>
  <c r="Z57" i="5"/>
  <c r="AF49" i="5"/>
  <c r="AF57" i="5"/>
  <c r="V49" i="5"/>
  <c r="V57" i="5"/>
  <c r="V58" i="5" s="1"/>
  <c r="AM49" i="5"/>
  <c r="AM57" i="5"/>
  <c r="O49" i="5"/>
  <c r="O57" i="5"/>
  <c r="AC49" i="5"/>
  <c r="AC57" i="5"/>
  <c r="Q38" i="5"/>
  <c r="Q41" i="5" s="1"/>
  <c r="Q53" i="5"/>
  <c r="Q54" i="5" s="1"/>
  <c r="Q55" i="5" s="1"/>
  <c r="Q58" i="5" s="1"/>
  <c r="I47" i="5"/>
  <c r="J48" i="5"/>
  <c r="J15" i="4"/>
  <c r="I11" i="4"/>
  <c r="J11" i="3"/>
  <c r="J15" i="3" s="1"/>
  <c r="AG32" i="3"/>
  <c r="AG33" i="3" s="1"/>
  <c r="W12" i="3"/>
  <c r="W39" i="3" s="1"/>
  <c r="W11" i="3"/>
  <c r="W15" i="3" s="1"/>
  <c r="W18" i="3" s="1"/>
  <c r="W31" i="3" s="1"/>
  <c r="AO32" i="3"/>
  <c r="AO33" i="3" s="1"/>
  <c r="AP32" i="3"/>
  <c r="AP33" i="3" s="1"/>
  <c r="K32" i="3"/>
  <c r="K33" i="3" s="1"/>
  <c r="AS32" i="3"/>
  <c r="AS33" i="3" s="1"/>
  <c r="Q32" i="3"/>
  <c r="Q33" i="3" s="1"/>
  <c r="AM32" i="3"/>
  <c r="AM33" i="3" s="1"/>
  <c r="AQ32" i="3"/>
  <c r="AQ33" i="3" s="1"/>
  <c r="AH38" i="3"/>
  <c r="AH37" i="3"/>
  <c r="AH39" i="3"/>
  <c r="N38" i="3"/>
  <c r="N39" i="3"/>
  <c r="N37" i="3"/>
  <c r="AK39" i="3"/>
  <c r="AK38" i="3"/>
  <c r="AK37" i="3"/>
  <c r="AL31" i="3"/>
  <c r="AL32" i="3"/>
  <c r="AE38" i="3"/>
  <c r="AE39" i="3"/>
  <c r="AE37" i="3"/>
  <c r="P32" i="3"/>
  <c r="P33" i="3" s="1"/>
  <c r="X12" i="3"/>
  <c r="AC38" i="3"/>
  <c r="AC39" i="3"/>
  <c r="AC37" i="3"/>
  <c r="AC40" i="3" s="1"/>
  <c r="AF39" i="3"/>
  <c r="AF37" i="3"/>
  <c r="AF38" i="3"/>
  <c r="Y38" i="3"/>
  <c r="Y39" i="3"/>
  <c r="Y37" i="3"/>
  <c r="AL38" i="3"/>
  <c r="AL39" i="3"/>
  <c r="AL37" i="3"/>
  <c r="AL40" i="3" s="1"/>
  <c r="AD38" i="3"/>
  <c r="AD37" i="3"/>
  <c r="AD39" i="3"/>
  <c r="AC32" i="3"/>
  <c r="AC33" i="3" s="1"/>
  <c r="AC42" i="3" s="1"/>
  <c r="AR32" i="3"/>
  <c r="AR33" i="3" s="1"/>
  <c r="AS38" i="3"/>
  <c r="AS39" i="3"/>
  <c r="AS37" i="3"/>
  <c r="AN11" i="3"/>
  <c r="AN15" i="3" s="1"/>
  <c r="AN18" i="3" s="1"/>
  <c r="J12" i="3"/>
  <c r="R38" i="3"/>
  <c r="R39" i="3"/>
  <c r="R37" i="3"/>
  <c r="S38" i="3"/>
  <c r="S37" i="3"/>
  <c r="S39" i="3"/>
  <c r="AJ37" i="3"/>
  <c r="AJ38" i="3"/>
  <c r="AJ39" i="3"/>
  <c r="O38" i="3"/>
  <c r="O37" i="3"/>
  <c r="O39" i="3"/>
  <c r="V38" i="3"/>
  <c r="V37" i="3"/>
  <c r="V39" i="3"/>
  <c r="AM38" i="3"/>
  <c r="AM37" i="3"/>
  <c r="AM39" i="3"/>
  <c r="T39" i="3"/>
  <c r="T38" i="3"/>
  <c r="T37" i="3"/>
  <c r="K38" i="3"/>
  <c r="K37" i="3"/>
  <c r="K39" i="3"/>
  <c r="AB39" i="3"/>
  <c r="AB37" i="3"/>
  <c r="AB38" i="3"/>
  <c r="Q38" i="3"/>
  <c r="Q39" i="3"/>
  <c r="Q37" i="3"/>
  <c r="AI32" i="3"/>
  <c r="AI33" i="3" s="1"/>
  <c r="R32" i="3"/>
  <c r="R33" i="3" s="1"/>
  <c r="AK32" i="3"/>
  <c r="AK33" i="3" s="1"/>
  <c r="AJ32" i="3"/>
  <c r="AJ33" i="3" s="1"/>
  <c r="AE32" i="3"/>
  <c r="AE33" i="3" s="1"/>
  <c r="AF32" i="3"/>
  <c r="AF33" i="3" s="1"/>
  <c r="Y32" i="3"/>
  <c r="Y33" i="3" s="1"/>
  <c r="AI38" i="3"/>
  <c r="AI39" i="3"/>
  <c r="AI37" i="3"/>
  <c r="AQ38" i="3"/>
  <c r="AQ37" i="3"/>
  <c r="AQ39" i="3"/>
  <c r="L32" i="3"/>
  <c r="L31" i="3"/>
  <c r="L33" i="3" s="1"/>
  <c r="Z32" i="3"/>
  <c r="Z33" i="3" s="1"/>
  <c r="Z39" i="3"/>
  <c r="Z38" i="3"/>
  <c r="Z37" i="3"/>
  <c r="I8" i="3"/>
  <c r="AA38" i="3"/>
  <c r="AA37" i="3"/>
  <c r="AA39" i="3"/>
  <c r="U39" i="3"/>
  <c r="U38" i="3"/>
  <c r="U37" i="3"/>
  <c r="L37" i="3"/>
  <c r="L39" i="3"/>
  <c r="L38" i="3"/>
  <c r="X32" i="3"/>
  <c r="X33" i="3" s="1"/>
  <c r="M38" i="3"/>
  <c r="M39" i="3"/>
  <c r="M37" i="3"/>
  <c r="AN12" i="3"/>
  <c r="W38" i="3"/>
  <c r="W37" i="3"/>
  <c r="P12" i="3"/>
  <c r="AR37" i="3"/>
  <c r="AR39" i="3"/>
  <c r="AR38" i="3"/>
  <c r="S31" i="3"/>
  <c r="S32" i="3"/>
  <c r="AG38" i="3"/>
  <c r="AG39" i="3"/>
  <c r="AG37" i="3"/>
  <c r="O31" i="3"/>
  <c r="O32" i="3"/>
  <c r="AP39" i="3"/>
  <c r="AP38" i="3"/>
  <c r="AP37" i="3"/>
  <c r="AO38" i="3"/>
  <c r="AO39" i="3"/>
  <c r="AO37" i="3"/>
  <c r="AB31" i="3"/>
  <c r="AB32" i="3"/>
  <c r="U32" i="3"/>
  <c r="U33" i="3" s="1"/>
  <c r="AD32" i="3"/>
  <c r="AD33" i="3" s="1"/>
  <c r="M32" i="3"/>
  <c r="M33" i="3" s="1"/>
  <c r="T32" i="3"/>
  <c r="T33" i="3" s="1"/>
  <c r="AA32" i="3"/>
  <c r="AA33" i="3" s="1"/>
  <c r="AH32" i="3"/>
  <c r="AH33" i="3" s="1"/>
  <c r="V32" i="3"/>
  <c r="V33" i="3" s="1"/>
  <c r="N32" i="3"/>
  <c r="N33" i="3" s="1"/>
  <c r="J18" i="3"/>
  <c r="AD28" i="6" l="1"/>
  <c r="AA38" i="6"/>
  <c r="AL57" i="5"/>
  <c r="AL58" i="5" s="1"/>
  <c r="AL113" i="5"/>
  <c r="J80" i="5"/>
  <c r="J81" i="5" s="1"/>
  <c r="J105" i="5"/>
  <c r="I78" i="5"/>
  <c r="J49" i="5"/>
  <c r="M58" i="5"/>
  <c r="AE58" i="5"/>
  <c r="AL49" i="5"/>
  <c r="I45" i="5"/>
  <c r="J57" i="5"/>
  <c r="U58" i="5"/>
  <c r="J7" i="2"/>
  <c r="AB58" i="5"/>
  <c r="N58" i="5"/>
  <c r="S58" i="5"/>
  <c r="X58" i="5"/>
  <c r="AS58" i="5"/>
  <c r="AQ58" i="5"/>
  <c r="R58" i="5"/>
  <c r="AA58" i="5"/>
  <c r="AO58" i="5"/>
  <c r="AD58" i="5"/>
  <c r="I48" i="5"/>
  <c r="T58" i="5"/>
  <c r="L58" i="5"/>
  <c r="P58" i="5"/>
  <c r="AM58" i="5"/>
  <c r="I53" i="5"/>
  <c r="J54" i="5"/>
  <c r="AC58" i="5"/>
  <c r="AJ58" i="5"/>
  <c r="Z58" i="5"/>
  <c r="W58" i="5"/>
  <c r="Y58" i="5"/>
  <c r="AI58" i="5"/>
  <c r="J41" i="5"/>
  <c r="I38" i="5"/>
  <c r="AF58" i="5"/>
  <c r="O58" i="5"/>
  <c r="AH58" i="5"/>
  <c r="J16" i="4"/>
  <c r="I16" i="4" s="1"/>
  <c r="G20" i="4" s="1"/>
  <c r="I15" i="4"/>
  <c r="G19" i="4" s="1"/>
  <c r="AP40" i="3"/>
  <c r="Z40" i="3"/>
  <c r="T40" i="3"/>
  <c r="T42" i="3" s="1"/>
  <c r="AM40" i="3"/>
  <c r="AM42" i="3" s="1"/>
  <c r="S40" i="3"/>
  <c r="O33" i="3"/>
  <c r="L40" i="3"/>
  <c r="L42" i="3" s="1"/>
  <c r="AO40" i="3"/>
  <c r="AO42" i="3" s="1"/>
  <c r="AG40" i="3"/>
  <c r="U40" i="3"/>
  <c r="AI40" i="3"/>
  <c r="AI42" i="3" s="1"/>
  <c r="AB33" i="3"/>
  <c r="AR40" i="3"/>
  <c r="U42" i="3"/>
  <c r="U12" i="4" s="1"/>
  <c r="U44" i="3"/>
  <c r="AC44" i="3"/>
  <c r="AC12" i="4"/>
  <c r="I15" i="3"/>
  <c r="W32" i="3"/>
  <c r="AR42" i="3"/>
  <c r="S33" i="3"/>
  <c r="S42" i="3" s="1"/>
  <c r="AP42" i="3"/>
  <c r="Z42" i="3"/>
  <c r="AL33" i="3"/>
  <c r="AL42" i="3" s="1"/>
  <c r="AG42" i="3"/>
  <c r="W33" i="3"/>
  <c r="P39" i="3"/>
  <c r="P37" i="3"/>
  <c r="P38" i="3"/>
  <c r="AA40" i="3"/>
  <c r="AA42" i="3" s="1"/>
  <c r="J38" i="3"/>
  <c r="J39" i="3"/>
  <c r="J37" i="3"/>
  <c r="M40" i="3"/>
  <c r="M42" i="3" s="1"/>
  <c r="K40" i="3"/>
  <c r="K42" i="3" s="1"/>
  <c r="O40" i="3"/>
  <c r="O42" i="3" s="1"/>
  <c r="AJ40" i="3"/>
  <c r="AJ42" i="3" s="1"/>
  <c r="R40" i="3"/>
  <c r="R42" i="3" s="1"/>
  <c r="AN31" i="3"/>
  <c r="AN32" i="3"/>
  <c r="AD40" i="3"/>
  <c r="AD42" i="3" s="1"/>
  <c r="AE40" i="3"/>
  <c r="AE42" i="3" s="1"/>
  <c r="N40" i="3"/>
  <c r="N42" i="3" s="1"/>
  <c r="AH40" i="3"/>
  <c r="AH42" i="3" s="1"/>
  <c r="X39" i="3"/>
  <c r="X37" i="3"/>
  <c r="X38" i="3"/>
  <c r="I18" i="3"/>
  <c r="J31" i="3"/>
  <c r="J32" i="3"/>
  <c r="AN39" i="3"/>
  <c r="AN38" i="3"/>
  <c r="AN37" i="3"/>
  <c r="W40" i="3"/>
  <c r="AQ40" i="3"/>
  <c r="AQ42" i="3" s="1"/>
  <c r="Q40" i="3"/>
  <c r="Q42" i="3" s="1"/>
  <c r="AB40" i="3"/>
  <c r="V40" i="3"/>
  <c r="V42" i="3" s="1"/>
  <c r="AS40" i="3"/>
  <c r="AS42" i="3" s="1"/>
  <c r="Y40" i="3"/>
  <c r="Y42" i="3" s="1"/>
  <c r="AF40" i="3"/>
  <c r="AF42" i="3" s="1"/>
  <c r="AK40" i="3"/>
  <c r="AK42" i="3" s="1"/>
  <c r="I57" i="5" l="1"/>
  <c r="I113" i="5"/>
  <c r="AL15" i="6"/>
  <c r="AL37" i="6" s="1"/>
  <c r="AG28" i="6"/>
  <c r="AD38" i="6"/>
  <c r="J84" i="5"/>
  <c r="J92" i="5"/>
  <c r="J95" i="5" s="1"/>
  <c r="J82" i="5"/>
  <c r="K76" i="5" s="1"/>
  <c r="F50" i="5"/>
  <c r="E13" i="2" s="1"/>
  <c r="I49" i="5"/>
  <c r="J55" i="5"/>
  <c r="I54" i="5"/>
  <c r="I41" i="5"/>
  <c r="F42" i="5"/>
  <c r="E10" i="2" s="1"/>
  <c r="R20" i="4"/>
  <c r="Z20" i="4"/>
  <c r="AH20" i="4"/>
  <c r="AP20" i="4"/>
  <c r="N20" i="4"/>
  <c r="V20" i="4"/>
  <c r="AD20" i="4"/>
  <c r="AL20" i="4"/>
  <c r="J20" i="4"/>
  <c r="K20" i="4"/>
  <c r="AG20" i="4"/>
  <c r="Q20" i="4"/>
  <c r="AJ20" i="4"/>
  <c r="T20" i="4"/>
  <c r="T21" i="4" s="1"/>
  <c r="AM20" i="4"/>
  <c r="W20" i="4"/>
  <c r="AN20" i="4"/>
  <c r="AS20" i="4"/>
  <c r="AC20" i="4"/>
  <c r="M20" i="4"/>
  <c r="AF20" i="4"/>
  <c r="P20" i="4"/>
  <c r="AI20" i="4"/>
  <c r="S20" i="4"/>
  <c r="U20" i="4"/>
  <c r="X20" i="4"/>
  <c r="AA20" i="4"/>
  <c r="AO20" i="4"/>
  <c r="Y20" i="4"/>
  <c r="AR20" i="4"/>
  <c r="AB20" i="4"/>
  <c r="L20" i="4"/>
  <c r="AE20" i="4"/>
  <c r="O20" i="4"/>
  <c r="AK20" i="4"/>
  <c r="AQ20" i="4"/>
  <c r="K19" i="4"/>
  <c r="O19" i="4"/>
  <c r="O21" i="4" s="1"/>
  <c r="S19" i="4"/>
  <c r="W19" i="4"/>
  <c r="W21" i="4" s="1"/>
  <c r="AA19" i="4"/>
  <c r="AE19" i="4"/>
  <c r="AE21" i="4" s="1"/>
  <c r="AI19" i="4"/>
  <c r="AI21" i="4" s="1"/>
  <c r="AM19" i="4"/>
  <c r="AM21" i="4" s="1"/>
  <c r="AQ19" i="4"/>
  <c r="N19" i="4"/>
  <c r="N21" i="4" s="1"/>
  <c r="R19" i="4"/>
  <c r="R21" i="4" s="1"/>
  <c r="Z19" i="4"/>
  <c r="Z21" i="4" s="1"/>
  <c r="AH19" i="4"/>
  <c r="AP19" i="4"/>
  <c r="L19" i="4"/>
  <c r="P19" i="4"/>
  <c r="T19" i="4"/>
  <c r="X19" i="4"/>
  <c r="X21" i="4" s="1"/>
  <c r="AB19" i="4"/>
  <c r="AB21" i="4" s="1"/>
  <c r="AF19" i="4"/>
  <c r="AJ19" i="4"/>
  <c r="AN19" i="4"/>
  <c r="AN21" i="4" s="1"/>
  <c r="AR19" i="4"/>
  <c r="AR21" i="4" s="1"/>
  <c r="M19" i="4"/>
  <c r="M21" i="4" s="1"/>
  <c r="Q19" i="4"/>
  <c r="U19" i="4"/>
  <c r="U21" i="4" s="1"/>
  <c r="Y19" i="4"/>
  <c r="Y21" i="4" s="1"/>
  <c r="AC19" i="4"/>
  <c r="AC21" i="4" s="1"/>
  <c r="AG19" i="4"/>
  <c r="AK19" i="4"/>
  <c r="AO19" i="4"/>
  <c r="AS19" i="4"/>
  <c r="AS21" i="4" s="1"/>
  <c r="V19" i="4"/>
  <c r="AD19" i="4"/>
  <c r="AL19" i="4"/>
  <c r="J19" i="4"/>
  <c r="J21" i="4" s="1"/>
  <c r="G23" i="4"/>
  <c r="AO44" i="3"/>
  <c r="AO12" i="4"/>
  <c r="AB42" i="3"/>
  <c r="AB12" i="4" s="1"/>
  <c r="AF44" i="3"/>
  <c r="AF12" i="4"/>
  <c r="AD44" i="3"/>
  <c r="AD12" i="4"/>
  <c r="Y44" i="3"/>
  <c r="Y12" i="4"/>
  <c r="Q44" i="3"/>
  <c r="Q12" i="4"/>
  <c r="AQ44" i="3"/>
  <c r="AQ12" i="4"/>
  <c r="AN33" i="3"/>
  <c r="AM44" i="3"/>
  <c r="AM12" i="4"/>
  <c r="AK44" i="3"/>
  <c r="AK12" i="4"/>
  <c r="V44" i="3"/>
  <c r="V12" i="4"/>
  <c r="I32" i="3"/>
  <c r="R44" i="3"/>
  <c r="R12" i="4"/>
  <c r="M44" i="3"/>
  <c r="M12" i="4"/>
  <c r="AA44" i="3"/>
  <c r="AA12" i="4"/>
  <c r="AP44" i="3"/>
  <c r="AP12" i="4"/>
  <c r="AH44" i="3"/>
  <c r="AH12" i="4"/>
  <c r="O44" i="3"/>
  <c r="O12" i="4"/>
  <c r="AL44" i="3"/>
  <c r="AL12" i="4"/>
  <c r="T44" i="3"/>
  <c r="T12" i="4"/>
  <c r="AR44" i="3"/>
  <c r="AR12" i="4"/>
  <c r="AS44" i="3"/>
  <c r="AS12" i="4"/>
  <c r="N44" i="3"/>
  <c r="N12" i="4"/>
  <c r="K44" i="3"/>
  <c r="K12" i="4"/>
  <c r="Z44" i="3"/>
  <c r="Z12" i="4"/>
  <c r="AE44" i="3"/>
  <c r="AE12" i="4"/>
  <c r="L44" i="3"/>
  <c r="L12" i="4"/>
  <c r="AB44" i="3"/>
  <c r="AJ44" i="3"/>
  <c r="AJ12" i="4"/>
  <c r="AG44" i="3"/>
  <c r="AG12" i="4"/>
  <c r="S44" i="3"/>
  <c r="S12" i="4"/>
  <c r="AI44" i="3"/>
  <c r="AI12" i="4"/>
  <c r="I31" i="3"/>
  <c r="J33" i="3"/>
  <c r="X40" i="3"/>
  <c r="X42" i="3" s="1"/>
  <c r="W42" i="3"/>
  <c r="I39" i="3"/>
  <c r="P40" i="3"/>
  <c r="P42" i="3" s="1"/>
  <c r="AN40" i="3"/>
  <c r="AN42" i="3" s="1"/>
  <c r="J40" i="3"/>
  <c r="I37" i="3"/>
  <c r="I38" i="3"/>
  <c r="AJ28" i="6" l="1"/>
  <c r="AG38" i="6"/>
  <c r="J99" i="5"/>
  <c r="J102" i="5" s="1"/>
  <c r="J106" i="5" s="1"/>
  <c r="J112" i="5"/>
  <c r="K77" i="5"/>
  <c r="K79" i="5" s="1"/>
  <c r="K80" i="5" s="1"/>
  <c r="K81" i="5" s="1"/>
  <c r="I55" i="5"/>
  <c r="J58" i="5"/>
  <c r="F59" i="5" s="1"/>
  <c r="E14" i="2" s="1"/>
  <c r="AO21" i="4"/>
  <c r="AL21" i="4"/>
  <c r="S21" i="4"/>
  <c r="AD21" i="4"/>
  <c r="L21" i="4"/>
  <c r="AK21" i="4"/>
  <c r="AP21" i="4"/>
  <c r="P21" i="4"/>
  <c r="K23" i="4"/>
  <c r="O23" i="4"/>
  <c r="S23" i="4"/>
  <c r="W23" i="4"/>
  <c r="AA23" i="4"/>
  <c r="AE23" i="4"/>
  <c r="AI23" i="4"/>
  <c r="AM23" i="4"/>
  <c r="AQ23" i="4"/>
  <c r="V23" i="4"/>
  <c r="AD23" i="4"/>
  <c r="AL23" i="4"/>
  <c r="J23" i="4"/>
  <c r="L23" i="4"/>
  <c r="P23" i="4"/>
  <c r="T23" i="4"/>
  <c r="X23" i="4"/>
  <c r="AB23" i="4"/>
  <c r="AF23" i="4"/>
  <c r="AJ23" i="4"/>
  <c r="AN23" i="4"/>
  <c r="AR23" i="4"/>
  <c r="M23" i="4"/>
  <c r="Q23" i="4"/>
  <c r="U23" i="4"/>
  <c r="Y23" i="4"/>
  <c r="AC23" i="4"/>
  <c r="AG23" i="4"/>
  <c r="AK23" i="4"/>
  <c r="AO23" i="4"/>
  <c r="AS23" i="4"/>
  <c r="N23" i="4"/>
  <c r="R23" i="4"/>
  <c r="Z23" i="4"/>
  <c r="AH23" i="4"/>
  <c r="AP23" i="4"/>
  <c r="V21" i="4"/>
  <c r="AG21" i="4"/>
  <c r="Q21" i="4"/>
  <c r="AH21" i="4"/>
  <c r="AQ21" i="4"/>
  <c r="AA21" i="4"/>
  <c r="K21" i="4"/>
  <c r="AF21" i="4"/>
  <c r="AJ21" i="4"/>
  <c r="P44" i="3"/>
  <c r="P12" i="4"/>
  <c r="W44" i="3"/>
  <c r="W12" i="4"/>
  <c r="AN44" i="3"/>
  <c r="AN12" i="4"/>
  <c r="X44" i="3"/>
  <c r="X12" i="4"/>
  <c r="J42" i="3"/>
  <c r="J12" i="4" s="1"/>
  <c r="I33" i="3"/>
  <c r="I40" i="3"/>
  <c r="J114" i="5" l="1"/>
  <c r="J118" i="5" s="1"/>
  <c r="J123" i="5" s="1"/>
  <c r="J12" i="6"/>
  <c r="J13" i="6" s="1"/>
  <c r="AM28" i="6"/>
  <c r="AJ38" i="6"/>
  <c r="K84" i="5"/>
  <c r="K82" i="5"/>
  <c r="L76" i="5" s="1"/>
  <c r="I12" i="4"/>
  <c r="J44" i="3"/>
  <c r="I42" i="3"/>
  <c r="J36" i="6" l="1"/>
  <c r="J55" i="6"/>
  <c r="AP28" i="6"/>
  <c r="AM38" i="6"/>
  <c r="K87" i="5"/>
  <c r="L77" i="5"/>
  <c r="L79" i="5" s="1"/>
  <c r="I44" i="3"/>
  <c r="E46" i="3"/>
  <c r="AS28" i="6" l="1"/>
  <c r="AS38" i="6" s="1"/>
  <c r="AP38" i="6"/>
  <c r="L80" i="5"/>
  <c r="K88" i="5"/>
  <c r="K89" i="5" l="1"/>
  <c r="K90" i="5" s="1"/>
  <c r="K111" i="5" s="1"/>
  <c r="K11" i="6" s="1"/>
  <c r="K93" i="5"/>
  <c r="K119" i="5" s="1"/>
  <c r="K17" i="6" s="1"/>
  <c r="L81" i="5"/>
  <c r="K92" i="5" l="1"/>
  <c r="K95" i="5" s="1"/>
  <c r="K96" i="5"/>
  <c r="L82" i="5"/>
  <c r="M76" i="5" s="1"/>
  <c r="L84" i="5"/>
  <c r="L87" i="5"/>
  <c r="L88" i="5" s="1"/>
  <c r="K100" i="5" l="1"/>
  <c r="K103" i="5" s="1"/>
  <c r="K120" i="5"/>
  <c r="K18" i="6" s="1"/>
  <c r="K20" i="6" s="1"/>
  <c r="K46" i="6" s="1"/>
  <c r="K99" i="5"/>
  <c r="K102" i="5" s="1"/>
  <c r="K112" i="5"/>
  <c r="L89" i="5"/>
  <c r="L90" i="5" s="1"/>
  <c r="L111" i="5" s="1"/>
  <c r="L11" i="6" s="1"/>
  <c r="L93" i="5"/>
  <c r="L119" i="5" s="1"/>
  <c r="L17" i="6" s="1"/>
  <c r="M77" i="5"/>
  <c r="M79" i="5" s="1"/>
  <c r="K114" i="5" l="1"/>
  <c r="K118" i="5" s="1"/>
  <c r="K123" i="5" s="1"/>
  <c r="K12" i="6"/>
  <c r="K13" i="6" s="1"/>
  <c r="K106" i="5"/>
  <c r="M80" i="5"/>
  <c r="M81" i="5" s="1"/>
  <c r="M82" i="5" s="1"/>
  <c r="N76" i="5" s="1"/>
  <c r="L92" i="5"/>
  <c r="L95" i="5" s="1"/>
  <c r="L96" i="5"/>
  <c r="K36" i="6" l="1"/>
  <c r="K55" i="6"/>
  <c r="K23" i="6"/>
  <c r="L100" i="5"/>
  <c r="L103" i="5" s="1"/>
  <c r="L120" i="5"/>
  <c r="L18" i="6" s="1"/>
  <c r="L20" i="6" s="1"/>
  <c r="L46" i="6" s="1"/>
  <c r="L99" i="5"/>
  <c r="L102" i="5" s="1"/>
  <c r="L112" i="5"/>
  <c r="L12" i="6" s="1"/>
  <c r="L13" i="6" s="1"/>
  <c r="M87" i="5"/>
  <c r="M88" i="5" s="1"/>
  <c r="M89" i="5" s="1"/>
  <c r="M90" i="5" s="1"/>
  <c r="M111" i="5" s="1"/>
  <c r="M11" i="6" s="1"/>
  <c r="M84" i="5"/>
  <c r="N77" i="5"/>
  <c r="N79" i="5" s="1"/>
  <c r="L106" i="5" l="1"/>
  <c r="L36" i="6"/>
  <c r="L55" i="6"/>
  <c r="L23" i="6"/>
  <c r="L39" i="6" s="1"/>
  <c r="L56" i="6" s="1"/>
  <c r="K39" i="6"/>
  <c r="K56" i="6" s="1"/>
  <c r="L114" i="5"/>
  <c r="L118" i="5" s="1"/>
  <c r="L123" i="5" s="1"/>
  <c r="M93" i="5"/>
  <c r="M92" i="5"/>
  <c r="M95" i="5" s="1"/>
  <c r="N80" i="5"/>
  <c r="N81" i="5" s="1"/>
  <c r="K40" i="6" l="1"/>
  <c r="K45" i="6" s="1"/>
  <c r="K47" i="6" s="1"/>
  <c r="L40" i="6"/>
  <c r="L45" i="6" s="1"/>
  <c r="L47" i="6" s="1"/>
  <c r="M96" i="5"/>
  <c r="M119" i="5"/>
  <c r="M17" i="6" s="1"/>
  <c r="M99" i="5"/>
  <c r="M102" i="5" s="1"/>
  <c r="M112" i="5"/>
  <c r="M12" i="6" s="1"/>
  <c r="M13" i="6" s="1"/>
  <c r="N87" i="5"/>
  <c r="N88" i="5" s="1"/>
  <c r="N84" i="5"/>
  <c r="N82" i="5"/>
  <c r="O76" i="5" s="1"/>
  <c r="M36" i="6" l="1"/>
  <c r="M55" i="6"/>
  <c r="M23" i="6"/>
  <c r="M100" i="5"/>
  <c r="M103" i="5" s="1"/>
  <c r="M106" i="5" s="1"/>
  <c r="M120" i="5"/>
  <c r="M18" i="6" s="1"/>
  <c r="M20" i="6" s="1"/>
  <c r="M46" i="6" s="1"/>
  <c r="M114" i="5"/>
  <c r="M118" i="5" s="1"/>
  <c r="N89" i="5"/>
  <c r="N90" i="5" s="1"/>
  <c r="N111" i="5" s="1"/>
  <c r="N11" i="6" s="1"/>
  <c r="N93" i="5"/>
  <c r="N119" i="5" s="1"/>
  <c r="N17" i="6" s="1"/>
  <c r="O77" i="5"/>
  <c r="O79" i="5" s="1"/>
  <c r="O80" i="5" s="1"/>
  <c r="O81" i="5" s="1"/>
  <c r="M123" i="5" l="1"/>
  <c r="M39" i="6"/>
  <c r="M56" i="6" s="1"/>
  <c r="N92" i="5"/>
  <c r="N95" i="5" s="1"/>
  <c r="N96" i="5"/>
  <c r="O82" i="5"/>
  <c r="P76" i="5" s="1"/>
  <c r="O84" i="5"/>
  <c r="O87" i="5"/>
  <c r="N100" i="5" l="1"/>
  <c r="N103" i="5" s="1"/>
  <c r="N120" i="5"/>
  <c r="N18" i="6" s="1"/>
  <c r="N20" i="6" s="1"/>
  <c r="N46" i="6" s="1"/>
  <c r="N99" i="5"/>
  <c r="N102" i="5" s="1"/>
  <c r="N112" i="5"/>
  <c r="N12" i="6" s="1"/>
  <c r="N13" i="6" s="1"/>
  <c r="P77" i="5"/>
  <c r="P79" i="5" s="1"/>
  <c r="O88" i="5"/>
  <c r="N36" i="6" l="1"/>
  <c r="N55" i="6"/>
  <c r="N23" i="6"/>
  <c r="N106" i="5"/>
  <c r="N114" i="5"/>
  <c r="N118" i="5" s="1"/>
  <c r="N123" i="5" s="1"/>
  <c r="O89" i="5"/>
  <c r="O90" i="5" s="1"/>
  <c r="O111" i="5" s="1"/>
  <c r="O11" i="6" s="1"/>
  <c r="O93" i="5"/>
  <c r="O119" i="5" s="1"/>
  <c r="O17" i="6" s="1"/>
  <c r="P80" i="5"/>
  <c r="P81" i="5" s="1"/>
  <c r="P84" i="5" s="1"/>
  <c r="N39" i="6" l="1"/>
  <c r="O92" i="5"/>
  <c r="O95" i="5" s="1"/>
  <c r="P82" i="5"/>
  <c r="Q76" i="5" s="1"/>
  <c r="Q77" i="5" s="1"/>
  <c r="P87" i="5"/>
  <c r="P88" i="5" s="1"/>
  <c r="O96" i="5"/>
  <c r="N40" i="6" l="1"/>
  <c r="N45" i="6" s="1"/>
  <c r="N47" i="6" s="1"/>
  <c r="N56" i="6"/>
  <c r="O100" i="5"/>
  <c r="O103" i="5" s="1"/>
  <c r="O120" i="5"/>
  <c r="O18" i="6" s="1"/>
  <c r="O20" i="6" s="1"/>
  <c r="O46" i="6" s="1"/>
  <c r="O99" i="5"/>
  <c r="O102" i="5" s="1"/>
  <c r="O112" i="5"/>
  <c r="O12" i="6" s="1"/>
  <c r="O13" i="6" s="1"/>
  <c r="Q79" i="5"/>
  <c r="Q80" i="5" s="1"/>
  <c r="Q81" i="5" s="1"/>
  <c r="Q87" i="5" s="1"/>
  <c r="P89" i="5"/>
  <c r="P90" i="5" s="1"/>
  <c r="P93" i="5"/>
  <c r="P119" i="5" s="1"/>
  <c r="P17" i="6" s="1"/>
  <c r="O36" i="6" l="1"/>
  <c r="O55" i="6"/>
  <c r="O23" i="6"/>
  <c r="O106" i="5"/>
  <c r="P92" i="5"/>
  <c r="P95" i="5" s="1"/>
  <c r="P111" i="5"/>
  <c r="P11" i="6" s="1"/>
  <c r="O114" i="5"/>
  <c r="O118" i="5" s="1"/>
  <c r="O123" i="5" s="1"/>
  <c r="Q84" i="5"/>
  <c r="Q82" i="5"/>
  <c r="R76" i="5" s="1"/>
  <c r="P96" i="5"/>
  <c r="Q88" i="5"/>
  <c r="O39" i="6" l="1"/>
  <c r="O56" i="6" s="1"/>
  <c r="P100" i="5"/>
  <c r="P103" i="5" s="1"/>
  <c r="P120" i="5"/>
  <c r="P18" i="6" s="1"/>
  <c r="P20" i="6" s="1"/>
  <c r="P46" i="6" s="1"/>
  <c r="P99" i="5"/>
  <c r="P102" i="5" s="1"/>
  <c r="P112" i="5"/>
  <c r="P12" i="6" s="1"/>
  <c r="P13" i="6" s="1"/>
  <c r="R77" i="5"/>
  <c r="Q89" i="5"/>
  <c r="Q90" i="5" s="1"/>
  <c r="Q93" i="5"/>
  <c r="Q119" i="5" s="1"/>
  <c r="Q17" i="6" s="1"/>
  <c r="O40" i="6" l="1"/>
  <c r="O45" i="6" s="1"/>
  <c r="O47" i="6" s="1"/>
  <c r="P36" i="6"/>
  <c r="P55" i="6"/>
  <c r="P23" i="6"/>
  <c r="P106" i="5"/>
  <c r="P114" i="5"/>
  <c r="P118" i="5" s="1"/>
  <c r="P123" i="5" s="1"/>
  <c r="Q92" i="5"/>
  <c r="Q95" i="5" s="1"/>
  <c r="Q111" i="5"/>
  <c r="Q11" i="6" s="1"/>
  <c r="R79" i="5"/>
  <c r="R80" i="5" s="1"/>
  <c r="Q96" i="5"/>
  <c r="P39" i="6" l="1"/>
  <c r="P56" i="6" s="1"/>
  <c r="Q100" i="5"/>
  <c r="Q103" i="5" s="1"/>
  <c r="Q120" i="5"/>
  <c r="Q18" i="6" s="1"/>
  <c r="Q20" i="6" s="1"/>
  <c r="Q46" i="6" s="1"/>
  <c r="Q99" i="5"/>
  <c r="Q102" i="5" s="1"/>
  <c r="Q112" i="5"/>
  <c r="R81" i="5"/>
  <c r="R82" i="5" s="1"/>
  <c r="S76" i="5" s="1"/>
  <c r="S77" i="5" s="1"/>
  <c r="Q114" i="5" l="1"/>
  <c r="Q118" i="5" s="1"/>
  <c r="Q123" i="5" s="1"/>
  <c r="Q12" i="6"/>
  <c r="Q13" i="6" s="1"/>
  <c r="Q106" i="5"/>
  <c r="S79" i="5"/>
  <c r="S80" i="5" s="1"/>
  <c r="S81" i="5" s="1"/>
  <c r="R84" i="5"/>
  <c r="R87" i="5"/>
  <c r="R88" i="5" s="1"/>
  <c r="R89" i="5" s="1"/>
  <c r="R90" i="5" s="1"/>
  <c r="Q36" i="6" l="1"/>
  <c r="Q55" i="6"/>
  <c r="Q23" i="6"/>
  <c r="Q39" i="6" s="1"/>
  <c r="R92" i="5"/>
  <c r="R95" i="5" s="1"/>
  <c r="R111" i="5"/>
  <c r="R11" i="6" s="1"/>
  <c r="R93" i="5"/>
  <c r="S82" i="5"/>
  <c r="T76" i="5" s="1"/>
  <c r="S84" i="5"/>
  <c r="S87" i="5"/>
  <c r="Q40" i="6" l="1"/>
  <c r="Q45" i="6" s="1"/>
  <c r="Q47" i="6" s="1"/>
  <c r="Q56" i="6"/>
  <c r="R96" i="5"/>
  <c r="R119" i="5"/>
  <c r="R17" i="6" s="1"/>
  <c r="R99" i="5"/>
  <c r="R102" i="5" s="1"/>
  <c r="R112" i="5"/>
  <c r="T77" i="5"/>
  <c r="T79" i="5" s="1"/>
  <c r="S88" i="5"/>
  <c r="R114" i="5" l="1"/>
  <c r="R118" i="5" s="1"/>
  <c r="R12" i="6"/>
  <c r="R13" i="6" s="1"/>
  <c r="R100" i="5"/>
  <c r="R103" i="5" s="1"/>
  <c r="R106" i="5" s="1"/>
  <c r="R120" i="5"/>
  <c r="T80" i="5"/>
  <c r="T81" i="5" s="1"/>
  <c r="S89" i="5"/>
  <c r="S90" i="5" s="1"/>
  <c r="S93" i="5"/>
  <c r="S119" i="5" s="1"/>
  <c r="S17" i="6" s="1"/>
  <c r="R123" i="5" l="1"/>
  <c r="R18" i="6"/>
  <c r="R20" i="6" s="1"/>
  <c r="R46" i="6" s="1"/>
  <c r="R36" i="6"/>
  <c r="R55" i="6"/>
  <c r="R23" i="6"/>
  <c r="R39" i="6" s="1"/>
  <c r="R56" i="6" s="1"/>
  <c r="S92" i="5"/>
  <c r="S95" i="5" s="1"/>
  <c r="S111" i="5"/>
  <c r="S11" i="6" s="1"/>
  <c r="S96" i="5"/>
  <c r="T82" i="5"/>
  <c r="U76" i="5" s="1"/>
  <c r="T84" i="5"/>
  <c r="T87" i="5"/>
  <c r="R40" i="6" l="1"/>
  <c r="R45" i="6" s="1"/>
  <c r="R47" i="6" s="1"/>
  <c r="S100" i="5"/>
  <c r="S103" i="5" s="1"/>
  <c r="S120" i="5"/>
  <c r="S18" i="6" s="1"/>
  <c r="S20" i="6" s="1"/>
  <c r="S46" i="6" s="1"/>
  <c r="S99" i="5"/>
  <c r="S102" i="5" s="1"/>
  <c r="S112" i="5"/>
  <c r="U77" i="5"/>
  <c r="U79" i="5" s="1"/>
  <c r="T88" i="5"/>
  <c r="S114" i="5" l="1"/>
  <c r="S118" i="5" s="1"/>
  <c r="S123" i="5" s="1"/>
  <c r="S12" i="6"/>
  <c r="S13" i="6" s="1"/>
  <c r="S106" i="5"/>
  <c r="U80" i="5"/>
  <c r="U81" i="5" s="1"/>
  <c r="U87" i="5" s="1"/>
  <c r="T89" i="5"/>
  <c r="T90" i="5" s="1"/>
  <c r="T93" i="5"/>
  <c r="T119" i="5" s="1"/>
  <c r="T17" i="6" s="1"/>
  <c r="S36" i="6" l="1"/>
  <c r="S55" i="6"/>
  <c r="S23" i="6"/>
  <c r="S39" i="6" s="1"/>
  <c r="S56" i="6" s="1"/>
  <c r="T92" i="5"/>
  <c r="T95" i="5" s="1"/>
  <c r="T111" i="5"/>
  <c r="T11" i="6" s="1"/>
  <c r="U84" i="5"/>
  <c r="U82" i="5"/>
  <c r="V76" i="5" s="1"/>
  <c r="T96" i="5"/>
  <c r="U88" i="5"/>
  <c r="T100" i="5" l="1"/>
  <c r="T103" i="5" s="1"/>
  <c r="T120" i="5"/>
  <c r="T18" i="6" s="1"/>
  <c r="T20" i="6" s="1"/>
  <c r="T46" i="6" s="1"/>
  <c r="T99" i="5"/>
  <c r="T102" i="5" s="1"/>
  <c r="T112" i="5"/>
  <c r="V77" i="5"/>
  <c r="V79" i="5" s="1"/>
  <c r="U89" i="5"/>
  <c r="U90" i="5" s="1"/>
  <c r="U93" i="5"/>
  <c r="U119" i="5" s="1"/>
  <c r="U17" i="6" s="1"/>
  <c r="T114" i="5" l="1"/>
  <c r="T118" i="5" s="1"/>
  <c r="T123" i="5" s="1"/>
  <c r="T12" i="6"/>
  <c r="T13" i="6" s="1"/>
  <c r="T106" i="5"/>
  <c r="U92" i="5"/>
  <c r="U95" i="5" s="1"/>
  <c r="U111" i="5"/>
  <c r="U11" i="6" s="1"/>
  <c r="V80" i="5"/>
  <c r="V81" i="5" s="1"/>
  <c r="V82" i="5" s="1"/>
  <c r="W76" i="5" s="1"/>
  <c r="U96" i="5"/>
  <c r="T36" i="6" l="1"/>
  <c r="T55" i="6"/>
  <c r="T23" i="6"/>
  <c r="T39" i="6" s="1"/>
  <c r="T56" i="6" s="1"/>
  <c r="U100" i="5"/>
  <c r="U103" i="5" s="1"/>
  <c r="U120" i="5"/>
  <c r="U18" i="6" s="1"/>
  <c r="U20" i="6" s="1"/>
  <c r="U46" i="6" s="1"/>
  <c r="U99" i="5"/>
  <c r="U102" i="5" s="1"/>
  <c r="U112" i="5"/>
  <c r="V87" i="5"/>
  <c r="V88" i="5" s="1"/>
  <c r="V84" i="5"/>
  <c r="W77" i="5"/>
  <c r="W79" i="5" s="1"/>
  <c r="U114" i="5" l="1"/>
  <c r="U118" i="5" s="1"/>
  <c r="U123" i="5" s="1"/>
  <c r="U12" i="6"/>
  <c r="U13" i="6" s="1"/>
  <c r="T40" i="6"/>
  <c r="T45" i="6" s="1"/>
  <c r="T47" i="6" s="1"/>
  <c r="U106" i="5"/>
  <c r="W80" i="5"/>
  <c r="W81" i="5" s="1"/>
  <c r="W84" i="5" s="1"/>
  <c r="V89" i="5"/>
  <c r="V90" i="5" s="1"/>
  <c r="V93" i="5"/>
  <c r="V119" i="5" s="1"/>
  <c r="V17" i="6" s="1"/>
  <c r="U36" i="6" l="1"/>
  <c r="U55" i="6"/>
  <c r="U23" i="6"/>
  <c r="U39" i="6" s="1"/>
  <c r="U56" i="6" s="1"/>
  <c r="V92" i="5"/>
  <c r="V95" i="5" s="1"/>
  <c r="V111" i="5"/>
  <c r="V11" i="6" s="1"/>
  <c r="W82" i="5"/>
  <c r="X76" i="5" s="1"/>
  <c r="W87" i="5"/>
  <c r="W88" i="5" s="1"/>
  <c r="V96" i="5"/>
  <c r="U40" i="6" l="1"/>
  <c r="U45" i="6" s="1"/>
  <c r="U47" i="6" s="1"/>
  <c r="V100" i="5"/>
  <c r="V103" i="5" s="1"/>
  <c r="V120" i="5"/>
  <c r="V18" i="6" s="1"/>
  <c r="V20" i="6" s="1"/>
  <c r="V46" i="6" s="1"/>
  <c r="V99" i="5"/>
  <c r="V102" i="5" s="1"/>
  <c r="V112" i="5"/>
  <c r="X77" i="5"/>
  <c r="W89" i="5"/>
  <c r="W90" i="5" s="1"/>
  <c r="W93" i="5"/>
  <c r="W119" i="5" s="1"/>
  <c r="W17" i="6" s="1"/>
  <c r="V114" i="5" l="1"/>
  <c r="V118" i="5" s="1"/>
  <c r="V123" i="5" s="1"/>
  <c r="V12" i="6"/>
  <c r="V13" i="6" s="1"/>
  <c r="V106" i="5"/>
  <c r="W92" i="5"/>
  <c r="W95" i="5" s="1"/>
  <c r="W111" i="5"/>
  <c r="W11" i="6" s="1"/>
  <c r="X79" i="5"/>
  <c r="X80" i="5" s="1"/>
  <c r="W96" i="5"/>
  <c r="V36" i="6" l="1"/>
  <c r="V55" i="6"/>
  <c r="V23" i="6"/>
  <c r="V39" i="6" s="1"/>
  <c r="V56" i="6" s="1"/>
  <c r="W100" i="5"/>
  <c r="W103" i="5" s="1"/>
  <c r="W120" i="5"/>
  <c r="W18" i="6" s="1"/>
  <c r="W20" i="6" s="1"/>
  <c r="W46" i="6" s="1"/>
  <c r="W99" i="5"/>
  <c r="W102" i="5" s="1"/>
  <c r="W112" i="5"/>
  <c r="X81" i="5"/>
  <c r="X82" i="5" s="1"/>
  <c r="Y76" i="5" s="1"/>
  <c r="W114" i="5" l="1"/>
  <c r="W118" i="5" s="1"/>
  <c r="W123" i="5" s="1"/>
  <c r="W12" i="6"/>
  <c r="W13" i="6" s="1"/>
  <c r="W106" i="5"/>
  <c r="X87" i="5"/>
  <c r="X88" i="5" s="1"/>
  <c r="X89" i="5" s="1"/>
  <c r="X90" i="5" s="1"/>
  <c r="X84" i="5"/>
  <c r="Y77" i="5"/>
  <c r="Y79" i="5" s="1"/>
  <c r="W36" i="6" l="1"/>
  <c r="W55" i="6"/>
  <c r="W23" i="6"/>
  <c r="W39" i="6" s="1"/>
  <c r="W56" i="6" s="1"/>
  <c r="X93" i="5"/>
  <c r="X119" i="5" s="1"/>
  <c r="X17" i="6" s="1"/>
  <c r="X92" i="5"/>
  <c r="X95" i="5" s="1"/>
  <c r="X111" i="5"/>
  <c r="X11" i="6" s="1"/>
  <c r="Y80" i="5"/>
  <c r="Y81" i="5" s="1"/>
  <c r="Y84" i="5" s="1"/>
  <c r="X96" i="5" l="1"/>
  <c r="X120" i="5" s="1"/>
  <c r="X18" i="6" s="1"/>
  <c r="X20" i="6" s="1"/>
  <c r="X46" i="6" s="1"/>
  <c r="W40" i="6"/>
  <c r="W45" i="6" s="1"/>
  <c r="W47" i="6" s="1"/>
  <c r="X99" i="5"/>
  <c r="X102" i="5" s="1"/>
  <c r="X112" i="5"/>
  <c r="Y87" i="5"/>
  <c r="Y88" i="5" s="1"/>
  <c r="Y82" i="5"/>
  <c r="Z76" i="5" s="1"/>
  <c r="Z77" i="5" s="1"/>
  <c r="Z79" i="5" s="1"/>
  <c r="X100" i="5" l="1"/>
  <c r="X103" i="5" s="1"/>
  <c r="X106" i="5" s="1"/>
  <c r="X114" i="5"/>
  <c r="X118" i="5" s="1"/>
  <c r="X123" i="5" s="1"/>
  <c r="X12" i="6"/>
  <c r="X13" i="6" s="1"/>
  <c r="Y89" i="5"/>
  <c r="Y90" i="5" s="1"/>
  <c r="Y93" i="5"/>
  <c r="Y119" i="5" s="1"/>
  <c r="Y17" i="6" s="1"/>
  <c r="Z80" i="5"/>
  <c r="Z81" i="5" s="1"/>
  <c r="X36" i="6" l="1"/>
  <c r="X55" i="6"/>
  <c r="X23" i="6"/>
  <c r="X39" i="6" s="1"/>
  <c r="X56" i="6" s="1"/>
  <c r="Y92" i="5"/>
  <c r="Y95" i="5" s="1"/>
  <c r="Y111" i="5"/>
  <c r="Y11" i="6" s="1"/>
  <c r="Y96" i="5"/>
  <c r="Z82" i="5"/>
  <c r="AA76" i="5" s="1"/>
  <c r="Z84" i="5"/>
  <c r="Z87" i="5"/>
  <c r="X40" i="6" l="1"/>
  <c r="X45" i="6" s="1"/>
  <c r="X47" i="6" s="1"/>
  <c r="Y100" i="5"/>
  <c r="Y103" i="5" s="1"/>
  <c r="Y120" i="5"/>
  <c r="Y18" i="6" s="1"/>
  <c r="Y20" i="6" s="1"/>
  <c r="Y46" i="6" s="1"/>
  <c r="Y99" i="5"/>
  <c r="Y102" i="5" s="1"/>
  <c r="Y112" i="5"/>
  <c r="AA77" i="5"/>
  <c r="AA79" i="5" s="1"/>
  <c r="Z88" i="5"/>
  <c r="Y114" i="5" l="1"/>
  <c r="Y118" i="5" s="1"/>
  <c r="Y123" i="5" s="1"/>
  <c r="Y12" i="6"/>
  <c r="Y13" i="6" s="1"/>
  <c r="Y106" i="5"/>
  <c r="AA80" i="5"/>
  <c r="AA81" i="5" s="1"/>
  <c r="Z89" i="5"/>
  <c r="Z90" i="5" s="1"/>
  <c r="Z93" i="5"/>
  <c r="Z119" i="5" s="1"/>
  <c r="Z17" i="6" s="1"/>
  <c r="Y36" i="6" l="1"/>
  <c r="Y55" i="6"/>
  <c r="Y23" i="6"/>
  <c r="Y39" i="6" s="1"/>
  <c r="Y56" i="6" s="1"/>
  <c r="Z92" i="5"/>
  <c r="Z95" i="5" s="1"/>
  <c r="Z111" i="5"/>
  <c r="Z11" i="6" s="1"/>
  <c r="Z96" i="5"/>
  <c r="AA82" i="5"/>
  <c r="AB76" i="5" s="1"/>
  <c r="AA84" i="5"/>
  <c r="AA87" i="5"/>
  <c r="Z100" i="5" l="1"/>
  <c r="Z103" i="5" s="1"/>
  <c r="Z120" i="5"/>
  <c r="Z18" i="6" s="1"/>
  <c r="Z20" i="6" s="1"/>
  <c r="Z46" i="6" s="1"/>
  <c r="Z99" i="5"/>
  <c r="Z102" i="5" s="1"/>
  <c r="Z112" i="5"/>
  <c r="AB77" i="5"/>
  <c r="AB79" i="5" s="1"/>
  <c r="AA88" i="5"/>
  <c r="Z114" i="5" l="1"/>
  <c r="Z118" i="5" s="1"/>
  <c r="Z123" i="5" s="1"/>
  <c r="Z12" i="6"/>
  <c r="Z13" i="6" s="1"/>
  <c r="Z106" i="5"/>
  <c r="AB80" i="5"/>
  <c r="AB81" i="5" s="1"/>
  <c r="AA89" i="5"/>
  <c r="AA90" i="5" s="1"/>
  <c r="AA93" i="5"/>
  <c r="AA119" i="5" s="1"/>
  <c r="AA17" i="6" s="1"/>
  <c r="Z36" i="6" l="1"/>
  <c r="Z55" i="6"/>
  <c r="Z23" i="6"/>
  <c r="Z39" i="6" s="1"/>
  <c r="AA92" i="5"/>
  <c r="AA95" i="5" s="1"/>
  <c r="AA111" i="5"/>
  <c r="AA11" i="6" s="1"/>
  <c r="AA96" i="5"/>
  <c r="AB82" i="5"/>
  <c r="AC76" i="5" s="1"/>
  <c r="AB84" i="5"/>
  <c r="AB87" i="5"/>
  <c r="Z40" i="6" l="1"/>
  <c r="Z45" i="6" s="1"/>
  <c r="Z47" i="6" s="1"/>
  <c r="Z56" i="6"/>
  <c r="AA100" i="5"/>
  <c r="AA103" i="5" s="1"/>
  <c r="AA120" i="5"/>
  <c r="AA18" i="6" s="1"/>
  <c r="AA20" i="6" s="1"/>
  <c r="AA46" i="6" s="1"/>
  <c r="AA99" i="5"/>
  <c r="AA102" i="5" s="1"/>
  <c r="AA112" i="5"/>
  <c r="AC77" i="5"/>
  <c r="AC79" i="5" s="1"/>
  <c r="AB88" i="5"/>
  <c r="AA114" i="5" l="1"/>
  <c r="AA118" i="5" s="1"/>
  <c r="AA123" i="5" s="1"/>
  <c r="AA12" i="6"/>
  <c r="AA13" i="6" s="1"/>
  <c r="AA106" i="5"/>
  <c r="AC80" i="5"/>
  <c r="AC81" i="5" s="1"/>
  <c r="AB89" i="5"/>
  <c r="AB90" i="5" s="1"/>
  <c r="AB93" i="5"/>
  <c r="AB119" i="5" s="1"/>
  <c r="AB17" i="6" s="1"/>
  <c r="AA36" i="6" l="1"/>
  <c r="AA55" i="6"/>
  <c r="AA23" i="6"/>
  <c r="AA39" i="6" s="1"/>
  <c r="AA56" i="6" s="1"/>
  <c r="AB92" i="5"/>
  <c r="AB95" i="5" s="1"/>
  <c r="AB111" i="5"/>
  <c r="AB11" i="6" s="1"/>
  <c r="AB96" i="5"/>
  <c r="AC82" i="5"/>
  <c r="AD76" i="5" s="1"/>
  <c r="AC84" i="5"/>
  <c r="AC87" i="5"/>
  <c r="AA40" i="6" l="1"/>
  <c r="AA45" i="6" s="1"/>
  <c r="AA47" i="6" s="1"/>
  <c r="AB100" i="5"/>
  <c r="AB103" i="5" s="1"/>
  <c r="AB120" i="5"/>
  <c r="AB18" i="6" s="1"/>
  <c r="AB20" i="6" s="1"/>
  <c r="AB46" i="6" s="1"/>
  <c r="AB99" i="5"/>
  <c r="AB102" i="5" s="1"/>
  <c r="AB112" i="5"/>
  <c r="AD77" i="5"/>
  <c r="AD79" i="5" s="1"/>
  <c r="AC88" i="5"/>
  <c r="AB114" i="5" l="1"/>
  <c r="AB118" i="5" s="1"/>
  <c r="AB123" i="5" s="1"/>
  <c r="AB12" i="6"/>
  <c r="AB13" i="6" s="1"/>
  <c r="AB106" i="5"/>
  <c r="AD80" i="5"/>
  <c r="AD81" i="5" s="1"/>
  <c r="AC89" i="5"/>
  <c r="AC90" i="5" s="1"/>
  <c r="AC93" i="5"/>
  <c r="AC119" i="5" s="1"/>
  <c r="AC17" i="6" s="1"/>
  <c r="AB36" i="6" l="1"/>
  <c r="AB55" i="6"/>
  <c r="AB23" i="6"/>
  <c r="AC92" i="5"/>
  <c r="AC95" i="5" s="1"/>
  <c r="AC111" i="5"/>
  <c r="AC11" i="6" s="1"/>
  <c r="AD84" i="5"/>
  <c r="AC96" i="5"/>
  <c r="AD87" i="5"/>
  <c r="AD82" i="5"/>
  <c r="AE76" i="5" s="1"/>
  <c r="AB39" i="6" l="1"/>
  <c r="AB56" i="6" s="1"/>
  <c r="I25" i="6"/>
  <c r="G28" i="6" s="1"/>
  <c r="AC100" i="5"/>
  <c r="AC103" i="5" s="1"/>
  <c r="AC120" i="5"/>
  <c r="AC18" i="6" s="1"/>
  <c r="AC20" i="6" s="1"/>
  <c r="AC46" i="6" s="1"/>
  <c r="AC99" i="5"/>
  <c r="AC102" i="5" s="1"/>
  <c r="AC112" i="5"/>
  <c r="AD88" i="5"/>
  <c r="AE77" i="5"/>
  <c r="AE79" i="5" s="1"/>
  <c r="AC114" i="5" l="1"/>
  <c r="AC118" i="5" s="1"/>
  <c r="AC12" i="6"/>
  <c r="AC13" i="6" s="1"/>
  <c r="J28" i="6"/>
  <c r="J10" i="2"/>
  <c r="J9" i="2" s="1"/>
  <c r="AC123" i="5"/>
  <c r="AC106" i="5"/>
  <c r="AD89" i="5"/>
  <c r="AD90" i="5" s="1"/>
  <c r="AD93" i="5"/>
  <c r="AD119" i="5" s="1"/>
  <c r="AD17" i="6" s="1"/>
  <c r="AE80" i="5"/>
  <c r="AE81" i="5" s="1"/>
  <c r="J38" i="6" l="1"/>
  <c r="J40" i="6" s="1"/>
  <c r="J45" i="6" s="1"/>
  <c r="J47" i="6" s="1"/>
  <c r="J49" i="6" s="1"/>
  <c r="J30" i="6"/>
  <c r="K27" i="6" s="1"/>
  <c r="K31" i="6" s="1"/>
  <c r="M28" i="6"/>
  <c r="AC36" i="6"/>
  <c r="AC40" i="6" s="1"/>
  <c r="AC45" i="6" s="1"/>
  <c r="AC47" i="6" s="1"/>
  <c r="AC55" i="6"/>
  <c r="AD92" i="5"/>
  <c r="AD95" i="5" s="1"/>
  <c r="AD111" i="5"/>
  <c r="AD11" i="6" s="1"/>
  <c r="AE84" i="5"/>
  <c r="AD96" i="5"/>
  <c r="AE87" i="5"/>
  <c r="AE82" i="5"/>
  <c r="AF76" i="5" s="1"/>
  <c r="M38" i="6" l="1"/>
  <c r="M40" i="6" s="1"/>
  <c r="M45" i="6" s="1"/>
  <c r="M47" i="6" s="1"/>
  <c r="P28" i="6"/>
  <c r="K29" i="6"/>
  <c r="K30" i="6" s="1"/>
  <c r="L27" i="6" s="1"/>
  <c r="L31" i="6" s="1"/>
  <c r="K48" i="6"/>
  <c r="K49" i="6" s="1"/>
  <c r="AD100" i="5"/>
  <c r="AD103" i="5" s="1"/>
  <c r="AD120" i="5"/>
  <c r="AD18" i="6" s="1"/>
  <c r="AD20" i="6" s="1"/>
  <c r="AD46" i="6" s="1"/>
  <c r="AD99" i="5"/>
  <c r="AD102" i="5" s="1"/>
  <c r="AD112" i="5"/>
  <c r="AE88" i="5"/>
  <c r="AF77" i="5"/>
  <c r="AF79" i="5" s="1"/>
  <c r="AD114" i="5" l="1"/>
  <c r="AD118" i="5" s="1"/>
  <c r="AD123" i="5" s="1"/>
  <c r="AD12" i="6"/>
  <c r="AD13" i="6" s="1"/>
  <c r="S28" i="6"/>
  <c r="P38" i="6"/>
  <c r="P40" i="6" s="1"/>
  <c r="P45" i="6" s="1"/>
  <c r="P47" i="6" s="1"/>
  <c r="L29" i="6"/>
  <c r="L30" i="6" s="1"/>
  <c r="M27" i="6" s="1"/>
  <c r="L48" i="6"/>
  <c r="L49" i="6" s="1"/>
  <c r="AD106" i="5"/>
  <c r="AE89" i="5"/>
  <c r="AE90" i="5" s="1"/>
  <c r="AE93" i="5"/>
  <c r="AE119" i="5" s="1"/>
  <c r="AE17" i="6" s="1"/>
  <c r="AF80" i="5"/>
  <c r="AF81" i="5" s="1"/>
  <c r="S38" i="6" l="1"/>
  <c r="S40" i="6" s="1"/>
  <c r="S45" i="6" s="1"/>
  <c r="S47" i="6" s="1"/>
  <c r="V28" i="6"/>
  <c r="M31" i="6"/>
  <c r="AD36" i="6"/>
  <c r="AD40" i="6" s="1"/>
  <c r="AD45" i="6" s="1"/>
  <c r="AD47" i="6" s="1"/>
  <c r="AD55" i="6"/>
  <c r="AE92" i="5"/>
  <c r="AE95" i="5" s="1"/>
  <c r="AE111" i="5"/>
  <c r="AE11" i="6" s="1"/>
  <c r="AF84" i="5"/>
  <c r="AE96" i="5"/>
  <c r="AF87" i="5"/>
  <c r="AF82" i="5"/>
  <c r="AG76" i="5" s="1"/>
  <c r="M29" i="6" l="1"/>
  <c r="M30" i="6" s="1"/>
  <c r="N27" i="6" s="1"/>
  <c r="N31" i="6" s="1"/>
  <c r="M48" i="6"/>
  <c r="M49" i="6" s="1"/>
  <c r="V38" i="6"/>
  <c r="V40" i="6" s="1"/>
  <c r="V45" i="6" s="1"/>
  <c r="V47" i="6" s="1"/>
  <c r="Y28" i="6"/>
  <c r="AE100" i="5"/>
  <c r="AE103" i="5" s="1"/>
  <c r="AE120" i="5"/>
  <c r="AE18" i="6" s="1"/>
  <c r="AE20" i="6" s="1"/>
  <c r="AE46" i="6" s="1"/>
  <c r="AE99" i="5"/>
  <c r="AE102" i="5" s="1"/>
  <c r="AE112" i="5"/>
  <c r="AF88" i="5"/>
  <c r="AG77" i="5"/>
  <c r="AG79" i="5" s="1"/>
  <c r="AB28" i="6" l="1"/>
  <c r="Y38" i="6"/>
  <c r="Y40" i="6" s="1"/>
  <c r="Y45" i="6" s="1"/>
  <c r="Y47" i="6" s="1"/>
  <c r="N29" i="6"/>
  <c r="N30" i="6" s="1"/>
  <c r="O27" i="6" s="1"/>
  <c r="O31" i="6" s="1"/>
  <c r="N48" i="6"/>
  <c r="N49" i="6" s="1"/>
  <c r="AE114" i="5"/>
  <c r="AE118" i="5" s="1"/>
  <c r="AE123" i="5" s="1"/>
  <c r="AE12" i="6"/>
  <c r="AE13" i="6" s="1"/>
  <c r="AE106" i="5"/>
  <c r="AF89" i="5"/>
  <c r="AF90" i="5" s="1"/>
  <c r="AF93" i="5"/>
  <c r="AF119" i="5" s="1"/>
  <c r="AF17" i="6" s="1"/>
  <c r="AG80" i="5"/>
  <c r="AG81" i="5" s="1"/>
  <c r="AE28" i="6" l="1"/>
  <c r="AB38" i="6"/>
  <c r="AB40" i="6" s="1"/>
  <c r="AB45" i="6" s="1"/>
  <c r="AB47" i="6" s="1"/>
  <c r="O29" i="6"/>
  <c r="O30" i="6" s="1"/>
  <c r="P27" i="6" s="1"/>
  <c r="P31" i="6" s="1"/>
  <c r="O48" i="6"/>
  <c r="O49" i="6" s="1"/>
  <c r="AE36" i="6"/>
  <c r="AE55" i="6"/>
  <c r="AF92" i="5"/>
  <c r="AF95" i="5" s="1"/>
  <c r="AF111" i="5"/>
  <c r="AF11" i="6" s="1"/>
  <c r="AF96" i="5"/>
  <c r="AG82" i="5"/>
  <c r="AH76" i="5" s="1"/>
  <c r="AG84" i="5"/>
  <c r="AG87" i="5"/>
  <c r="AE38" i="6" l="1"/>
  <c r="AE40" i="6" s="1"/>
  <c r="AE45" i="6" s="1"/>
  <c r="AE47" i="6" s="1"/>
  <c r="AH28" i="6"/>
  <c r="P29" i="6"/>
  <c r="P30" i="6" s="1"/>
  <c r="Q27" i="6" s="1"/>
  <c r="Q31" i="6" s="1"/>
  <c r="P48" i="6"/>
  <c r="P49" i="6" s="1"/>
  <c r="AF100" i="5"/>
  <c r="AF103" i="5" s="1"/>
  <c r="AF120" i="5"/>
  <c r="AF18" i="6" s="1"/>
  <c r="AF20" i="6" s="1"/>
  <c r="AF46" i="6" s="1"/>
  <c r="AF99" i="5"/>
  <c r="AF102" i="5" s="1"/>
  <c r="AF112" i="5"/>
  <c r="AH77" i="5"/>
  <c r="AH79" i="5" s="1"/>
  <c r="AG88" i="5"/>
  <c r="AF114" i="5" l="1"/>
  <c r="AF118" i="5" s="1"/>
  <c r="AF12" i="6"/>
  <c r="AF13" i="6" s="1"/>
  <c r="Q29" i="6"/>
  <c r="Q30" i="6" s="1"/>
  <c r="R27" i="6" s="1"/>
  <c r="R31" i="6" s="1"/>
  <c r="Q48" i="6"/>
  <c r="Q49" i="6" s="1"/>
  <c r="AK28" i="6"/>
  <c r="AH38" i="6"/>
  <c r="AF106" i="5"/>
  <c r="AF123" i="5"/>
  <c r="AH80" i="5"/>
  <c r="AH81" i="5" s="1"/>
  <c r="AG89" i="5"/>
  <c r="AG90" i="5" s="1"/>
  <c r="AG93" i="5"/>
  <c r="AG119" i="5" s="1"/>
  <c r="AG17" i="6" s="1"/>
  <c r="AN28" i="6" l="1"/>
  <c r="AK38" i="6"/>
  <c r="AF36" i="6"/>
  <c r="AF40" i="6" s="1"/>
  <c r="AF45" i="6" s="1"/>
  <c r="AF47" i="6" s="1"/>
  <c r="AF55" i="6"/>
  <c r="R29" i="6"/>
  <c r="R30" i="6" s="1"/>
  <c r="S27" i="6" s="1"/>
  <c r="S31" i="6" s="1"/>
  <c r="R48" i="6"/>
  <c r="R49" i="6" s="1"/>
  <c r="AG92" i="5"/>
  <c r="AG95" i="5" s="1"/>
  <c r="AG111" i="5"/>
  <c r="AG11" i="6" s="1"/>
  <c r="AH84" i="5"/>
  <c r="AG96" i="5"/>
  <c r="AH87" i="5"/>
  <c r="AH82" i="5"/>
  <c r="AI76" i="5" s="1"/>
  <c r="AQ28" i="6" l="1"/>
  <c r="AQ38" i="6" s="1"/>
  <c r="AN38" i="6"/>
  <c r="S29" i="6"/>
  <c r="S30" i="6" s="1"/>
  <c r="T27" i="6" s="1"/>
  <c r="T31" i="6" s="1"/>
  <c r="S48" i="6"/>
  <c r="S49" i="6" s="1"/>
  <c r="AG100" i="5"/>
  <c r="AG103" i="5" s="1"/>
  <c r="AG120" i="5"/>
  <c r="AG18" i="6" s="1"/>
  <c r="AG20" i="6" s="1"/>
  <c r="AG46" i="6" s="1"/>
  <c r="AG99" i="5"/>
  <c r="AG102" i="5" s="1"/>
  <c r="AG112" i="5"/>
  <c r="AH88" i="5"/>
  <c r="AI77" i="5"/>
  <c r="AI79" i="5" s="1"/>
  <c r="AG106" i="5" l="1"/>
  <c r="T29" i="6"/>
  <c r="T30" i="6" s="1"/>
  <c r="U27" i="6" s="1"/>
  <c r="U31" i="6" s="1"/>
  <c r="T48" i="6"/>
  <c r="T49" i="6" s="1"/>
  <c r="AG114" i="5"/>
  <c r="AG118" i="5" s="1"/>
  <c r="AG123" i="5" s="1"/>
  <c r="AG12" i="6"/>
  <c r="AG13" i="6" s="1"/>
  <c r="AH89" i="5"/>
  <c r="AH90" i="5" s="1"/>
  <c r="AH93" i="5"/>
  <c r="AH119" i="5" s="1"/>
  <c r="AH17" i="6" s="1"/>
  <c r="AI80" i="5"/>
  <c r="AI81" i="5" s="1"/>
  <c r="AG36" i="6" l="1"/>
  <c r="AG40" i="6" s="1"/>
  <c r="AG45" i="6" s="1"/>
  <c r="AG47" i="6" s="1"/>
  <c r="AG55" i="6"/>
  <c r="U29" i="6"/>
  <c r="U30" i="6" s="1"/>
  <c r="V27" i="6" s="1"/>
  <c r="V31" i="6" s="1"/>
  <c r="U48" i="6"/>
  <c r="U49" i="6" s="1"/>
  <c r="AH92" i="5"/>
  <c r="AH95" i="5" s="1"/>
  <c r="AH111" i="5"/>
  <c r="AH11" i="6" s="1"/>
  <c r="AH96" i="5"/>
  <c r="AI82" i="5"/>
  <c r="AJ76" i="5" s="1"/>
  <c r="AI84" i="5"/>
  <c r="AI87" i="5"/>
  <c r="V29" i="6" l="1"/>
  <c r="V30" i="6" s="1"/>
  <c r="W27" i="6" s="1"/>
  <c r="W31" i="6" s="1"/>
  <c r="V48" i="6"/>
  <c r="V49" i="6" s="1"/>
  <c r="AH100" i="5"/>
  <c r="AH103" i="5" s="1"/>
  <c r="AH120" i="5"/>
  <c r="AH18" i="6" s="1"/>
  <c r="AH20" i="6" s="1"/>
  <c r="AH46" i="6" s="1"/>
  <c r="AH99" i="5"/>
  <c r="AH102" i="5" s="1"/>
  <c r="AH112" i="5"/>
  <c r="AJ77" i="5"/>
  <c r="AJ79" i="5" s="1"/>
  <c r="AI88" i="5"/>
  <c r="AH114" i="5" l="1"/>
  <c r="AH118" i="5" s="1"/>
  <c r="AH123" i="5" s="1"/>
  <c r="AH12" i="6"/>
  <c r="AH13" i="6" s="1"/>
  <c r="W29" i="6"/>
  <c r="W30" i="6" s="1"/>
  <c r="X27" i="6" s="1"/>
  <c r="X31" i="6" s="1"/>
  <c r="W48" i="6"/>
  <c r="W49" i="6" s="1"/>
  <c r="AH106" i="5"/>
  <c r="AJ80" i="5"/>
  <c r="AJ81" i="5" s="1"/>
  <c r="AI89" i="5"/>
  <c r="AI90" i="5" s="1"/>
  <c r="AI93" i="5"/>
  <c r="AI119" i="5" s="1"/>
  <c r="AI17" i="6" s="1"/>
  <c r="X29" i="6" l="1"/>
  <c r="X30" i="6" s="1"/>
  <c r="Y27" i="6" s="1"/>
  <c r="Y31" i="6" s="1"/>
  <c r="X48" i="6"/>
  <c r="X49" i="6" s="1"/>
  <c r="AH36" i="6"/>
  <c r="AH40" i="6" s="1"/>
  <c r="AH45" i="6" s="1"/>
  <c r="AH47" i="6" s="1"/>
  <c r="AH55" i="6"/>
  <c r="AI92" i="5"/>
  <c r="AI95" i="5" s="1"/>
  <c r="AI111" i="5"/>
  <c r="AI11" i="6" s="1"/>
  <c r="AI96" i="5"/>
  <c r="AJ82" i="5"/>
  <c r="AK76" i="5" s="1"/>
  <c r="AJ84" i="5"/>
  <c r="AJ87" i="5"/>
  <c r="Y29" i="6" l="1"/>
  <c r="Y30" i="6" s="1"/>
  <c r="Z27" i="6" s="1"/>
  <c r="Z31" i="6" s="1"/>
  <c r="Y48" i="6"/>
  <c r="Y49" i="6" s="1"/>
  <c r="AI100" i="5"/>
  <c r="AI103" i="5" s="1"/>
  <c r="AI120" i="5"/>
  <c r="AI18" i="6" s="1"/>
  <c r="AI20" i="6" s="1"/>
  <c r="AI46" i="6" s="1"/>
  <c r="AI99" i="5"/>
  <c r="AI102" i="5" s="1"/>
  <c r="AI112" i="5"/>
  <c r="AK77" i="5"/>
  <c r="AK79" i="5" s="1"/>
  <c r="AJ88" i="5"/>
  <c r="AI114" i="5" l="1"/>
  <c r="AI118" i="5" s="1"/>
  <c r="AI123" i="5" s="1"/>
  <c r="AI12" i="6"/>
  <c r="AI13" i="6" s="1"/>
  <c r="Z29" i="6"/>
  <c r="Z30" i="6" s="1"/>
  <c r="AA27" i="6" s="1"/>
  <c r="AA31" i="6" s="1"/>
  <c r="Z48" i="6"/>
  <c r="Z49" i="6" s="1"/>
  <c r="AI106" i="5"/>
  <c r="AK80" i="5"/>
  <c r="AK81" i="5" s="1"/>
  <c r="AJ89" i="5"/>
  <c r="AJ90" i="5" s="1"/>
  <c r="AJ93" i="5"/>
  <c r="AJ119" i="5" s="1"/>
  <c r="AJ17" i="6" s="1"/>
  <c r="AA29" i="6" l="1"/>
  <c r="AA30" i="6" s="1"/>
  <c r="AB27" i="6" s="1"/>
  <c r="AB31" i="6" s="1"/>
  <c r="AA48" i="6"/>
  <c r="AA49" i="6" s="1"/>
  <c r="AI36" i="6"/>
  <c r="AI40" i="6" s="1"/>
  <c r="AI45" i="6" s="1"/>
  <c r="AI47" i="6" s="1"/>
  <c r="AI55" i="6"/>
  <c r="AJ92" i="5"/>
  <c r="AJ95" i="5" s="1"/>
  <c r="AJ111" i="5"/>
  <c r="AJ11" i="6" s="1"/>
  <c r="AJ96" i="5"/>
  <c r="AK82" i="5"/>
  <c r="AL76" i="5" s="1"/>
  <c r="AK84" i="5"/>
  <c r="AK87" i="5"/>
  <c r="AB29" i="6" l="1"/>
  <c r="AB30" i="6" s="1"/>
  <c r="AB48" i="6"/>
  <c r="AB49" i="6" s="1"/>
  <c r="AJ100" i="5"/>
  <c r="AJ103" i="5" s="1"/>
  <c r="AJ120" i="5"/>
  <c r="AJ18" i="6" s="1"/>
  <c r="AJ20" i="6" s="1"/>
  <c r="AJ46" i="6" s="1"/>
  <c r="AJ99" i="5"/>
  <c r="AJ102" i="5" s="1"/>
  <c r="AJ112" i="5"/>
  <c r="AL77" i="5"/>
  <c r="AL79" i="5"/>
  <c r="AK88" i="5"/>
  <c r="AJ114" i="5" l="1"/>
  <c r="AJ118" i="5" s="1"/>
  <c r="AJ123" i="5" s="1"/>
  <c r="AJ12" i="6"/>
  <c r="AJ13" i="6" s="1"/>
  <c r="AC27" i="6"/>
  <c r="AC31" i="6" s="1"/>
  <c r="F33" i="6"/>
  <c r="AJ106" i="5"/>
  <c r="AL80" i="5"/>
  <c r="AL81" i="5" s="1"/>
  <c r="AL87" i="5" s="1"/>
  <c r="AK89" i="5"/>
  <c r="AK90" i="5" s="1"/>
  <c r="AK93" i="5"/>
  <c r="AK119" i="5" s="1"/>
  <c r="AK17" i="6" s="1"/>
  <c r="AC29" i="6" l="1"/>
  <c r="AC30" i="6" s="1"/>
  <c r="AD27" i="6" s="1"/>
  <c r="AD31" i="6" s="1"/>
  <c r="AC48" i="6"/>
  <c r="AC49" i="6" s="1"/>
  <c r="AJ36" i="6"/>
  <c r="AJ40" i="6" s="1"/>
  <c r="AJ45" i="6" s="1"/>
  <c r="AJ47" i="6" s="1"/>
  <c r="AJ55" i="6"/>
  <c r="AL82" i="5"/>
  <c r="AM76" i="5" s="1"/>
  <c r="AM77" i="5" s="1"/>
  <c r="AM79" i="5" s="1"/>
  <c r="AL84" i="5"/>
  <c r="AK92" i="5"/>
  <c r="AK95" i="5" s="1"/>
  <c r="AK111" i="5"/>
  <c r="AK11" i="6" s="1"/>
  <c r="AK96" i="5"/>
  <c r="AL88" i="5"/>
  <c r="AD29" i="6" l="1"/>
  <c r="AD30" i="6" s="1"/>
  <c r="AE27" i="6" s="1"/>
  <c r="AE31" i="6" s="1"/>
  <c r="AD48" i="6"/>
  <c r="AD49" i="6" s="1"/>
  <c r="AK100" i="5"/>
  <c r="AK103" i="5" s="1"/>
  <c r="AK120" i="5"/>
  <c r="AK18" i="6" s="1"/>
  <c r="AK20" i="6" s="1"/>
  <c r="AK46" i="6" s="1"/>
  <c r="AK99" i="5"/>
  <c r="AK102" i="5" s="1"/>
  <c r="AK112" i="5"/>
  <c r="AL89" i="5"/>
  <c r="AL90" i="5" s="1"/>
  <c r="AL93" i="5"/>
  <c r="AL119" i="5" s="1"/>
  <c r="AL17" i="6" s="1"/>
  <c r="AM80" i="5"/>
  <c r="AM81" i="5" s="1"/>
  <c r="AK114" i="5" l="1"/>
  <c r="AK118" i="5" s="1"/>
  <c r="AK123" i="5" s="1"/>
  <c r="AK12" i="6"/>
  <c r="AK13" i="6" s="1"/>
  <c r="AE29" i="6"/>
  <c r="AE30" i="6" s="1"/>
  <c r="AF27" i="6" s="1"/>
  <c r="AF31" i="6" s="1"/>
  <c r="AE48" i="6"/>
  <c r="AE49" i="6" s="1"/>
  <c r="AK106" i="5"/>
  <c r="AL92" i="5"/>
  <c r="AL95" i="5" s="1"/>
  <c r="AL111" i="5"/>
  <c r="AL11" i="6" s="1"/>
  <c r="AL96" i="5"/>
  <c r="AM82" i="5"/>
  <c r="AN76" i="5" s="1"/>
  <c r="AM84" i="5"/>
  <c r="AM87" i="5"/>
  <c r="AF29" i="6" l="1"/>
  <c r="AF30" i="6" s="1"/>
  <c r="AG27" i="6" s="1"/>
  <c r="AG31" i="6" s="1"/>
  <c r="AF48" i="6"/>
  <c r="AF49" i="6" s="1"/>
  <c r="AK36" i="6"/>
  <c r="AK40" i="6" s="1"/>
  <c r="AK45" i="6" s="1"/>
  <c r="AK47" i="6" s="1"/>
  <c r="AK55" i="6"/>
  <c r="AL100" i="5"/>
  <c r="AL103" i="5" s="1"/>
  <c r="AL120" i="5"/>
  <c r="AL18" i="6" s="1"/>
  <c r="AL20" i="6" s="1"/>
  <c r="AL46" i="6" s="1"/>
  <c r="AL99" i="5"/>
  <c r="AL102" i="5" s="1"/>
  <c r="AL112" i="5"/>
  <c r="AN77" i="5"/>
  <c r="AN79" i="5" s="1"/>
  <c r="AM88" i="5"/>
  <c r="AL114" i="5" l="1"/>
  <c r="AL118" i="5" s="1"/>
  <c r="AL123" i="5" s="1"/>
  <c r="AL12" i="6"/>
  <c r="AL13" i="6" s="1"/>
  <c r="AG29" i="6"/>
  <c r="AG30" i="6" s="1"/>
  <c r="AH27" i="6" s="1"/>
  <c r="AH31" i="6" s="1"/>
  <c r="AG48" i="6"/>
  <c r="AG49" i="6" s="1"/>
  <c r="AL106" i="5"/>
  <c r="AN80" i="5"/>
  <c r="AN81" i="5" s="1"/>
  <c r="AN84" i="5" s="1"/>
  <c r="AM89" i="5"/>
  <c r="AM90" i="5" s="1"/>
  <c r="AM93" i="5"/>
  <c r="AM119" i="5" s="1"/>
  <c r="AM17" i="6" s="1"/>
  <c r="AH29" i="6" l="1"/>
  <c r="AH30" i="6" s="1"/>
  <c r="AI27" i="6" s="1"/>
  <c r="AI31" i="6" s="1"/>
  <c r="AH48" i="6"/>
  <c r="AH49" i="6" s="1"/>
  <c r="AL36" i="6"/>
  <c r="AL40" i="6" s="1"/>
  <c r="AL45" i="6" s="1"/>
  <c r="AL47" i="6" s="1"/>
  <c r="AL55" i="6"/>
  <c r="AM92" i="5"/>
  <c r="AM95" i="5" s="1"/>
  <c r="AM111" i="5"/>
  <c r="AM11" i="6" s="1"/>
  <c r="AN87" i="5"/>
  <c r="AN88" i="5" s="1"/>
  <c r="AN82" i="5"/>
  <c r="AO76" i="5" s="1"/>
  <c r="AM96" i="5"/>
  <c r="AI29" i="6" l="1"/>
  <c r="AI30" i="6" s="1"/>
  <c r="AJ27" i="6" s="1"/>
  <c r="AJ31" i="6" s="1"/>
  <c r="AI48" i="6"/>
  <c r="AI49" i="6" s="1"/>
  <c r="AM100" i="5"/>
  <c r="AM103" i="5" s="1"/>
  <c r="AM120" i="5"/>
  <c r="AM18" i="6" s="1"/>
  <c r="AM20" i="6" s="1"/>
  <c r="AM46" i="6" s="1"/>
  <c r="AM99" i="5"/>
  <c r="AM102" i="5" s="1"/>
  <c r="AM112" i="5"/>
  <c r="AO77" i="5"/>
  <c r="AN89" i="5"/>
  <c r="AN90" i="5" s="1"/>
  <c r="AN93" i="5"/>
  <c r="AN119" i="5" s="1"/>
  <c r="AN17" i="6" s="1"/>
  <c r="AM114" i="5" l="1"/>
  <c r="AM118" i="5" s="1"/>
  <c r="AM123" i="5" s="1"/>
  <c r="AM12" i="6"/>
  <c r="AM13" i="6" s="1"/>
  <c r="AJ29" i="6"/>
  <c r="AJ30" i="6" s="1"/>
  <c r="AK27" i="6" s="1"/>
  <c r="AK31" i="6" s="1"/>
  <c r="AJ48" i="6"/>
  <c r="AJ49" i="6" s="1"/>
  <c r="AM106" i="5"/>
  <c r="AN92" i="5"/>
  <c r="AN95" i="5" s="1"/>
  <c r="AN111" i="5"/>
  <c r="AN11" i="6" s="1"/>
  <c r="AO79" i="5"/>
  <c r="AO80" i="5" s="1"/>
  <c r="AN96" i="5"/>
  <c r="AK29" i="6" l="1"/>
  <c r="AK30" i="6" s="1"/>
  <c r="AL27" i="6" s="1"/>
  <c r="AL31" i="6" s="1"/>
  <c r="AK48" i="6"/>
  <c r="AK49" i="6" s="1"/>
  <c r="AM36" i="6"/>
  <c r="AM40" i="6" s="1"/>
  <c r="AM45" i="6" s="1"/>
  <c r="AM47" i="6" s="1"/>
  <c r="AM55" i="6"/>
  <c r="AN100" i="5"/>
  <c r="AN103" i="5" s="1"/>
  <c r="AN120" i="5"/>
  <c r="AN18" i="6" s="1"/>
  <c r="AN20" i="6" s="1"/>
  <c r="AN46" i="6" s="1"/>
  <c r="AN99" i="5"/>
  <c r="AN102" i="5" s="1"/>
  <c r="AN112" i="5"/>
  <c r="AO81" i="5"/>
  <c r="AO82" i="5" s="1"/>
  <c r="AP76" i="5" s="1"/>
  <c r="AP77" i="5" s="1"/>
  <c r="AP79" i="5" s="1"/>
  <c r="AN114" i="5" l="1"/>
  <c r="AN118" i="5" s="1"/>
  <c r="AN12" i="6"/>
  <c r="AN13" i="6" s="1"/>
  <c r="AL29" i="6"/>
  <c r="AL30" i="6" s="1"/>
  <c r="AM27" i="6" s="1"/>
  <c r="AM31" i="6" s="1"/>
  <c r="AL48" i="6"/>
  <c r="AL49" i="6" s="1"/>
  <c r="AN123" i="5"/>
  <c r="AN106" i="5"/>
  <c r="AO87" i="5"/>
  <c r="AO88" i="5" s="1"/>
  <c r="AO89" i="5" s="1"/>
  <c r="AO90" i="5" s="1"/>
  <c r="AO84" i="5"/>
  <c r="AP80" i="5"/>
  <c r="AP81" i="5" s="1"/>
  <c r="AM29" i="6" l="1"/>
  <c r="AM30" i="6" s="1"/>
  <c r="AN27" i="6" s="1"/>
  <c r="AN31" i="6" s="1"/>
  <c r="AM48" i="6"/>
  <c r="AM49" i="6" s="1"/>
  <c r="AN36" i="6"/>
  <c r="AN40" i="6" s="1"/>
  <c r="AN45" i="6" s="1"/>
  <c r="AN47" i="6" s="1"/>
  <c r="AN55" i="6"/>
  <c r="AO93" i="5"/>
  <c r="AO119" i="5" s="1"/>
  <c r="AO17" i="6" s="1"/>
  <c r="AO92" i="5"/>
  <c r="AO95" i="5" s="1"/>
  <c r="AO111" i="5"/>
  <c r="AO11" i="6" s="1"/>
  <c r="AP82" i="5"/>
  <c r="AQ76" i="5" s="1"/>
  <c r="AP84" i="5"/>
  <c r="AP87" i="5"/>
  <c r="AN29" i="6" l="1"/>
  <c r="AN30" i="6" s="1"/>
  <c r="AO27" i="6" s="1"/>
  <c r="AO31" i="6" s="1"/>
  <c r="AN48" i="6"/>
  <c r="AN49" i="6" s="1"/>
  <c r="AO96" i="5"/>
  <c r="AO100" i="5" s="1"/>
  <c r="AO103" i="5" s="1"/>
  <c r="AO99" i="5"/>
  <c r="AO102" i="5" s="1"/>
  <c r="AO112" i="5"/>
  <c r="AQ77" i="5"/>
  <c r="AQ79" i="5" s="1"/>
  <c r="AP88" i="5"/>
  <c r="AO114" i="5" l="1"/>
  <c r="AO118" i="5" s="1"/>
  <c r="AO12" i="6"/>
  <c r="AO13" i="6" s="1"/>
  <c r="AO29" i="6"/>
  <c r="AO30" i="6" s="1"/>
  <c r="AP27" i="6" s="1"/>
  <c r="AP31" i="6" s="1"/>
  <c r="AO48" i="6"/>
  <c r="AO120" i="5"/>
  <c r="AO106" i="5"/>
  <c r="AP89" i="5"/>
  <c r="AP90" i="5" s="1"/>
  <c r="AP93" i="5"/>
  <c r="AP119" i="5" s="1"/>
  <c r="AP17" i="6" s="1"/>
  <c r="AQ80" i="5"/>
  <c r="AQ81" i="5" s="1"/>
  <c r="AQ82" i="5" s="1"/>
  <c r="AR76" i="5" s="1"/>
  <c r="AP29" i="6" l="1"/>
  <c r="AP30" i="6" s="1"/>
  <c r="AQ27" i="6" s="1"/>
  <c r="AQ31" i="6" s="1"/>
  <c r="AP48" i="6"/>
  <c r="AO36" i="6"/>
  <c r="AO40" i="6" s="1"/>
  <c r="AO45" i="6" s="1"/>
  <c r="AO55" i="6"/>
  <c r="AO123" i="5"/>
  <c r="AO18" i="6"/>
  <c r="AO20" i="6" s="1"/>
  <c r="AO46" i="6" s="1"/>
  <c r="AP92" i="5"/>
  <c r="AP95" i="5" s="1"/>
  <c r="AP111" i="5"/>
  <c r="AP11" i="6" s="1"/>
  <c r="AQ87" i="5"/>
  <c r="AQ88" i="5" s="1"/>
  <c r="AP96" i="5"/>
  <c r="AQ84" i="5"/>
  <c r="AR77" i="5"/>
  <c r="AR79" i="5" s="1"/>
  <c r="AO47" i="6" l="1"/>
  <c r="AO49" i="6" s="1"/>
  <c r="AQ29" i="6"/>
  <c r="AQ30" i="6" s="1"/>
  <c r="AR27" i="6" s="1"/>
  <c r="AR31" i="6" s="1"/>
  <c r="AQ48" i="6"/>
  <c r="AP100" i="5"/>
  <c r="AP103" i="5" s="1"/>
  <c r="AP120" i="5"/>
  <c r="AP18" i="6" s="1"/>
  <c r="AP20" i="6" s="1"/>
  <c r="AP46" i="6" s="1"/>
  <c r="AP99" i="5"/>
  <c r="AP102" i="5" s="1"/>
  <c r="AP112" i="5"/>
  <c r="AQ89" i="5"/>
  <c r="AQ90" i="5" s="1"/>
  <c r="AQ93" i="5"/>
  <c r="AQ119" i="5" s="1"/>
  <c r="AQ17" i="6" s="1"/>
  <c r="AR80" i="5"/>
  <c r="AR81" i="5" s="1"/>
  <c r="AR87" i="5" s="1"/>
  <c r="AP114" i="5" l="1"/>
  <c r="AP118" i="5" s="1"/>
  <c r="AP123" i="5" s="1"/>
  <c r="AP12" i="6"/>
  <c r="AP13" i="6" s="1"/>
  <c r="AR29" i="6"/>
  <c r="AR30" i="6" s="1"/>
  <c r="AS27" i="6" s="1"/>
  <c r="AS31" i="6" s="1"/>
  <c r="AR48" i="6"/>
  <c r="AP106" i="5"/>
  <c r="AQ92" i="5"/>
  <c r="AQ95" i="5" s="1"/>
  <c r="AQ111" i="5"/>
  <c r="AQ11" i="6" s="1"/>
  <c r="AR84" i="5"/>
  <c r="AR82" i="5"/>
  <c r="AS76" i="5" s="1"/>
  <c r="AQ96" i="5"/>
  <c r="AR88" i="5"/>
  <c r="AS29" i="6" l="1"/>
  <c r="AS30" i="6" s="1"/>
  <c r="AS48" i="6"/>
  <c r="AP36" i="6"/>
  <c r="AP40" i="6" s="1"/>
  <c r="AP45" i="6" s="1"/>
  <c r="AP47" i="6" s="1"/>
  <c r="AP49" i="6" s="1"/>
  <c r="AP55" i="6"/>
  <c r="AQ100" i="5"/>
  <c r="AQ103" i="5" s="1"/>
  <c r="AQ120" i="5"/>
  <c r="AQ18" i="6" s="1"/>
  <c r="AQ20" i="6" s="1"/>
  <c r="AQ46" i="6" s="1"/>
  <c r="AQ99" i="5"/>
  <c r="AQ102" i="5" s="1"/>
  <c r="AQ112" i="5"/>
  <c r="AS77" i="5"/>
  <c r="AS79" i="5" s="1"/>
  <c r="AR89" i="5"/>
  <c r="AR90" i="5" s="1"/>
  <c r="AR93" i="5"/>
  <c r="AR119" i="5" s="1"/>
  <c r="AR17" i="6" s="1"/>
  <c r="AQ114" i="5" l="1"/>
  <c r="AQ118" i="5" s="1"/>
  <c r="AQ123" i="5" s="1"/>
  <c r="AQ12" i="6"/>
  <c r="AQ13" i="6" s="1"/>
  <c r="AQ106" i="5"/>
  <c r="AR92" i="5"/>
  <c r="AR95" i="5" s="1"/>
  <c r="AR111" i="5"/>
  <c r="AR11" i="6" s="1"/>
  <c r="I79" i="5"/>
  <c r="AS80" i="5"/>
  <c r="AS81" i="5" s="1"/>
  <c r="AS82" i="5" s="1"/>
  <c r="AR96" i="5"/>
  <c r="AQ36" i="6" l="1"/>
  <c r="AQ40" i="6" s="1"/>
  <c r="AQ55" i="6"/>
  <c r="AR100" i="5"/>
  <c r="AR103" i="5" s="1"/>
  <c r="AR120" i="5"/>
  <c r="AR18" i="6" s="1"/>
  <c r="AR20" i="6" s="1"/>
  <c r="AR46" i="6" s="1"/>
  <c r="AR99" i="5"/>
  <c r="AR102" i="5" s="1"/>
  <c r="AR112" i="5"/>
  <c r="I81" i="5"/>
  <c r="AS87" i="5"/>
  <c r="AS88" i="5" s="1"/>
  <c r="AS84" i="5"/>
  <c r="F85" i="5" s="1"/>
  <c r="AR114" i="5" l="1"/>
  <c r="AR118" i="5" s="1"/>
  <c r="AR123" i="5" s="1"/>
  <c r="AR12" i="6"/>
  <c r="AR13" i="6" s="1"/>
  <c r="AQ45" i="6"/>
  <c r="AQ47" i="6" s="1"/>
  <c r="AQ49" i="6" s="1"/>
  <c r="AR106" i="5"/>
  <c r="AS89" i="5"/>
  <c r="AS90" i="5" s="1"/>
  <c r="AS111" i="5" s="1"/>
  <c r="AS11" i="6" s="1"/>
  <c r="AS93" i="5"/>
  <c r="AS119" i="5" s="1"/>
  <c r="AS17" i="6" s="1"/>
  <c r="AR36" i="6" l="1"/>
  <c r="AR40" i="6" s="1"/>
  <c r="AR55" i="6"/>
  <c r="I111" i="5"/>
  <c r="AS96" i="5"/>
  <c r="AS92" i="5"/>
  <c r="AS95" i="5" s="1"/>
  <c r="I90" i="5"/>
  <c r="AR45" i="6" l="1"/>
  <c r="AR47" i="6" s="1"/>
  <c r="AR49" i="6" s="1"/>
  <c r="AS100" i="5"/>
  <c r="AS103" i="5" s="1"/>
  <c r="AS120" i="5"/>
  <c r="AS18" i="6" s="1"/>
  <c r="AS20" i="6" s="1"/>
  <c r="AS46" i="6" s="1"/>
  <c r="AS99" i="5"/>
  <c r="AS102" i="5" s="1"/>
  <c r="AS112" i="5"/>
  <c r="AS12" i="6" s="1"/>
  <c r="AS13" i="6" s="1"/>
  <c r="AS36" i="6" l="1"/>
  <c r="AS40" i="6" s="1"/>
  <c r="AS55" i="6"/>
  <c r="AS106" i="5"/>
  <c r="G107" i="5" s="1"/>
  <c r="E11" i="2" s="1"/>
  <c r="I112" i="5"/>
  <c r="AS114" i="5"/>
  <c r="AS45" i="6" l="1"/>
  <c r="AS47" i="6" s="1"/>
  <c r="AS49" i="6" s="1"/>
  <c r="F51" i="6" s="1"/>
  <c r="E20" i="2" s="1"/>
  <c r="E42" i="6"/>
  <c r="E19" i="2" s="1"/>
  <c r="F115" i="5"/>
  <c r="E16" i="2" s="1"/>
  <c r="AS118" i="5"/>
  <c r="AS123" i="5" l="1"/>
  <c r="F124" i="5" s="1"/>
  <c r="E17" i="2" s="1"/>
</calcChain>
</file>

<file path=xl/sharedStrings.xml><?xml version="1.0" encoding="utf-8"?>
<sst xmlns="http://schemas.openxmlformats.org/spreadsheetml/2006/main" count="518" uniqueCount="243">
  <si>
    <t>Size</t>
  </si>
  <si>
    <t>Yield</t>
  </si>
  <si>
    <t>Asset Life</t>
  </si>
  <si>
    <t>Degradation</t>
  </si>
  <si>
    <t>Commercial Operations Date</t>
  </si>
  <si>
    <t>PPA Rate</t>
  </si>
  <si>
    <t>Term</t>
  </si>
  <si>
    <t>Escalator</t>
  </si>
  <si>
    <t>Energy Offtake</t>
  </si>
  <si>
    <t>CapEx</t>
  </si>
  <si>
    <t>Operating Costs</t>
  </si>
  <si>
    <t>O&amp;M</t>
  </si>
  <si>
    <t>Asset Management</t>
  </si>
  <si>
    <t>Insurance</t>
  </si>
  <si>
    <t>$/W(dc)</t>
  </si>
  <si>
    <t>MW(dc)</t>
  </si>
  <si>
    <t>Unit</t>
  </si>
  <si>
    <t>Value</t>
  </si>
  <si>
    <t>years</t>
  </si>
  <si>
    <t>%/year</t>
  </si>
  <si>
    <t>$/MWh</t>
  </si>
  <si>
    <t>Tax Equity</t>
  </si>
  <si>
    <t>Tax Equity Flip Term</t>
  </si>
  <si>
    <t>Pre-Flip Cash</t>
  </si>
  <si>
    <t>Post-Flip Cash</t>
  </si>
  <si>
    <t>Debt</t>
  </si>
  <si>
    <t>Amortization</t>
  </si>
  <si>
    <t>All-In Interest Rate</t>
  </si>
  <si>
    <t>Debt Service Coverage Ratio</t>
  </si>
  <si>
    <t>Inflation</t>
  </si>
  <si>
    <t>ITC Eligibility</t>
  </si>
  <si>
    <t>ITC %</t>
  </si>
  <si>
    <t>Pre-Flip Income Allocation</t>
  </si>
  <si>
    <t>Post-Flip Income Allocation</t>
  </si>
  <si>
    <t>Corporate Tax Rate</t>
  </si>
  <si>
    <t>$/kW(dc)/yr</t>
  </si>
  <si>
    <t>kWh/kW(dc)</t>
  </si>
  <si>
    <t>ITC Eligible Depreciation</t>
  </si>
  <si>
    <t>5y MACRS</t>
  </si>
  <si>
    <t>Non-ITC Eligible Depreciation</t>
  </si>
  <si>
    <t>15y Straight Line</t>
  </si>
  <si>
    <t>Cap Ex</t>
  </si>
  <si>
    <t>Taxes &amp; Depreciation</t>
  </si>
  <si>
    <t>Merchant Rate</t>
  </si>
  <si>
    <t>Merchant Escalator</t>
  </si>
  <si>
    <t>Tax Equity Flip IRR</t>
  </si>
  <si>
    <t>Tax Investor Contribution Ratio</t>
  </si>
  <si>
    <t>Back-Leverage Debt</t>
  </si>
  <si>
    <t>Overall Pre-tax Unlevered IRR</t>
  </si>
  <si>
    <t>Sponsor Levered Pre-Tax IRR</t>
  </si>
  <si>
    <t>Sponsor Levered After-Tax IRR</t>
  </si>
  <si>
    <t>DSCR Target for Back-Leverage Debt</t>
  </si>
  <si>
    <t>Key Ratios</t>
  </si>
  <si>
    <t>Uses and Sources</t>
  </si>
  <si>
    <t>Capital Expenditures</t>
  </si>
  <si>
    <t>Tax Equity Investment</t>
  </si>
  <si>
    <t>Total Sponsor</t>
  </si>
  <si>
    <t>Of Which</t>
  </si>
  <si>
    <t xml:space="preserve">Equity </t>
  </si>
  <si>
    <t>Back-leverage Debt</t>
  </si>
  <si>
    <t>%</t>
  </si>
  <si>
    <t>Years</t>
  </si>
  <si>
    <t>% p.a.</t>
  </si>
  <si>
    <t>x</t>
  </si>
  <si>
    <t>Operations</t>
  </si>
  <si>
    <t>Contribution Ratio</t>
  </si>
  <si>
    <t>MACRS</t>
  </si>
  <si>
    <t>Yrs</t>
  </si>
  <si>
    <t>Time Line</t>
  </si>
  <si>
    <t>Start of Period</t>
  </si>
  <si>
    <t>End of Period</t>
  </si>
  <si>
    <t>Period</t>
  </si>
  <si>
    <t>PPA Period</t>
  </si>
  <si>
    <t>Flag</t>
  </si>
  <si>
    <t>Merchant Period</t>
  </si>
  <si>
    <t>Operations Flag</t>
  </si>
  <si>
    <t>Capacity</t>
  </si>
  <si>
    <t>kWp</t>
  </si>
  <si>
    <t>MWp</t>
  </si>
  <si>
    <t>kWh/kWp</t>
  </si>
  <si>
    <t>Generation Before Degradation</t>
  </si>
  <si>
    <t>MWH</t>
  </si>
  <si>
    <t>Index</t>
  </si>
  <si>
    <t>Constant</t>
  </si>
  <si>
    <t>Sum</t>
  </si>
  <si>
    <t>Generation After Degradation</t>
  </si>
  <si>
    <t>Operating Cash Flow</t>
  </si>
  <si>
    <t>Cap Exp</t>
  </si>
  <si>
    <t>Model Units</t>
  </si>
  <si>
    <t>Driver Units</t>
  </si>
  <si>
    <t>$</t>
  </si>
  <si>
    <t>$/kW</t>
  </si>
  <si>
    <t>PPA Rate - No Inflation</t>
  </si>
  <si>
    <t>$/MWH</t>
  </si>
  <si>
    <t>PPA Escalation</t>
  </si>
  <si>
    <t>PPA  Rate Appled</t>
  </si>
  <si>
    <t>Merchant Rate - No Inflation</t>
  </si>
  <si>
    <t>Merchant Escalation</t>
  </si>
  <si>
    <t>Merchant  Rate Appled</t>
  </si>
  <si>
    <t>PPA Revenues</t>
  </si>
  <si>
    <t>Merchant Revenues</t>
  </si>
  <si>
    <t>Inflation Index</t>
  </si>
  <si>
    <t>$/kW-yr</t>
  </si>
  <si>
    <t>Total Operating Cost</t>
  </si>
  <si>
    <t>EBITDA</t>
  </si>
  <si>
    <t>Total Revenues</t>
  </si>
  <si>
    <t>Unlevered Pre-tax Project IRR</t>
  </si>
  <si>
    <t>Transferred Variables</t>
  </si>
  <si>
    <t>Reduced Basis from ITC</t>
  </si>
  <si>
    <t>Investment Tax Credit</t>
  </si>
  <si>
    <t>Eligible Expenditure</t>
  </si>
  <si>
    <t>ITC Amount</t>
  </si>
  <si>
    <t>Tax Basis for Depreciation</t>
  </si>
  <si>
    <t>ITC Eligible</t>
  </si>
  <si>
    <t>Reduced for Basis</t>
  </si>
  <si>
    <t>Tax Basis - Eligible</t>
  </si>
  <si>
    <t>Non-ITC Eligible</t>
  </si>
  <si>
    <t>Depreciation</t>
  </si>
  <si>
    <t>Operating Life</t>
  </si>
  <si>
    <t>Straight Line</t>
  </si>
  <si>
    <t>MACR Depreciation</t>
  </si>
  <si>
    <t>St Line Depreciation</t>
  </si>
  <si>
    <t>Total Depreciation</t>
  </si>
  <si>
    <t>Hypothetical Cash Flow with Deduuctibility</t>
  </si>
  <si>
    <t>Less: Depreciation</t>
  </si>
  <si>
    <t>EBT</t>
  </si>
  <si>
    <t>Tax Rate</t>
  </si>
  <si>
    <t>Plus ITC</t>
  </si>
  <si>
    <t>After Tax Operating Cash Flow</t>
  </si>
  <si>
    <t>Less: Capital Expenditures</t>
  </si>
  <si>
    <t>Net Cash Flow</t>
  </si>
  <si>
    <t>Hypothetical After Tax IRR</t>
  </si>
  <si>
    <t>x ITC</t>
  </si>
  <si>
    <t>Flag for Time Based Flip</t>
  </si>
  <si>
    <t>ITC</t>
  </si>
  <si>
    <t>Total Deprecation</t>
  </si>
  <si>
    <t>Time Based Flip</t>
  </si>
  <si>
    <t>Pre-Flip</t>
  </si>
  <si>
    <t>Post-Flip</t>
  </si>
  <si>
    <t>Tax Investor - Income</t>
  </si>
  <si>
    <t>Sponsor - Income</t>
  </si>
  <si>
    <t>Tax Investor - Cash Flow</t>
  </si>
  <si>
    <t>Sponsor - Cash Flow</t>
  </si>
  <si>
    <t>Income</t>
  </si>
  <si>
    <t>Tax Investor</t>
  </si>
  <si>
    <t>Cash Flow</t>
  </si>
  <si>
    <t>Investment</t>
  </si>
  <si>
    <t>Taxes</t>
  </si>
  <si>
    <t xml:space="preserve">Net Cash Flow  </t>
  </si>
  <si>
    <t>Tax Investor IRR</t>
  </si>
  <si>
    <t>Less: Investment</t>
  </si>
  <si>
    <t>Hypothetical IRR with Full Deduction Use</t>
  </si>
  <si>
    <t>Net Cash Flow After Tax - Tax Investor Time Flip</t>
  </si>
  <si>
    <t>Net Cash Flow - Sponsor</t>
  </si>
  <si>
    <t>Total Invetment</t>
  </si>
  <si>
    <t>Total EBITDA</t>
  </si>
  <si>
    <t>Less: Tax Investor Cash</t>
  </si>
  <si>
    <t>Sponsor Cash</t>
  </si>
  <si>
    <t>Net Pre-tax Cash Flow</t>
  </si>
  <si>
    <t>Sponsor Pre-tax IRR</t>
  </si>
  <si>
    <t>Tax Investor After-tax IRR - Time based Flip</t>
  </si>
  <si>
    <t>Total Income</t>
  </si>
  <si>
    <t>Income to Tax Investor</t>
  </si>
  <si>
    <t>Income to Sponsor</t>
  </si>
  <si>
    <t>Taxes to Sponsor</t>
  </si>
  <si>
    <t>ITC to Sponsor</t>
  </si>
  <si>
    <t>Investment by Sponsor</t>
  </si>
  <si>
    <t>Sponsor After-tax IRR</t>
  </si>
  <si>
    <t>Yield Based Flip</t>
  </si>
  <si>
    <t>Total Cash Flow</t>
  </si>
  <si>
    <t>Tax Investor Cash Pre-Flip</t>
  </si>
  <si>
    <t>Tax Investor ITC</t>
  </si>
  <si>
    <t>Contribution</t>
  </si>
  <si>
    <t>After-tax Cash Flow</t>
  </si>
  <si>
    <t>Yield Base Flip Tracking Account</t>
  </si>
  <si>
    <t>Opening</t>
  </si>
  <si>
    <t>Add: Accrued Cost of Capital</t>
  </si>
  <si>
    <t>Closing Balance</t>
  </si>
  <si>
    <t>Add: Investment</t>
  </si>
  <si>
    <t>Net Cash Flow Pre-Flip</t>
  </si>
  <si>
    <t>IRR Pre-Flip</t>
  </si>
  <si>
    <t>Tax Investor - Pre-Flip Cash %</t>
  </si>
  <si>
    <t>Total After-tax Cash Flow</t>
  </si>
  <si>
    <t>Less: Cash Received - Operations</t>
  </si>
  <si>
    <t>Subtotal</t>
  </si>
  <si>
    <t>Tax Investor Taxes Pre-Flip</t>
  </si>
  <si>
    <t>Sponsor - Pre-Flip</t>
  </si>
  <si>
    <t>Percent of Period Pre-Flip</t>
  </si>
  <si>
    <t>Less: Cash Received from Tax</t>
  </si>
  <si>
    <t>Cash Received from Tax</t>
  </si>
  <si>
    <t>Total Cash Pre-Flip</t>
  </si>
  <si>
    <t>Total Income Pre-Flip</t>
  </si>
  <si>
    <t>Sponsor Cash Pre-Flip</t>
  </si>
  <si>
    <t>Tax Investor Post-Flip Cash</t>
  </si>
  <si>
    <t>Tax Investor Post-Flip Income</t>
  </si>
  <si>
    <t>Total Tax Investor Cash</t>
  </si>
  <si>
    <t>Total Tax Investor Income x t</t>
  </si>
  <si>
    <t>Tax Investor After-tax IRR - Yield base Flip</t>
  </si>
  <si>
    <t>Sponsor Unlevered Pre-Tax IRR - Time Based</t>
  </si>
  <si>
    <t>Sponsor Unlevered After-Tax IRR - Time Based</t>
  </si>
  <si>
    <t>Sponsor Unlevered Pre-Tax IRR - Yield Based</t>
  </si>
  <si>
    <t>Sponsor Unlevered After-Tax IRR - Yield Based</t>
  </si>
  <si>
    <t>IRR for Tax Investor Yield Based</t>
  </si>
  <si>
    <t>Sponsor IRRs with Yield Based Flip</t>
  </si>
  <si>
    <t>Pre-tax Cash Flow Pre-flip</t>
  </si>
  <si>
    <t>Pre-tax Cash Flow Post-Flip</t>
  </si>
  <si>
    <t>Total Cash Flow Post-Flip</t>
  </si>
  <si>
    <t>Total Income Post-Flip</t>
  </si>
  <si>
    <t>Tax Investor Return with Yield Based Flip</t>
  </si>
  <si>
    <t>Pre-tax Cash Flow - Sponsor</t>
  </si>
  <si>
    <t>Pre-tax Cash IRR - Sponsor</t>
  </si>
  <si>
    <t>Pre-tax Return</t>
  </si>
  <si>
    <t>Post-tax Return</t>
  </si>
  <si>
    <t>Pre-tax Cash Flow</t>
  </si>
  <si>
    <t>Tax to Sponsor - Pre-flip</t>
  </si>
  <si>
    <t>Tax to Sponsor - Post-flip</t>
  </si>
  <si>
    <t>Sponsor After-tax</t>
  </si>
  <si>
    <t>Pre-tax Cash Flow Before Flip to Sponsor</t>
  </si>
  <si>
    <t>Total Pre-tax Cash Flow</t>
  </si>
  <si>
    <t>Repayment Flag</t>
  </si>
  <si>
    <t>Target Debt Service</t>
  </si>
  <si>
    <t>PV of Debt Service at Interest Rate</t>
  </si>
  <si>
    <t>Opening Balance</t>
  </si>
  <si>
    <t>Add: Debt Issue</t>
  </si>
  <si>
    <t>Less Repayment</t>
  </si>
  <si>
    <t>Interest</t>
  </si>
  <si>
    <t>Closing Balance Test</t>
  </si>
  <si>
    <t>Sponsor Investment</t>
  </si>
  <si>
    <t xml:space="preserve">Equity Cash Flow </t>
  </si>
  <si>
    <t>Add: Debt Issued</t>
  </si>
  <si>
    <t>Less: Debt Service</t>
  </si>
  <si>
    <t>Equity Cash Flow</t>
  </si>
  <si>
    <t>Pre-tax Leered IRR</t>
  </si>
  <si>
    <t>Equity Cash Flow After Tax</t>
  </si>
  <si>
    <t>Total Taxes Paid</t>
  </si>
  <si>
    <t>Pre-tax Net Cash Flow after Leverage</t>
  </si>
  <si>
    <t>Less: Tax Paid</t>
  </si>
  <si>
    <t>Cash Flow before Tax Effect of Interest</t>
  </si>
  <si>
    <t>Tax Shield from Interest</t>
  </si>
  <si>
    <t>Cash Flow with Tax Shield Benefit</t>
  </si>
  <si>
    <t>After Tax IRR with Leverage</t>
  </si>
  <si>
    <t>Graph</t>
  </si>
  <si>
    <t>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</si>
</sst>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[Red]_(* \(#,##0.00\);_-* &quot;-&quot;??_-;_-@_-"/>
    <numFmt numFmtId="166" formatCode="_(* #,##0_);[Red]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8FFE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5" fontId="4" fillId="0" borderId="0" xfId="1" applyNumberFormat="1" applyFont="1"/>
    <xf numFmtId="164" fontId="1" fillId="0" borderId="0" xfId="1" applyNumberFormat="1" applyFont="1"/>
    <xf numFmtId="0" fontId="0" fillId="0" borderId="0" xfId="0" applyAlignment="1">
      <alignment horizontal="center"/>
    </xf>
    <xf numFmtId="10" fontId="1" fillId="0" borderId="0" xfId="1" applyNumberFormat="1" applyFont="1"/>
    <xf numFmtId="0" fontId="6" fillId="2" borderId="0" xfId="0" applyFont="1" applyFill="1"/>
    <xf numFmtId="164" fontId="6" fillId="2" borderId="0" xfId="1" applyNumberFormat="1" applyFont="1" applyFill="1"/>
    <xf numFmtId="10" fontId="6" fillId="2" borderId="0" xfId="0" applyNumberFormat="1" applyFont="1" applyFill="1"/>
    <xf numFmtId="14" fontId="6" fillId="2" borderId="0" xfId="0" applyNumberFormat="1" applyFont="1" applyFill="1"/>
    <xf numFmtId="43" fontId="6" fillId="2" borderId="0" xfId="1" applyFont="1" applyFill="1"/>
    <xf numFmtId="9" fontId="6" fillId="2" borderId="0" xfId="0" applyNumberFormat="1" applyFont="1" applyFill="1"/>
    <xf numFmtId="166" fontId="0" fillId="0" borderId="0" xfId="0" applyNumberFormat="1"/>
    <xf numFmtId="10" fontId="0" fillId="0" borderId="0" xfId="0" applyNumberFormat="1"/>
    <xf numFmtId="165" fontId="1" fillId="0" borderId="0" xfId="1" applyNumberFormat="1" applyFont="1"/>
    <xf numFmtId="43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6" fontId="7" fillId="3" borderId="0" xfId="0" applyNumberFormat="1" applyFont="1" applyFill="1"/>
    <xf numFmtId="166" fontId="7" fillId="3" borderId="1" xfId="0" applyNumberFormat="1" applyFont="1" applyFill="1" applyBorder="1"/>
    <xf numFmtId="0" fontId="7" fillId="4" borderId="0" xfId="0" applyFont="1" applyFill="1"/>
    <xf numFmtId="166" fontId="7" fillId="4" borderId="0" xfId="0" applyNumberFormat="1" applyFont="1" applyFill="1"/>
    <xf numFmtId="10" fontId="7" fillId="4" borderId="0" xfId="0" applyNumberFormat="1" applyFont="1" applyFill="1"/>
    <xf numFmtId="43" fontId="7" fillId="4" borderId="0" xfId="0" applyNumberFormat="1" applyFont="1" applyFill="1"/>
    <xf numFmtId="9" fontId="7" fillId="4" borderId="0" xfId="0" applyNumberFormat="1" applyFont="1" applyFill="1"/>
    <xf numFmtId="0" fontId="8" fillId="5" borderId="0" xfId="0" applyFont="1" applyFill="1"/>
    <xf numFmtId="0" fontId="5" fillId="6" borderId="0" xfId="0" applyFont="1" applyFill="1"/>
    <xf numFmtId="0" fontId="5" fillId="6" borderId="0" xfId="0" applyFont="1" applyFill="1" applyAlignment="1">
      <alignment horizontal="center" wrapText="1"/>
    </xf>
    <xf numFmtId="0" fontId="5" fillId="6" borderId="0" xfId="0" applyFont="1" applyFill="1" applyAlignment="1">
      <alignment horizontal="center"/>
    </xf>
    <xf numFmtId="14" fontId="5" fillId="6" borderId="0" xfId="0" applyNumberFormat="1" applyFont="1" applyFill="1"/>
    <xf numFmtId="0" fontId="9" fillId="0" borderId="0" xfId="0" applyFont="1"/>
    <xf numFmtId="166" fontId="9" fillId="0" borderId="0" xfId="0" applyNumberFormat="1" applyFont="1"/>
    <xf numFmtId="9" fontId="9" fillId="0" borderId="0" xfId="0" applyNumberFormat="1" applyFont="1"/>
    <xf numFmtId="0" fontId="9" fillId="0" borderId="1" xfId="0" applyFont="1" applyBorder="1"/>
    <xf numFmtId="166" fontId="9" fillId="0" borderId="1" xfId="0" applyNumberFormat="1" applyFont="1" applyBorder="1"/>
    <xf numFmtId="10" fontId="9" fillId="0" borderId="0" xfId="0" applyNumberFormat="1" applyFont="1"/>
    <xf numFmtId="10" fontId="7" fillId="3" borderId="0" xfId="0" applyNumberFormat="1" applyFont="1" applyFill="1"/>
    <xf numFmtId="10" fontId="9" fillId="0" borderId="1" xfId="0" applyNumberFormat="1" applyFont="1" applyBorder="1"/>
    <xf numFmtId="10" fontId="5" fillId="6" borderId="0" xfId="0" applyNumberFormat="1" applyFont="1" applyFill="1" applyAlignment="1">
      <alignment horizontal="center"/>
    </xf>
    <xf numFmtId="165" fontId="9" fillId="0" borderId="0" xfId="1" applyNumberFormat="1" applyFont="1" applyFill="1"/>
    <xf numFmtId="0" fontId="7" fillId="3" borderId="0" xfId="0" applyFont="1" applyFill="1"/>
  </cellXfs>
  <cellStyles count="2">
    <cellStyle name="Comma" xfId="1" builtinId="3"/>
    <cellStyle name="Normal" xfId="0" builtinId="0"/>
  </cellStyles>
  <dxfs count="38"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  <dxf>
      <font>
        <color rgb="FF808080"/>
      </font>
      <fill>
        <patternFill>
          <fgColor indexed="64"/>
          <bgColor rgb="FFCCECFF"/>
        </patternFill>
      </fill>
    </dxf>
    <dxf>
      <font>
        <color auto="1"/>
      </font>
      <fill>
        <patternFill>
          <fgColor indexed="64"/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 Flow and Debt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'Back Leverage'!$C$55:$J$55</c:f>
              <c:strCache>
                <c:ptCount val="8"/>
                <c:pt idx="0">
                  <c:v>Cash Flow</c:v>
                </c:pt>
                <c:pt idx="7">
                  <c:v> -  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'Back Leverage'!$K$54:$AS$54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'Back Leverage'!$K$55:$AS$55</c:f>
              <c:numCache>
                <c:formatCode>_(* #,##0_);[Red]_(* \(#,##0\);_(* "-"??_);_(@_)</c:formatCode>
                <c:ptCount val="35"/>
                <c:pt idx="0">
                  <c:v>4018700</c:v>
                </c:pt>
                <c:pt idx="1">
                  <c:v>3977186.5</c:v>
                </c:pt>
                <c:pt idx="2">
                  <c:v>4084433.7281705458</c:v>
                </c:pt>
                <c:pt idx="3">
                  <c:v>4623518.8271617191</c:v>
                </c:pt>
                <c:pt idx="4">
                  <c:v>4573408.0810359102</c:v>
                </c:pt>
                <c:pt idx="5">
                  <c:v>4523008.0256009307</c:v>
                </c:pt>
                <c:pt idx="6">
                  <c:v>4472309.3101425311</c:v>
                </c:pt>
                <c:pt idx="7">
                  <c:v>4421302.4147548135</c:v>
                </c:pt>
                <c:pt idx="8">
                  <c:v>4369977.6468672948</c:v>
                </c:pt>
                <c:pt idx="9">
                  <c:v>4318325.1377029391</c:v>
                </c:pt>
                <c:pt idx="10">
                  <c:v>4266334.8386658058</c:v>
                </c:pt>
                <c:pt idx="11">
                  <c:v>4213996.5176568842</c:v>
                </c:pt>
                <c:pt idx="12">
                  <c:v>4161299.7553166961</c:v>
                </c:pt>
                <c:pt idx="13">
                  <c:v>4108233.9411931718</c:v>
                </c:pt>
                <c:pt idx="14">
                  <c:v>4054788.2698333259</c:v>
                </c:pt>
                <c:pt idx="15">
                  <c:v>4000951.7367972005</c:v>
                </c:pt>
                <c:pt idx="16">
                  <c:v>3946713.1345925168</c:v>
                </c:pt>
                <c:pt idx="17">
                  <c:v>3892061.0485284436</c:v>
                </c:pt>
                <c:pt idx="18">
                  <c:v>3836983.8524868689</c:v>
                </c:pt>
                <c:pt idx="19">
                  <c:v>3781469.7046095226</c:v>
                </c:pt>
                <c:pt idx="20">
                  <c:v>5221901.8917385321</c:v>
                </c:pt>
                <c:pt idx="21">
                  <c:v>5157995.452828886</c:v>
                </c:pt>
                <c:pt idx="22">
                  <c:v>5093652.6075247675</c:v>
                </c:pt>
                <c:pt idx="23">
                  <c:v>5028860.4190863706</c:v>
                </c:pt>
                <c:pt idx="24">
                  <c:v>4963605.7130821506</c:v>
                </c:pt>
                <c:pt idx="25">
                  <c:v>4897875.072529776</c:v>
                </c:pt>
                <c:pt idx="26">
                  <c:v>4831654.8329404239</c:v>
                </c:pt>
                <c:pt idx="27">
                  <c:v>4764931.0772644849</c:v>
                </c:pt>
                <c:pt idx="28">
                  <c:v>4697689.6307366993</c:v>
                </c:pt>
                <c:pt idx="29">
                  <c:v>4629916.0556187239</c:v>
                </c:pt>
                <c:pt idx="30">
                  <c:v>4561595.6458370537</c:v>
                </c:pt>
                <c:pt idx="31">
                  <c:v>4492713.4215142187</c:v>
                </c:pt>
                <c:pt idx="32">
                  <c:v>4423254.1233911254</c:v>
                </c:pt>
                <c:pt idx="33">
                  <c:v>4353202.2071383372</c:v>
                </c:pt>
                <c:pt idx="34">
                  <c:v>4282541.8375540972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7-4B77-9160-016968DDD76D}"/>
            </c:ext>
          </c:extLst>
        </c:ser>
        <c:ser>
          <c:idx val="1"/>
          <c:order val="1"/>
          <c:tx>
            <c:strRef>
              <c:f>'Back Leverage'!$C$56:$J$56</c:f>
              <c:strCache>
                <c:ptCount val="8"/>
                <c:pt idx="0">
                  <c:v>Debt Service</c:v>
                </c:pt>
                <c:pt idx="7">
                  <c:v> -  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'Back Leverage'!$K$54:$AS$54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'Back Leverage'!$K$56:$AS$56</c:f>
              <c:numCache>
                <c:formatCode>_(* #,##0_);[Red]_(* \(#,##0\);_(* "-"??_);_(@_)</c:formatCode>
                <c:ptCount val="35"/>
                <c:pt idx="0">
                  <c:v>3091307.692307692</c:v>
                </c:pt>
                <c:pt idx="1">
                  <c:v>3059374.2307692305</c:v>
                </c:pt>
                <c:pt idx="2">
                  <c:v>3141872.0985927274</c:v>
                </c:pt>
                <c:pt idx="3">
                  <c:v>3556552.9439705531</c:v>
                </c:pt>
                <c:pt idx="4">
                  <c:v>3518006.2161814691</c:v>
                </c:pt>
                <c:pt idx="5">
                  <c:v>3479236.9427699465</c:v>
                </c:pt>
                <c:pt idx="6">
                  <c:v>3440237.9308788697</c:v>
                </c:pt>
                <c:pt idx="7">
                  <c:v>3401001.8575037024</c:v>
                </c:pt>
                <c:pt idx="8">
                  <c:v>3361521.2668209961</c:v>
                </c:pt>
                <c:pt idx="9">
                  <c:v>3321788.5674637994</c:v>
                </c:pt>
                <c:pt idx="10">
                  <c:v>3281796.0297429273</c:v>
                </c:pt>
                <c:pt idx="11">
                  <c:v>3241535.7828129879</c:v>
                </c:pt>
                <c:pt idx="12">
                  <c:v>3200999.8117820737</c:v>
                </c:pt>
                <c:pt idx="13">
                  <c:v>3160179.9547639783</c:v>
                </c:pt>
                <c:pt idx="14">
                  <c:v>3119067.8998717889</c:v>
                </c:pt>
                <c:pt idx="15">
                  <c:v>3077655.1821516925</c:v>
                </c:pt>
                <c:pt idx="16">
                  <c:v>3035933.180455782</c:v>
                </c:pt>
                <c:pt idx="17">
                  <c:v>2993893.1142526488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7-4B77-9160-016968DDD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876704"/>
        <c:axId val="656871296"/>
      </c:barChart>
      <c:catAx>
        <c:axId val="6568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71296"/>
        <c:crosses val="autoZero"/>
        <c:auto val="1"/>
        <c:lblAlgn val="ctr"/>
        <c:lblOffset val="100"/>
        <c:noMultiLvlLbl val="0"/>
      </c:catAx>
      <c:valAx>
        <c:axId val="65687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[Red]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87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31" fmlaLink="Inputs!$G$35" max="20" min="10" page="10" val="14"/>
</file>

<file path=xl/ctrlProps/ctrlProp2.xml><?xml version="1.0" encoding="utf-8"?>
<formControlPr xmlns="http://schemas.microsoft.com/office/spreadsheetml/2009/9/main" objectType="Spin" dx="31" fmlaLink="Inputs!$G$35" max="20" min="10" page="10" val="14"/>
</file>

<file path=xl/ctrlProps/ctrlProp3.xml><?xml version="1.0" encoding="utf-8"?>
<formControlPr xmlns="http://schemas.microsoft.com/office/spreadsheetml/2009/9/main" objectType="Spin" dx="31" fmlaLink="Inputs!$G$35" max="20" min="10" page="10" val="14"/>
</file>

<file path=xl/ctrlProps/ctrlProp4.xml><?xml version="1.0" encoding="utf-8"?>
<formControlPr xmlns="http://schemas.microsoft.com/office/spreadsheetml/2009/9/main" objectType="Spin" dx="31" fmlaLink="Inputs!$G$35" max="20" min="10" page="10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127000</xdr:colOff>
          <xdr:row>2</xdr:row>
          <xdr:rowOff>0</xdr:rowOff>
        </xdr:from>
        <xdr:to>
          <xdr:col>5</xdr:col>
          <xdr:colOff>393700</xdr:colOff>
          <xdr:row>2</xdr:row>
          <xdr:rowOff>177800</xdr:rowOff>
        </xdr:to>
        <xdr:sp macro="" textlink="">
          <xdr:nvSpPr>
            <xdr:cNvPr id="6145" name="Spinne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10</xdr:col>
      <xdr:colOff>508000</xdr:colOff>
      <xdr:row>2</xdr:row>
      <xdr:rowOff>165100</xdr:rowOff>
    </xdr:from>
    <xdr:to>
      <xdr:col>17</xdr:col>
      <xdr:colOff>101600</xdr:colOff>
      <xdr:row>17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127000</xdr:colOff>
          <xdr:row>34</xdr:row>
          <xdr:rowOff>12700</xdr:rowOff>
        </xdr:from>
        <xdr:to>
          <xdr:col>6</xdr:col>
          <xdr:colOff>393700</xdr:colOff>
          <xdr:row>35</xdr:row>
          <xdr:rowOff>6350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603250</xdr:colOff>
          <xdr:row>33</xdr:row>
          <xdr:rowOff>12700</xdr:rowOff>
        </xdr:from>
        <xdr:to>
          <xdr:col>6</xdr:col>
          <xdr:colOff>146050</xdr:colOff>
          <xdr:row>34</xdr:row>
          <xdr:rowOff>6350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31750</xdr:colOff>
          <xdr:row>2</xdr:row>
          <xdr:rowOff>25400</xdr:rowOff>
        </xdr:from>
        <xdr:to>
          <xdr:col>7</xdr:col>
          <xdr:colOff>298450</xdr:colOff>
          <xdr:row>3</xdr:row>
          <xdr:rowOff>19050</xdr:rowOff>
        </xdr:to>
        <xdr:sp macro="" textlink="">
          <xdr:nvSpPr>
            <xdr:cNvPr id="4098" name="Spinne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BAB6-D028-4F26-9C6E-AD673270C32B}">
  <sheetPr codeName="Sheet2"/>
  <dimension ref="B2:J20"/>
  <sheetViews>
    <sheetView showGridLines="0" tabSelected="1" workbookViewId="0">
      <selection activeCell="I19" sqref="I19"/>
    </sheetView>
  </sheetViews>
  <sheetFormatPr defaultRowHeight="14.5" x14ac:dyDescent="0.35"/>
  <cols>
    <col min="1" max="3" width="1.54296875" customWidth="1"/>
    <col min="4" max="4" width="38.90625" customWidth="1"/>
    <col min="5" max="5" width="12.81640625" customWidth="1"/>
    <col min="6" max="6" width="9.08984375" customWidth="1"/>
    <col min="7" max="7" width="3.7265625" customWidth="1"/>
    <col min="8" max="8" width="5.6328125" customWidth="1"/>
    <col min="9" max="9" width="13.6328125" customWidth="1"/>
    <col min="10" max="10" width="13" customWidth="1"/>
  </cols>
  <sheetData>
    <row r="2" spans="2:10" x14ac:dyDescent="0.35">
      <c r="B2" t="s">
        <v>52</v>
      </c>
    </row>
    <row r="3" spans="2:10" x14ac:dyDescent="0.35">
      <c r="D3" t="s">
        <v>46</v>
      </c>
      <c r="E3">
        <f>Inputs!F35</f>
        <v>1.4</v>
      </c>
      <c r="G3" t="s">
        <v>53</v>
      </c>
    </row>
    <row r="4" spans="2:10" x14ac:dyDescent="0.35">
      <c r="D4" t="s">
        <v>51</v>
      </c>
      <c r="E4">
        <f>Inputs!F46</f>
        <v>1.3</v>
      </c>
      <c r="H4" t="s">
        <v>54</v>
      </c>
      <c r="J4" s="15">
        <f>'SPV Operating Cash'!J21</f>
        <v>100000000</v>
      </c>
    </row>
    <row r="5" spans="2:10" x14ac:dyDescent="0.35">
      <c r="D5" t="s">
        <v>47</v>
      </c>
    </row>
    <row r="6" spans="2:10" x14ac:dyDescent="0.35">
      <c r="H6" t="s">
        <v>55</v>
      </c>
      <c r="J6" s="15">
        <f>Allocation!J34</f>
        <v>39900000</v>
      </c>
    </row>
    <row r="7" spans="2:10" x14ac:dyDescent="0.35">
      <c r="D7" t="s">
        <v>48</v>
      </c>
      <c r="E7" s="16">
        <f>'SPV Operating Cash'!E46</f>
        <v>3.0886781250105466E-2</v>
      </c>
      <c r="H7" t="s">
        <v>56</v>
      </c>
      <c r="J7" s="15">
        <f>Allocation!J45</f>
        <v>60100000</v>
      </c>
    </row>
    <row r="8" spans="2:10" x14ac:dyDescent="0.35">
      <c r="D8" t="s">
        <v>151</v>
      </c>
      <c r="E8" s="16">
        <f>Taxes!F47</f>
        <v>5.7171142763451366E-2</v>
      </c>
      <c r="H8" t="s">
        <v>57</v>
      </c>
    </row>
    <row r="9" spans="2:10" x14ac:dyDescent="0.35">
      <c r="H9" t="s">
        <v>58</v>
      </c>
      <c r="J9" s="15">
        <f>J7-J10</f>
        <v>18803963.326602452</v>
      </c>
    </row>
    <row r="10" spans="2:10" x14ac:dyDescent="0.35">
      <c r="D10" t="s">
        <v>160</v>
      </c>
      <c r="E10" s="16">
        <f>Allocation!$F$42</f>
        <v>0.20554672953846853</v>
      </c>
      <c r="H10" t="s">
        <v>59</v>
      </c>
      <c r="J10" s="15">
        <f>'Back Leverage'!G28</f>
        <v>41296036.673397548</v>
      </c>
    </row>
    <row r="11" spans="2:10" x14ac:dyDescent="0.35">
      <c r="D11" t="s">
        <v>197</v>
      </c>
      <c r="E11" s="16">
        <f>Allocation!G107</f>
        <v>0.13153011328933717</v>
      </c>
    </row>
    <row r="13" spans="2:10" x14ac:dyDescent="0.35">
      <c r="D13" t="s">
        <v>198</v>
      </c>
      <c r="E13" s="16">
        <f>Allocation!F50</f>
        <v>6.1009818448656272E-2</v>
      </c>
    </row>
    <row r="14" spans="2:10" x14ac:dyDescent="0.35">
      <c r="D14" t="s">
        <v>199</v>
      </c>
      <c r="E14" s="16">
        <f>Allocation!F59</f>
        <v>4.9325750937270652E-2</v>
      </c>
    </row>
    <row r="16" spans="2:10" x14ac:dyDescent="0.35">
      <c r="D16" t="s">
        <v>200</v>
      </c>
      <c r="E16" s="16">
        <f>Allocation!F115</f>
        <v>6.4072305745423774E-2</v>
      </c>
    </row>
    <row r="17" spans="4:5" x14ac:dyDescent="0.35">
      <c r="D17" t="s">
        <v>201</v>
      </c>
      <c r="E17" s="16">
        <f>Allocation!F124</f>
        <v>5.2997691202110175E-2</v>
      </c>
    </row>
    <row r="19" spans="4:5" x14ac:dyDescent="0.35">
      <c r="D19" t="s">
        <v>49</v>
      </c>
      <c r="E19" s="16">
        <f>'Back Leverage'!E42</f>
        <v>8.3342276263518311E-2</v>
      </c>
    </row>
    <row r="20" spans="4:5" x14ac:dyDescent="0.35">
      <c r="D20" t="s">
        <v>50</v>
      </c>
      <c r="E20" s="16">
        <f>'Back Leverage'!F51</f>
        <v>7.2203891523351826E-2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Spinner 1">
              <controlPr defaultSize="0" autoPict="0">
                <anchor moveWithCells="1" sizeWithCells="1">
                  <from>
                    <xdr:col>5</xdr:col>
                    <xdr:colOff>127000</xdr:colOff>
                    <xdr:row>2</xdr:row>
                    <xdr:rowOff>0</xdr:rowOff>
                  </from>
                  <to>
                    <xdr:col>5</xdr:col>
                    <xdr:colOff>393700</xdr:colOff>
                    <xdr:row>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1EA81-E634-41FE-8C2A-B7FEBE39F8E7}">
  <sheetPr codeName="Sheet1"/>
  <dimension ref="C2:AI51"/>
  <sheetViews>
    <sheetView showGridLines="0" zoomScale="90" zoomScaleNormal="90" workbookViewId="0">
      <selection activeCell="E1" sqref="E1"/>
    </sheetView>
  </sheetViews>
  <sheetFormatPr defaultColWidth="9.1796875" defaultRowHeight="14.5" x14ac:dyDescent="0.35"/>
  <cols>
    <col min="1" max="2" width="1.453125" customWidth="1"/>
    <col min="3" max="3" width="1.453125" style="1" customWidth="1"/>
    <col min="4" max="4" width="24.7265625" customWidth="1"/>
    <col min="5" max="5" width="16" customWidth="1"/>
    <col min="6" max="6" width="14.1796875" customWidth="1"/>
    <col min="7" max="32" width="12.1796875" style="6" bestFit="1" customWidth="1"/>
    <col min="33" max="35" width="11" style="6" bestFit="1" customWidth="1"/>
    <col min="36" max="37" width="9.1796875" customWidth="1"/>
  </cols>
  <sheetData>
    <row r="2" spans="3:7" x14ac:dyDescent="0.35">
      <c r="E2" s="7" t="s">
        <v>16</v>
      </c>
      <c r="F2" s="7" t="s">
        <v>17</v>
      </c>
    </row>
    <row r="3" spans="3:7" x14ac:dyDescent="0.35">
      <c r="C3" s="1" t="s">
        <v>64</v>
      </c>
      <c r="E3" s="7"/>
      <c r="F3" s="7"/>
    </row>
    <row r="4" spans="3:7" x14ac:dyDescent="0.35">
      <c r="D4" t="s">
        <v>0</v>
      </c>
      <c r="E4" s="2" t="s">
        <v>15</v>
      </c>
      <c r="F4" s="9">
        <v>100</v>
      </c>
    </row>
    <row r="5" spans="3:7" x14ac:dyDescent="0.35">
      <c r="D5" t="s">
        <v>1</v>
      </c>
      <c r="E5" s="2" t="s">
        <v>36</v>
      </c>
      <c r="F5" s="10">
        <v>1750</v>
      </c>
      <c r="G5" s="8"/>
    </row>
    <row r="6" spans="3:7" x14ac:dyDescent="0.35">
      <c r="D6" t="s">
        <v>2</v>
      </c>
      <c r="E6" s="2" t="s">
        <v>18</v>
      </c>
      <c r="F6" s="9">
        <v>35</v>
      </c>
    </row>
    <row r="7" spans="3:7" x14ac:dyDescent="0.35">
      <c r="D7" t="s">
        <v>3</v>
      </c>
      <c r="E7" s="2" t="s">
        <v>19</v>
      </c>
      <c r="F7" s="11">
        <v>5.0000000000000001E-3</v>
      </c>
    </row>
    <row r="8" spans="3:7" x14ac:dyDescent="0.35">
      <c r="D8" t="s">
        <v>4</v>
      </c>
      <c r="E8" s="2"/>
      <c r="F8" s="12">
        <v>44196</v>
      </c>
    </row>
    <row r="9" spans="3:7" x14ac:dyDescent="0.35">
      <c r="E9" s="2"/>
      <c r="F9" s="3"/>
    </row>
    <row r="10" spans="3:7" x14ac:dyDescent="0.35">
      <c r="C10" s="1" t="s">
        <v>8</v>
      </c>
      <c r="E10" s="2"/>
      <c r="F10" s="3"/>
    </row>
    <row r="11" spans="3:7" x14ac:dyDescent="0.35">
      <c r="D11" t="s">
        <v>5</v>
      </c>
      <c r="E11" s="2" t="s">
        <v>20</v>
      </c>
      <c r="F11" s="13">
        <v>35</v>
      </c>
    </row>
    <row r="12" spans="3:7" x14ac:dyDescent="0.35">
      <c r="D12" t="s">
        <v>6</v>
      </c>
      <c r="E12" s="2" t="s">
        <v>18</v>
      </c>
      <c r="F12" s="9">
        <v>20</v>
      </c>
    </row>
    <row r="13" spans="3:7" x14ac:dyDescent="0.35">
      <c r="D13" t="s">
        <v>7</v>
      </c>
      <c r="E13" s="2" t="s">
        <v>19</v>
      </c>
      <c r="F13" s="14">
        <v>0</v>
      </c>
    </row>
    <row r="14" spans="3:7" x14ac:dyDescent="0.35">
      <c r="D14" t="s">
        <v>43</v>
      </c>
      <c r="E14" s="2" t="s">
        <v>20</v>
      </c>
      <c r="F14" s="13">
        <v>45</v>
      </c>
    </row>
    <row r="15" spans="3:7" x14ac:dyDescent="0.35">
      <c r="D15" t="s">
        <v>44</v>
      </c>
      <c r="E15" s="2" t="s">
        <v>19</v>
      </c>
      <c r="F15" s="14">
        <v>0</v>
      </c>
    </row>
    <row r="16" spans="3:7" x14ac:dyDescent="0.35">
      <c r="E16" s="2"/>
      <c r="F16" s="3"/>
    </row>
    <row r="17" spans="3:7" x14ac:dyDescent="0.35">
      <c r="C17" s="1" t="s">
        <v>10</v>
      </c>
      <c r="E17" s="2"/>
      <c r="F17" s="3"/>
    </row>
    <row r="18" spans="3:7" x14ac:dyDescent="0.35">
      <c r="D18" t="s">
        <v>11</v>
      </c>
      <c r="E18" s="2" t="s">
        <v>35</v>
      </c>
      <c r="F18" s="13">
        <v>7</v>
      </c>
    </row>
    <row r="19" spans="3:7" x14ac:dyDescent="0.35">
      <c r="D19" t="s">
        <v>12</v>
      </c>
      <c r="E19" s="2" t="s">
        <v>35</v>
      </c>
      <c r="F19" s="13">
        <v>1.5</v>
      </c>
    </row>
    <row r="20" spans="3:7" x14ac:dyDescent="0.35">
      <c r="D20" t="s">
        <v>13</v>
      </c>
      <c r="E20" s="2" t="s">
        <v>35</v>
      </c>
      <c r="F20" s="13">
        <v>2</v>
      </c>
    </row>
    <row r="21" spans="3:7" x14ac:dyDescent="0.35">
      <c r="D21" t="s">
        <v>29</v>
      </c>
      <c r="E21" s="2"/>
      <c r="F21" s="14">
        <v>0.02</v>
      </c>
    </row>
    <row r="22" spans="3:7" x14ac:dyDescent="0.35">
      <c r="E22" s="2"/>
      <c r="F22" s="3"/>
    </row>
    <row r="23" spans="3:7" x14ac:dyDescent="0.35">
      <c r="C23" s="1" t="s">
        <v>41</v>
      </c>
      <c r="E23" s="2"/>
      <c r="F23" s="3"/>
    </row>
    <row r="24" spans="3:7" x14ac:dyDescent="0.35">
      <c r="D24" t="s">
        <v>9</v>
      </c>
      <c r="E24" s="2" t="s">
        <v>14</v>
      </c>
      <c r="F24" s="13">
        <v>1</v>
      </c>
    </row>
    <row r="25" spans="3:7" x14ac:dyDescent="0.35">
      <c r="D25" t="s">
        <v>30</v>
      </c>
      <c r="E25" t="s">
        <v>60</v>
      </c>
      <c r="F25" s="14">
        <v>0.95</v>
      </c>
    </row>
    <row r="26" spans="3:7" x14ac:dyDescent="0.35">
      <c r="F26" s="14"/>
    </row>
    <row r="27" spans="3:7" x14ac:dyDescent="0.35">
      <c r="C27" s="1" t="s">
        <v>42</v>
      </c>
      <c r="F27" s="3"/>
    </row>
    <row r="28" spans="3:7" x14ac:dyDescent="0.35">
      <c r="D28" t="s">
        <v>31</v>
      </c>
      <c r="E28" t="s">
        <v>60</v>
      </c>
      <c r="F28" s="14">
        <v>0.3</v>
      </c>
    </row>
    <row r="29" spans="3:7" x14ac:dyDescent="0.35">
      <c r="D29" t="s">
        <v>108</v>
      </c>
      <c r="E29" t="s">
        <v>60</v>
      </c>
      <c r="F29" s="14">
        <v>0.5</v>
      </c>
    </row>
    <row r="30" spans="3:7" x14ac:dyDescent="0.35">
      <c r="D30" t="s">
        <v>34</v>
      </c>
      <c r="E30" t="s">
        <v>60</v>
      </c>
      <c r="F30" s="14">
        <v>0.21</v>
      </c>
    </row>
    <row r="31" spans="3:7" x14ac:dyDescent="0.35">
      <c r="D31" t="s">
        <v>37</v>
      </c>
      <c r="F31" s="4" t="s">
        <v>38</v>
      </c>
    </row>
    <row r="32" spans="3:7" x14ac:dyDescent="0.35">
      <c r="D32" t="s">
        <v>39</v>
      </c>
      <c r="F32" s="4" t="s">
        <v>40</v>
      </c>
      <c r="G32" s="6">
        <v>15</v>
      </c>
    </row>
    <row r="33" spans="3:7" x14ac:dyDescent="0.35">
      <c r="F33" s="3"/>
    </row>
    <row r="34" spans="3:7" x14ac:dyDescent="0.35">
      <c r="C34" s="1" t="s">
        <v>21</v>
      </c>
      <c r="F34" s="3"/>
    </row>
    <row r="35" spans="3:7" x14ac:dyDescent="0.35">
      <c r="D35" t="s">
        <v>65</v>
      </c>
      <c r="E35" t="s">
        <v>132</v>
      </c>
      <c r="F35" s="5">
        <f>G35/10</f>
        <v>1.4</v>
      </c>
      <c r="G35" s="10">
        <v>14</v>
      </c>
    </row>
    <row r="36" spans="3:7" x14ac:dyDescent="0.35">
      <c r="D36" t="s">
        <v>45</v>
      </c>
      <c r="E36" t="s">
        <v>60</v>
      </c>
      <c r="F36" s="11">
        <v>7.0000000000000007E-2</v>
      </c>
    </row>
    <row r="37" spans="3:7" x14ac:dyDescent="0.35">
      <c r="D37" t="s">
        <v>22</v>
      </c>
      <c r="E37" t="s">
        <v>61</v>
      </c>
      <c r="F37" s="9">
        <v>7</v>
      </c>
    </row>
    <row r="38" spans="3:7" x14ac:dyDescent="0.35">
      <c r="D38" t="s">
        <v>32</v>
      </c>
      <c r="E38" t="s">
        <v>60</v>
      </c>
      <c r="F38" s="14">
        <v>0.99</v>
      </c>
    </row>
    <row r="39" spans="3:7" x14ac:dyDescent="0.35">
      <c r="D39" t="s">
        <v>33</v>
      </c>
      <c r="E39" t="s">
        <v>60</v>
      </c>
      <c r="F39" s="14">
        <v>0.01</v>
      </c>
    </row>
    <row r="40" spans="3:7" x14ac:dyDescent="0.35">
      <c r="D40" t="s">
        <v>23</v>
      </c>
      <c r="E40" t="s">
        <v>60</v>
      </c>
      <c r="F40" s="14">
        <v>0.2</v>
      </c>
    </row>
    <row r="41" spans="3:7" x14ac:dyDescent="0.35">
      <c r="D41" t="s">
        <v>24</v>
      </c>
      <c r="E41" t="s">
        <v>60</v>
      </c>
      <c r="F41" s="14">
        <v>0.05</v>
      </c>
    </row>
    <row r="42" spans="3:7" x14ac:dyDescent="0.35">
      <c r="F42" s="3"/>
    </row>
    <row r="43" spans="3:7" x14ac:dyDescent="0.35">
      <c r="C43" s="1" t="s">
        <v>25</v>
      </c>
      <c r="F43" s="3"/>
    </row>
    <row r="44" spans="3:7" x14ac:dyDescent="0.35">
      <c r="D44" t="s">
        <v>26</v>
      </c>
      <c r="E44" t="s">
        <v>18</v>
      </c>
      <c r="F44" s="9">
        <v>18</v>
      </c>
    </row>
    <row r="45" spans="3:7" x14ac:dyDescent="0.35">
      <c r="D45" t="s">
        <v>27</v>
      </c>
      <c r="E45" t="s">
        <v>62</v>
      </c>
      <c r="F45" s="11">
        <v>0.04</v>
      </c>
    </row>
    <row r="46" spans="3:7" x14ac:dyDescent="0.35">
      <c r="D46" t="s">
        <v>28</v>
      </c>
      <c r="E46" t="s">
        <v>63</v>
      </c>
      <c r="F46" s="9">
        <v>1.3</v>
      </c>
    </row>
    <row r="47" spans="3:7" x14ac:dyDescent="0.35">
      <c r="F47" s="3"/>
    </row>
    <row r="48" spans="3:7" x14ac:dyDescent="0.35">
      <c r="F48" s="4"/>
    </row>
    <row r="49" spans="4:13" x14ac:dyDescent="0.35">
      <c r="D49" t="s">
        <v>67</v>
      </c>
      <c r="F49">
        <v>5</v>
      </c>
    </row>
    <row r="50" spans="4:13" x14ac:dyDescent="0.35">
      <c r="G50" s="6">
        <v>0</v>
      </c>
      <c r="H50" s="6">
        <v>1</v>
      </c>
      <c r="I50" s="6">
        <v>2</v>
      </c>
      <c r="J50" s="6">
        <v>3</v>
      </c>
      <c r="K50" s="6">
        <v>4</v>
      </c>
      <c r="L50" s="6">
        <v>5</v>
      </c>
      <c r="M50" s="6">
        <v>6</v>
      </c>
    </row>
    <row r="51" spans="4:13" x14ac:dyDescent="0.35">
      <c r="D51" t="s">
        <v>66</v>
      </c>
      <c r="H51" s="8">
        <f>IFERROR(VDB(1,0,$F$49,G50,H50,2),0)</f>
        <v>0.4</v>
      </c>
      <c r="I51" s="8">
        <f t="shared" ref="I51:M51" si="0">IFERROR(VDB(1,0,$F$49,H50,I50,2),0)</f>
        <v>0.24</v>
      </c>
      <c r="J51" s="8">
        <f t="shared" si="0"/>
        <v>0.14399999999999999</v>
      </c>
      <c r="K51" s="8">
        <f t="shared" si="0"/>
        <v>0.108</v>
      </c>
      <c r="L51" s="8">
        <f t="shared" si="0"/>
        <v>0.108</v>
      </c>
      <c r="M51" s="8">
        <f t="shared" si="0"/>
        <v>0</v>
      </c>
    </row>
  </sheetData>
  <conditionalFormatting sqref="A1:XFD1048576">
    <cfRule type="expression" dxfId="37" priority="1">
      <formula>AND(A1&lt;&gt;"",A1=FALSE)</formula>
    </cfRule>
    <cfRule type="expression" dxfId="36" priority="2">
      <formula>A1=TRUE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6</xdr:col>
                    <xdr:colOff>127000</xdr:colOff>
                    <xdr:row>34</xdr:row>
                    <xdr:rowOff>12700</xdr:rowOff>
                  </from>
                  <to>
                    <xdr:col>6</xdr:col>
                    <xdr:colOff>393700</xdr:colOff>
                    <xdr:row>35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71C2-A723-4BC7-9400-42698FA99B22}">
  <sheetPr codeName="Sheet3"/>
  <dimension ref="B1:ALR46"/>
  <sheetViews>
    <sheetView showGridLines="0" zoomScale="80" zoomScaleNormal="80" workbookViewId="0">
      <pane xSplit="9" ySplit="8" topLeftCell="J9" activePane="bottomRight" state="frozen"/>
      <selection pane="topRight" activeCell="J1" sqref="J1"/>
      <selection pane="bottomLeft" activeCell="A10" sqref="A10"/>
      <selection pane="bottomRight" activeCell="J1" sqref="J1"/>
    </sheetView>
  </sheetViews>
  <sheetFormatPr defaultRowHeight="14.5" outlineLevelRow="1" x14ac:dyDescent="0.35"/>
  <cols>
    <col min="1" max="3" width="1.6328125" customWidth="1"/>
    <col min="4" max="4" width="26.90625" customWidth="1"/>
    <col min="5" max="8" width="10.36328125" customWidth="1"/>
    <col min="9" max="9" width="14.6328125" customWidth="1"/>
    <col min="10" max="10" width="13.6328125" bestFit="1" customWidth="1"/>
    <col min="11" max="45" width="11.90625" customWidth="1"/>
  </cols>
  <sheetData>
    <row r="1" spans="2:1006" s="29" customFormat="1" ht="29" x14ac:dyDescent="0.35">
      <c r="B1" s="29" t="s">
        <v>68</v>
      </c>
      <c r="E1" s="30" t="s">
        <v>88</v>
      </c>
      <c r="F1" s="30" t="s">
        <v>89</v>
      </c>
      <c r="G1" s="31" t="s">
        <v>83</v>
      </c>
      <c r="H1" s="31" t="s">
        <v>83</v>
      </c>
      <c r="I1" s="31" t="s">
        <v>84</v>
      </c>
    </row>
    <row r="2" spans="2:1006" s="29" customFormat="1" outlineLevel="1" x14ac:dyDescent="0.35">
      <c r="C2" s="29" t="s">
        <v>71</v>
      </c>
      <c r="J2" s="29">
        <v>0</v>
      </c>
      <c r="K2" s="29">
        <v>1</v>
      </c>
      <c r="L2" s="29">
        <v>2</v>
      </c>
      <c r="M2" s="29">
        <v>3</v>
      </c>
      <c r="N2" s="29">
        <v>4</v>
      </c>
      <c r="O2" s="29">
        <v>5</v>
      </c>
      <c r="P2" s="29">
        <v>6</v>
      </c>
      <c r="Q2" s="29">
        <v>7</v>
      </c>
      <c r="R2" s="29">
        <v>8</v>
      </c>
      <c r="S2" s="29">
        <v>9</v>
      </c>
      <c r="T2" s="29">
        <v>10</v>
      </c>
      <c r="U2" s="29">
        <v>11</v>
      </c>
      <c r="V2" s="29">
        <v>12</v>
      </c>
      <c r="W2" s="29">
        <v>13</v>
      </c>
      <c r="X2" s="29">
        <v>14</v>
      </c>
      <c r="Y2" s="29">
        <v>15</v>
      </c>
      <c r="Z2" s="29">
        <v>16</v>
      </c>
      <c r="AA2" s="29">
        <v>17</v>
      </c>
      <c r="AB2" s="29">
        <v>18</v>
      </c>
      <c r="AC2" s="29">
        <v>19</v>
      </c>
      <c r="AD2" s="29">
        <v>20</v>
      </c>
      <c r="AE2" s="29">
        <v>21</v>
      </c>
      <c r="AF2" s="29">
        <v>22</v>
      </c>
      <c r="AG2" s="29">
        <v>23</v>
      </c>
      <c r="AH2" s="29">
        <v>24</v>
      </c>
      <c r="AI2" s="29">
        <v>25</v>
      </c>
      <c r="AJ2" s="29">
        <v>26</v>
      </c>
      <c r="AK2" s="29">
        <v>27</v>
      </c>
      <c r="AL2" s="29">
        <v>28</v>
      </c>
      <c r="AM2" s="29">
        <v>29</v>
      </c>
      <c r="AN2" s="29">
        <v>30</v>
      </c>
      <c r="AO2" s="29">
        <v>31</v>
      </c>
      <c r="AP2" s="29">
        <v>32</v>
      </c>
      <c r="AQ2" s="29">
        <v>33</v>
      </c>
      <c r="AR2" s="29">
        <v>34</v>
      </c>
      <c r="AS2" s="29">
        <v>35</v>
      </c>
    </row>
    <row r="3" spans="2:1006" s="29" customFormat="1" outlineLevel="1" x14ac:dyDescent="0.35">
      <c r="C3" s="29" t="s">
        <v>69</v>
      </c>
      <c r="J3" s="32">
        <v>43831</v>
      </c>
      <c r="K3" s="32">
        <f>J4+1</f>
        <v>44197</v>
      </c>
      <c r="L3" s="32">
        <f t="shared" ref="L3:AS3" si="0">K4+1</f>
        <v>44562</v>
      </c>
      <c r="M3" s="32">
        <f t="shared" si="0"/>
        <v>44927</v>
      </c>
      <c r="N3" s="32">
        <f t="shared" si="0"/>
        <v>45292</v>
      </c>
      <c r="O3" s="32">
        <f t="shared" si="0"/>
        <v>45658</v>
      </c>
      <c r="P3" s="32">
        <f t="shared" si="0"/>
        <v>46023</v>
      </c>
      <c r="Q3" s="32">
        <f t="shared" si="0"/>
        <v>46388</v>
      </c>
      <c r="R3" s="32">
        <f t="shared" si="0"/>
        <v>46753</v>
      </c>
      <c r="S3" s="32">
        <f t="shared" si="0"/>
        <v>47119</v>
      </c>
      <c r="T3" s="32">
        <f t="shared" si="0"/>
        <v>47484</v>
      </c>
      <c r="U3" s="32">
        <f t="shared" si="0"/>
        <v>47849</v>
      </c>
      <c r="V3" s="32">
        <f t="shared" si="0"/>
        <v>48214</v>
      </c>
      <c r="W3" s="32">
        <f t="shared" si="0"/>
        <v>48580</v>
      </c>
      <c r="X3" s="32">
        <f t="shared" si="0"/>
        <v>48945</v>
      </c>
      <c r="Y3" s="32">
        <f t="shared" si="0"/>
        <v>49310</v>
      </c>
      <c r="Z3" s="32">
        <f t="shared" si="0"/>
        <v>49675</v>
      </c>
      <c r="AA3" s="32">
        <f t="shared" si="0"/>
        <v>50041</v>
      </c>
      <c r="AB3" s="32">
        <f t="shared" si="0"/>
        <v>50406</v>
      </c>
      <c r="AC3" s="32">
        <f t="shared" si="0"/>
        <v>50771</v>
      </c>
      <c r="AD3" s="32">
        <f t="shared" si="0"/>
        <v>51136</v>
      </c>
      <c r="AE3" s="32">
        <f t="shared" si="0"/>
        <v>51502</v>
      </c>
      <c r="AF3" s="32">
        <f t="shared" si="0"/>
        <v>51867</v>
      </c>
      <c r="AG3" s="32">
        <f t="shared" si="0"/>
        <v>52232</v>
      </c>
      <c r="AH3" s="32">
        <f t="shared" si="0"/>
        <v>52597</v>
      </c>
      <c r="AI3" s="32">
        <f t="shared" si="0"/>
        <v>52963</v>
      </c>
      <c r="AJ3" s="32">
        <f t="shared" si="0"/>
        <v>53328</v>
      </c>
      <c r="AK3" s="32">
        <f t="shared" si="0"/>
        <v>53693</v>
      </c>
      <c r="AL3" s="32">
        <f t="shared" si="0"/>
        <v>54058</v>
      </c>
      <c r="AM3" s="32">
        <f t="shared" si="0"/>
        <v>54424</v>
      </c>
      <c r="AN3" s="32">
        <f t="shared" si="0"/>
        <v>54789</v>
      </c>
      <c r="AO3" s="32">
        <f t="shared" si="0"/>
        <v>55154</v>
      </c>
      <c r="AP3" s="32">
        <f t="shared" si="0"/>
        <v>55519</v>
      </c>
      <c r="AQ3" s="32">
        <f t="shared" si="0"/>
        <v>55885</v>
      </c>
      <c r="AR3" s="32">
        <f t="shared" si="0"/>
        <v>56250</v>
      </c>
      <c r="AS3" s="32">
        <f t="shared" si="0"/>
        <v>56615</v>
      </c>
    </row>
    <row r="4" spans="2:1006" s="29" customFormat="1" outlineLevel="1" x14ac:dyDescent="0.35">
      <c r="C4" s="29" t="s">
        <v>70</v>
      </c>
      <c r="J4" s="32">
        <f>Inputs!$F$8</f>
        <v>44196</v>
      </c>
      <c r="K4" s="32">
        <f>EOMONTH(K3,11)</f>
        <v>44561</v>
      </c>
      <c r="L4" s="32">
        <f t="shared" ref="L4:AS4" si="1">EOMONTH(L3,11)</f>
        <v>44926</v>
      </c>
      <c r="M4" s="32">
        <f t="shared" si="1"/>
        <v>45291</v>
      </c>
      <c r="N4" s="32">
        <f t="shared" si="1"/>
        <v>45657</v>
      </c>
      <c r="O4" s="32">
        <f t="shared" si="1"/>
        <v>46022</v>
      </c>
      <c r="P4" s="32">
        <f t="shared" si="1"/>
        <v>46387</v>
      </c>
      <c r="Q4" s="32">
        <f t="shared" si="1"/>
        <v>46752</v>
      </c>
      <c r="R4" s="32">
        <f t="shared" si="1"/>
        <v>47118</v>
      </c>
      <c r="S4" s="32">
        <f t="shared" si="1"/>
        <v>47483</v>
      </c>
      <c r="T4" s="32">
        <f t="shared" si="1"/>
        <v>47848</v>
      </c>
      <c r="U4" s="32">
        <f t="shared" si="1"/>
        <v>48213</v>
      </c>
      <c r="V4" s="32">
        <f t="shared" si="1"/>
        <v>48579</v>
      </c>
      <c r="W4" s="32">
        <f t="shared" si="1"/>
        <v>48944</v>
      </c>
      <c r="X4" s="32">
        <f t="shared" si="1"/>
        <v>49309</v>
      </c>
      <c r="Y4" s="32">
        <f t="shared" si="1"/>
        <v>49674</v>
      </c>
      <c r="Z4" s="32">
        <f t="shared" si="1"/>
        <v>50040</v>
      </c>
      <c r="AA4" s="32">
        <f t="shared" si="1"/>
        <v>50405</v>
      </c>
      <c r="AB4" s="32">
        <f t="shared" si="1"/>
        <v>50770</v>
      </c>
      <c r="AC4" s="32">
        <f t="shared" si="1"/>
        <v>51135</v>
      </c>
      <c r="AD4" s="32">
        <f t="shared" si="1"/>
        <v>51501</v>
      </c>
      <c r="AE4" s="32">
        <f t="shared" si="1"/>
        <v>51866</v>
      </c>
      <c r="AF4" s="32">
        <f t="shared" si="1"/>
        <v>52231</v>
      </c>
      <c r="AG4" s="32">
        <f t="shared" si="1"/>
        <v>52596</v>
      </c>
      <c r="AH4" s="32">
        <f t="shared" si="1"/>
        <v>52962</v>
      </c>
      <c r="AI4" s="32">
        <f t="shared" si="1"/>
        <v>53327</v>
      </c>
      <c r="AJ4" s="32">
        <f t="shared" si="1"/>
        <v>53692</v>
      </c>
      <c r="AK4" s="32">
        <f t="shared" si="1"/>
        <v>54057</v>
      </c>
      <c r="AL4" s="32">
        <f t="shared" si="1"/>
        <v>54423</v>
      </c>
      <c r="AM4" s="32">
        <f t="shared" si="1"/>
        <v>54788</v>
      </c>
      <c r="AN4" s="32">
        <f t="shared" si="1"/>
        <v>55153</v>
      </c>
      <c r="AO4" s="32">
        <f t="shared" si="1"/>
        <v>55518</v>
      </c>
      <c r="AP4" s="32">
        <f t="shared" si="1"/>
        <v>55884</v>
      </c>
      <c r="AQ4" s="32">
        <f t="shared" si="1"/>
        <v>56249</v>
      </c>
      <c r="AR4" s="32">
        <f t="shared" si="1"/>
        <v>56614</v>
      </c>
      <c r="AS4" s="32">
        <f t="shared" si="1"/>
        <v>56979</v>
      </c>
    </row>
    <row r="5" spans="2:1006" s="29" customFormat="1" outlineLevel="1" x14ac:dyDescent="0.35"/>
    <row r="6" spans="2:1006" s="29" customFormat="1" outlineLevel="1" x14ac:dyDescent="0.35">
      <c r="C6" s="29" t="s">
        <v>72</v>
      </c>
      <c r="E6" s="29" t="s">
        <v>73</v>
      </c>
      <c r="G6" s="29">
        <f>Inputs!F12</f>
        <v>20</v>
      </c>
      <c r="I6" s="29">
        <f>SUM(J6:XFD6)</f>
        <v>20</v>
      </c>
      <c r="J6" s="29">
        <f t="shared" ref="J6:AS6" si="2">AND(J2&gt;0,J2&lt;=$G$6)*1</f>
        <v>0</v>
      </c>
      <c r="K6" s="29">
        <f t="shared" si="2"/>
        <v>1</v>
      </c>
      <c r="L6" s="29">
        <f t="shared" si="2"/>
        <v>1</v>
      </c>
      <c r="M6" s="29">
        <f t="shared" si="2"/>
        <v>1</v>
      </c>
      <c r="N6" s="29">
        <f t="shared" si="2"/>
        <v>1</v>
      </c>
      <c r="O6" s="29">
        <f t="shared" si="2"/>
        <v>1</v>
      </c>
      <c r="P6" s="29">
        <f t="shared" si="2"/>
        <v>1</v>
      </c>
      <c r="Q6" s="29">
        <f t="shared" si="2"/>
        <v>1</v>
      </c>
      <c r="R6" s="29">
        <f t="shared" si="2"/>
        <v>1</v>
      </c>
      <c r="S6" s="29">
        <f t="shared" si="2"/>
        <v>1</v>
      </c>
      <c r="T6" s="29">
        <f t="shared" si="2"/>
        <v>1</v>
      </c>
      <c r="U6" s="29">
        <f t="shared" si="2"/>
        <v>1</v>
      </c>
      <c r="V6" s="29">
        <f t="shared" si="2"/>
        <v>1</v>
      </c>
      <c r="W6" s="29">
        <f t="shared" si="2"/>
        <v>1</v>
      </c>
      <c r="X6" s="29">
        <f t="shared" si="2"/>
        <v>1</v>
      </c>
      <c r="Y6" s="29">
        <f t="shared" si="2"/>
        <v>1</v>
      </c>
      <c r="Z6" s="29">
        <f t="shared" si="2"/>
        <v>1</v>
      </c>
      <c r="AA6" s="29">
        <f t="shared" si="2"/>
        <v>1</v>
      </c>
      <c r="AB6" s="29">
        <f t="shared" si="2"/>
        <v>1</v>
      </c>
      <c r="AC6" s="29">
        <f t="shared" si="2"/>
        <v>1</v>
      </c>
      <c r="AD6" s="29">
        <f t="shared" si="2"/>
        <v>1</v>
      </c>
      <c r="AE6" s="29">
        <f t="shared" si="2"/>
        <v>0</v>
      </c>
      <c r="AF6" s="29">
        <f t="shared" si="2"/>
        <v>0</v>
      </c>
      <c r="AG6" s="29">
        <f t="shared" si="2"/>
        <v>0</v>
      </c>
      <c r="AH6" s="29">
        <f t="shared" si="2"/>
        <v>0</v>
      </c>
      <c r="AI6" s="29">
        <f t="shared" si="2"/>
        <v>0</v>
      </c>
      <c r="AJ6" s="29">
        <f t="shared" si="2"/>
        <v>0</v>
      </c>
      <c r="AK6" s="29">
        <f t="shared" si="2"/>
        <v>0</v>
      </c>
      <c r="AL6" s="29">
        <f t="shared" si="2"/>
        <v>0</v>
      </c>
      <c r="AM6" s="29">
        <f t="shared" si="2"/>
        <v>0</v>
      </c>
      <c r="AN6" s="29">
        <f t="shared" si="2"/>
        <v>0</v>
      </c>
      <c r="AO6" s="29">
        <f t="shared" si="2"/>
        <v>0</v>
      </c>
      <c r="AP6" s="29">
        <f t="shared" si="2"/>
        <v>0</v>
      </c>
      <c r="AQ6" s="29">
        <f t="shared" si="2"/>
        <v>0</v>
      </c>
      <c r="AR6" s="29">
        <f t="shared" si="2"/>
        <v>0</v>
      </c>
      <c r="AS6" s="29">
        <f t="shared" si="2"/>
        <v>0</v>
      </c>
    </row>
    <row r="7" spans="2:1006" s="29" customFormat="1" outlineLevel="1" x14ac:dyDescent="0.35">
      <c r="C7" s="29" t="s">
        <v>74</v>
      </c>
      <c r="E7" s="29" t="s">
        <v>73</v>
      </c>
      <c r="G7" s="29">
        <f>G6+1</f>
        <v>21</v>
      </c>
      <c r="H7" s="29">
        <f>Inputs!F6</f>
        <v>35</v>
      </c>
      <c r="I7" s="29">
        <f>SUM(J7:XFD7)</f>
        <v>15</v>
      </c>
      <c r="J7" s="29">
        <f t="shared" ref="J7:AS7" si="3">(AND(J2&gt;=$G$7,J2&lt;=$H$7))*1</f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29">
        <f t="shared" si="3"/>
        <v>0</v>
      </c>
      <c r="P7" s="29">
        <f t="shared" si="3"/>
        <v>0</v>
      </c>
      <c r="Q7" s="29">
        <f t="shared" si="3"/>
        <v>0</v>
      </c>
      <c r="R7" s="29">
        <f t="shared" si="3"/>
        <v>0</v>
      </c>
      <c r="S7" s="29">
        <f t="shared" si="3"/>
        <v>0</v>
      </c>
      <c r="T7" s="29">
        <f t="shared" si="3"/>
        <v>0</v>
      </c>
      <c r="U7" s="29">
        <f t="shared" si="3"/>
        <v>0</v>
      </c>
      <c r="V7" s="29">
        <f t="shared" si="3"/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9">
        <f t="shared" si="3"/>
        <v>0</v>
      </c>
      <c r="AB7" s="29">
        <f t="shared" si="3"/>
        <v>0</v>
      </c>
      <c r="AC7" s="29">
        <f t="shared" si="3"/>
        <v>0</v>
      </c>
      <c r="AD7" s="29">
        <f t="shared" si="3"/>
        <v>0</v>
      </c>
      <c r="AE7" s="29">
        <f t="shared" si="3"/>
        <v>1</v>
      </c>
      <c r="AF7" s="29">
        <f t="shared" si="3"/>
        <v>1</v>
      </c>
      <c r="AG7" s="29">
        <f t="shared" si="3"/>
        <v>1</v>
      </c>
      <c r="AH7" s="29">
        <f t="shared" si="3"/>
        <v>1</v>
      </c>
      <c r="AI7" s="29">
        <f t="shared" si="3"/>
        <v>1</v>
      </c>
      <c r="AJ7" s="29">
        <f t="shared" si="3"/>
        <v>1</v>
      </c>
      <c r="AK7" s="29">
        <f t="shared" si="3"/>
        <v>1</v>
      </c>
      <c r="AL7" s="29">
        <f t="shared" si="3"/>
        <v>1</v>
      </c>
      <c r="AM7" s="29">
        <f t="shared" si="3"/>
        <v>1</v>
      </c>
      <c r="AN7" s="29">
        <f t="shared" si="3"/>
        <v>1</v>
      </c>
      <c r="AO7" s="29">
        <f t="shared" si="3"/>
        <v>1</v>
      </c>
      <c r="AP7" s="29">
        <f t="shared" si="3"/>
        <v>1</v>
      </c>
      <c r="AQ7" s="29">
        <f t="shared" si="3"/>
        <v>1</v>
      </c>
      <c r="AR7" s="29">
        <f t="shared" si="3"/>
        <v>1</v>
      </c>
      <c r="AS7" s="29">
        <f t="shared" si="3"/>
        <v>1</v>
      </c>
    </row>
    <row r="8" spans="2:1006" s="29" customFormat="1" outlineLevel="1" x14ac:dyDescent="0.35">
      <c r="C8" s="29" t="s">
        <v>75</v>
      </c>
      <c r="E8" s="29" t="s">
        <v>73</v>
      </c>
      <c r="I8" s="29">
        <f>SUM(J8:XFD8)</f>
        <v>35</v>
      </c>
      <c r="J8" s="29">
        <f>(OR(J6,J7))*1</f>
        <v>0</v>
      </c>
      <c r="K8" s="29">
        <f t="shared" ref="K8:AS8" si="4">(OR(K6,K7))*1</f>
        <v>1</v>
      </c>
      <c r="L8" s="29">
        <f t="shared" si="4"/>
        <v>1</v>
      </c>
      <c r="M8" s="29">
        <f t="shared" si="4"/>
        <v>1</v>
      </c>
      <c r="N8" s="29">
        <f t="shared" si="4"/>
        <v>1</v>
      </c>
      <c r="O8" s="29">
        <f t="shared" si="4"/>
        <v>1</v>
      </c>
      <c r="P8" s="29">
        <f t="shared" si="4"/>
        <v>1</v>
      </c>
      <c r="Q8" s="29">
        <f t="shared" si="4"/>
        <v>1</v>
      </c>
      <c r="R8" s="29">
        <f t="shared" si="4"/>
        <v>1</v>
      </c>
      <c r="S8" s="29">
        <f t="shared" si="4"/>
        <v>1</v>
      </c>
      <c r="T8" s="29">
        <f t="shared" si="4"/>
        <v>1</v>
      </c>
      <c r="U8" s="29">
        <f t="shared" si="4"/>
        <v>1</v>
      </c>
      <c r="V8" s="29">
        <f t="shared" si="4"/>
        <v>1</v>
      </c>
      <c r="W8" s="29">
        <f t="shared" si="4"/>
        <v>1</v>
      </c>
      <c r="X8" s="29">
        <f t="shared" si="4"/>
        <v>1</v>
      </c>
      <c r="Y8" s="29">
        <f t="shared" si="4"/>
        <v>1</v>
      </c>
      <c r="Z8" s="29">
        <f t="shared" si="4"/>
        <v>1</v>
      </c>
      <c r="AA8" s="29">
        <f t="shared" si="4"/>
        <v>1</v>
      </c>
      <c r="AB8" s="29">
        <f t="shared" si="4"/>
        <v>1</v>
      </c>
      <c r="AC8" s="29">
        <f t="shared" si="4"/>
        <v>1</v>
      </c>
      <c r="AD8" s="29">
        <f t="shared" si="4"/>
        <v>1</v>
      </c>
      <c r="AE8" s="29">
        <f t="shared" si="4"/>
        <v>1</v>
      </c>
      <c r="AF8" s="29">
        <f t="shared" si="4"/>
        <v>1</v>
      </c>
      <c r="AG8" s="29">
        <f t="shared" si="4"/>
        <v>1</v>
      </c>
      <c r="AH8" s="29">
        <f t="shared" si="4"/>
        <v>1</v>
      </c>
      <c r="AI8" s="29">
        <f t="shared" si="4"/>
        <v>1</v>
      </c>
      <c r="AJ8" s="29">
        <f t="shared" si="4"/>
        <v>1</v>
      </c>
      <c r="AK8" s="29">
        <f t="shared" si="4"/>
        <v>1</v>
      </c>
      <c r="AL8" s="29">
        <f t="shared" si="4"/>
        <v>1</v>
      </c>
      <c r="AM8" s="29">
        <f t="shared" si="4"/>
        <v>1</v>
      </c>
      <c r="AN8" s="29">
        <f t="shared" si="4"/>
        <v>1</v>
      </c>
      <c r="AO8" s="29">
        <f t="shared" si="4"/>
        <v>1</v>
      </c>
      <c r="AP8" s="29">
        <f t="shared" si="4"/>
        <v>1</v>
      </c>
      <c r="AQ8" s="29">
        <f t="shared" si="4"/>
        <v>1</v>
      </c>
      <c r="AR8" s="29">
        <f t="shared" si="4"/>
        <v>1</v>
      </c>
      <c r="AS8" s="29">
        <f t="shared" si="4"/>
        <v>1</v>
      </c>
    </row>
    <row r="9" spans="2:1006" outlineLevel="1" x14ac:dyDescent="0.35"/>
    <row r="10" spans="2:1006" x14ac:dyDescent="0.35">
      <c r="B10" s="28" t="s">
        <v>64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</row>
    <row r="11" spans="2:1006" outlineLevel="1" x14ac:dyDescent="0.35">
      <c r="C11" t="s">
        <v>76</v>
      </c>
      <c r="E11" t="s">
        <v>78</v>
      </c>
      <c r="F11" t="s">
        <v>78</v>
      </c>
      <c r="G11" s="24">
        <f>Inputs!F4</f>
        <v>100</v>
      </c>
      <c r="J11" s="15">
        <f>$G$11*J8</f>
        <v>0</v>
      </c>
      <c r="K11" s="15">
        <f t="shared" ref="K11:AS11" si="5">$G$11*K8</f>
        <v>100</v>
      </c>
      <c r="L11" s="15">
        <f t="shared" si="5"/>
        <v>100</v>
      </c>
      <c r="M11" s="15">
        <f t="shared" si="5"/>
        <v>100</v>
      </c>
      <c r="N11" s="15">
        <f t="shared" si="5"/>
        <v>100</v>
      </c>
      <c r="O11" s="15">
        <f t="shared" si="5"/>
        <v>100</v>
      </c>
      <c r="P11" s="15">
        <f t="shared" si="5"/>
        <v>100</v>
      </c>
      <c r="Q11" s="15">
        <f t="shared" si="5"/>
        <v>100</v>
      </c>
      <c r="R11" s="15">
        <f t="shared" si="5"/>
        <v>100</v>
      </c>
      <c r="S11" s="15">
        <f t="shared" si="5"/>
        <v>100</v>
      </c>
      <c r="T11" s="15">
        <f t="shared" si="5"/>
        <v>100</v>
      </c>
      <c r="U11" s="15">
        <f t="shared" si="5"/>
        <v>100</v>
      </c>
      <c r="V11" s="15">
        <f t="shared" si="5"/>
        <v>100</v>
      </c>
      <c r="W11" s="15">
        <f t="shared" si="5"/>
        <v>100</v>
      </c>
      <c r="X11" s="15">
        <f t="shared" si="5"/>
        <v>100</v>
      </c>
      <c r="Y11" s="15">
        <f t="shared" si="5"/>
        <v>100</v>
      </c>
      <c r="Z11" s="15">
        <f t="shared" si="5"/>
        <v>100</v>
      </c>
      <c r="AA11" s="15">
        <f t="shared" si="5"/>
        <v>100</v>
      </c>
      <c r="AB11" s="15">
        <f t="shared" si="5"/>
        <v>100</v>
      </c>
      <c r="AC11" s="15">
        <f t="shared" si="5"/>
        <v>100</v>
      </c>
      <c r="AD11" s="15">
        <f t="shared" si="5"/>
        <v>100</v>
      </c>
      <c r="AE11" s="15">
        <f t="shared" si="5"/>
        <v>100</v>
      </c>
      <c r="AF11" s="15">
        <f t="shared" si="5"/>
        <v>100</v>
      </c>
      <c r="AG11" s="15">
        <f t="shared" si="5"/>
        <v>100</v>
      </c>
      <c r="AH11" s="15">
        <f t="shared" si="5"/>
        <v>100</v>
      </c>
      <c r="AI11" s="15">
        <f t="shared" si="5"/>
        <v>100</v>
      </c>
      <c r="AJ11" s="15">
        <f t="shared" si="5"/>
        <v>100</v>
      </c>
      <c r="AK11" s="15">
        <f t="shared" si="5"/>
        <v>100</v>
      </c>
      <c r="AL11" s="15">
        <f t="shared" si="5"/>
        <v>100</v>
      </c>
      <c r="AM11" s="15">
        <f t="shared" si="5"/>
        <v>100</v>
      </c>
      <c r="AN11" s="15">
        <f t="shared" si="5"/>
        <v>100</v>
      </c>
      <c r="AO11" s="15">
        <f t="shared" si="5"/>
        <v>100</v>
      </c>
      <c r="AP11" s="15">
        <f t="shared" si="5"/>
        <v>100</v>
      </c>
      <c r="AQ11" s="15">
        <f t="shared" si="5"/>
        <v>100</v>
      </c>
      <c r="AR11" s="15">
        <f t="shared" si="5"/>
        <v>100</v>
      </c>
      <c r="AS11" s="15">
        <f t="shared" si="5"/>
        <v>100</v>
      </c>
    </row>
    <row r="12" spans="2:1006" outlineLevel="1" x14ac:dyDescent="0.35">
      <c r="C12" t="s">
        <v>76</v>
      </c>
      <c r="E12" t="s">
        <v>77</v>
      </c>
      <c r="F12" t="s">
        <v>77</v>
      </c>
      <c r="G12" s="15">
        <f>G11*1000</f>
        <v>100000</v>
      </c>
      <c r="J12" s="15">
        <f>$G$12*J8</f>
        <v>0</v>
      </c>
      <c r="K12" s="15">
        <f t="shared" ref="K12:AS12" si="6">$G$12*K8</f>
        <v>100000</v>
      </c>
      <c r="L12" s="15">
        <f t="shared" si="6"/>
        <v>100000</v>
      </c>
      <c r="M12" s="15">
        <f t="shared" si="6"/>
        <v>100000</v>
      </c>
      <c r="N12" s="15">
        <f t="shared" si="6"/>
        <v>100000</v>
      </c>
      <c r="O12" s="15">
        <f t="shared" si="6"/>
        <v>100000</v>
      </c>
      <c r="P12" s="15">
        <f t="shared" si="6"/>
        <v>100000</v>
      </c>
      <c r="Q12" s="15">
        <f t="shared" si="6"/>
        <v>100000</v>
      </c>
      <c r="R12" s="15">
        <f t="shared" si="6"/>
        <v>100000</v>
      </c>
      <c r="S12" s="15">
        <f t="shared" si="6"/>
        <v>100000</v>
      </c>
      <c r="T12" s="15">
        <f t="shared" si="6"/>
        <v>100000</v>
      </c>
      <c r="U12" s="15">
        <f t="shared" si="6"/>
        <v>100000</v>
      </c>
      <c r="V12" s="15">
        <f t="shared" si="6"/>
        <v>100000</v>
      </c>
      <c r="W12" s="15">
        <f t="shared" si="6"/>
        <v>100000</v>
      </c>
      <c r="X12" s="15">
        <f t="shared" si="6"/>
        <v>100000</v>
      </c>
      <c r="Y12" s="15">
        <f t="shared" si="6"/>
        <v>100000</v>
      </c>
      <c r="Z12" s="15">
        <f t="shared" si="6"/>
        <v>100000</v>
      </c>
      <c r="AA12" s="15">
        <f t="shared" si="6"/>
        <v>100000</v>
      </c>
      <c r="AB12" s="15">
        <f t="shared" si="6"/>
        <v>100000</v>
      </c>
      <c r="AC12" s="15">
        <f t="shared" si="6"/>
        <v>100000</v>
      </c>
      <c r="AD12" s="15">
        <f t="shared" si="6"/>
        <v>100000</v>
      </c>
      <c r="AE12" s="15">
        <f t="shared" si="6"/>
        <v>100000</v>
      </c>
      <c r="AF12" s="15">
        <f t="shared" si="6"/>
        <v>100000</v>
      </c>
      <c r="AG12" s="15">
        <f t="shared" si="6"/>
        <v>100000</v>
      </c>
      <c r="AH12" s="15">
        <f t="shared" si="6"/>
        <v>100000</v>
      </c>
      <c r="AI12" s="15">
        <f t="shared" si="6"/>
        <v>100000</v>
      </c>
      <c r="AJ12" s="15">
        <f t="shared" si="6"/>
        <v>100000</v>
      </c>
      <c r="AK12" s="15">
        <f t="shared" si="6"/>
        <v>100000</v>
      </c>
      <c r="AL12" s="15">
        <f t="shared" si="6"/>
        <v>100000</v>
      </c>
      <c r="AM12" s="15">
        <f t="shared" si="6"/>
        <v>100000</v>
      </c>
      <c r="AN12" s="15">
        <f t="shared" si="6"/>
        <v>100000</v>
      </c>
      <c r="AO12" s="15">
        <f t="shared" si="6"/>
        <v>100000</v>
      </c>
      <c r="AP12" s="15">
        <f t="shared" si="6"/>
        <v>100000</v>
      </c>
      <c r="AQ12" s="15">
        <f t="shared" si="6"/>
        <v>100000</v>
      </c>
      <c r="AR12" s="15">
        <f t="shared" si="6"/>
        <v>100000</v>
      </c>
      <c r="AS12" s="15">
        <f t="shared" si="6"/>
        <v>100000</v>
      </c>
    </row>
    <row r="13" spans="2:1006" outlineLevel="1" x14ac:dyDescent="0.35"/>
    <row r="14" spans="2:1006" outlineLevel="1" x14ac:dyDescent="0.35">
      <c r="C14" t="s">
        <v>1</v>
      </c>
      <c r="E14" t="s">
        <v>79</v>
      </c>
      <c r="F14" t="s">
        <v>79</v>
      </c>
      <c r="G14" s="24">
        <f>Inputs!F5</f>
        <v>1750</v>
      </c>
      <c r="J14" s="15">
        <f>$G$14</f>
        <v>1750</v>
      </c>
      <c r="K14" s="15">
        <f t="shared" ref="K14:AS14" si="7">$G$14</f>
        <v>1750</v>
      </c>
      <c r="L14" s="15">
        <f t="shared" si="7"/>
        <v>1750</v>
      </c>
      <c r="M14" s="15">
        <f t="shared" si="7"/>
        <v>1750</v>
      </c>
      <c r="N14" s="15">
        <f t="shared" si="7"/>
        <v>1750</v>
      </c>
      <c r="O14" s="15">
        <f t="shared" si="7"/>
        <v>1750</v>
      </c>
      <c r="P14" s="15">
        <f t="shared" si="7"/>
        <v>1750</v>
      </c>
      <c r="Q14" s="15">
        <f t="shared" si="7"/>
        <v>1750</v>
      </c>
      <c r="R14" s="15">
        <f t="shared" si="7"/>
        <v>1750</v>
      </c>
      <c r="S14" s="15">
        <f t="shared" si="7"/>
        <v>1750</v>
      </c>
      <c r="T14" s="15">
        <f t="shared" si="7"/>
        <v>1750</v>
      </c>
      <c r="U14" s="15">
        <f t="shared" si="7"/>
        <v>1750</v>
      </c>
      <c r="V14" s="15">
        <f t="shared" si="7"/>
        <v>1750</v>
      </c>
      <c r="W14" s="15">
        <f t="shared" si="7"/>
        <v>1750</v>
      </c>
      <c r="X14" s="15">
        <f t="shared" si="7"/>
        <v>1750</v>
      </c>
      <c r="Y14" s="15">
        <f t="shared" si="7"/>
        <v>1750</v>
      </c>
      <c r="Z14" s="15">
        <f t="shared" si="7"/>
        <v>1750</v>
      </c>
      <c r="AA14" s="15">
        <f t="shared" si="7"/>
        <v>1750</v>
      </c>
      <c r="AB14" s="15">
        <f t="shared" si="7"/>
        <v>1750</v>
      </c>
      <c r="AC14" s="15">
        <f t="shared" si="7"/>
        <v>1750</v>
      </c>
      <c r="AD14" s="15">
        <f t="shared" si="7"/>
        <v>1750</v>
      </c>
      <c r="AE14" s="15">
        <f t="shared" si="7"/>
        <v>1750</v>
      </c>
      <c r="AF14" s="15">
        <f t="shared" si="7"/>
        <v>1750</v>
      </c>
      <c r="AG14" s="15">
        <f t="shared" si="7"/>
        <v>1750</v>
      </c>
      <c r="AH14" s="15">
        <f t="shared" si="7"/>
        <v>1750</v>
      </c>
      <c r="AI14" s="15">
        <f t="shared" si="7"/>
        <v>1750</v>
      </c>
      <c r="AJ14" s="15">
        <f t="shared" si="7"/>
        <v>1750</v>
      </c>
      <c r="AK14" s="15">
        <f t="shared" si="7"/>
        <v>1750</v>
      </c>
      <c r="AL14" s="15">
        <f t="shared" si="7"/>
        <v>1750</v>
      </c>
      <c r="AM14" s="15">
        <f t="shared" si="7"/>
        <v>1750</v>
      </c>
      <c r="AN14" s="15">
        <f t="shared" si="7"/>
        <v>1750</v>
      </c>
      <c r="AO14" s="15">
        <f t="shared" si="7"/>
        <v>1750</v>
      </c>
      <c r="AP14" s="15">
        <f t="shared" si="7"/>
        <v>1750</v>
      </c>
      <c r="AQ14" s="15">
        <f t="shared" si="7"/>
        <v>1750</v>
      </c>
      <c r="AR14" s="15">
        <f t="shared" si="7"/>
        <v>1750</v>
      </c>
      <c r="AS14" s="15">
        <f t="shared" si="7"/>
        <v>1750</v>
      </c>
    </row>
    <row r="15" spans="2:1006" outlineLevel="1" x14ac:dyDescent="0.35">
      <c r="C15" t="s">
        <v>80</v>
      </c>
      <c r="E15" t="s">
        <v>81</v>
      </c>
      <c r="I15" s="21">
        <f>SUM(J15:XFD15)</f>
        <v>6125000</v>
      </c>
      <c r="J15" s="15">
        <f>J14*J11</f>
        <v>0</v>
      </c>
      <c r="K15" s="15">
        <f t="shared" ref="K15:AS15" si="8">K14*K11</f>
        <v>175000</v>
      </c>
      <c r="L15" s="15">
        <f t="shared" si="8"/>
        <v>175000</v>
      </c>
      <c r="M15" s="15">
        <f t="shared" si="8"/>
        <v>175000</v>
      </c>
      <c r="N15" s="15">
        <f t="shared" si="8"/>
        <v>175000</v>
      </c>
      <c r="O15" s="15">
        <f t="shared" si="8"/>
        <v>175000</v>
      </c>
      <c r="P15" s="15">
        <f t="shared" si="8"/>
        <v>175000</v>
      </c>
      <c r="Q15" s="15">
        <f t="shared" si="8"/>
        <v>175000</v>
      </c>
      <c r="R15" s="15">
        <f t="shared" si="8"/>
        <v>175000</v>
      </c>
      <c r="S15" s="15">
        <f t="shared" si="8"/>
        <v>175000</v>
      </c>
      <c r="T15" s="15">
        <f t="shared" si="8"/>
        <v>175000</v>
      </c>
      <c r="U15" s="15">
        <f t="shared" si="8"/>
        <v>175000</v>
      </c>
      <c r="V15" s="15">
        <f t="shared" si="8"/>
        <v>175000</v>
      </c>
      <c r="W15" s="15">
        <f t="shared" si="8"/>
        <v>175000</v>
      </c>
      <c r="X15" s="15">
        <f t="shared" si="8"/>
        <v>175000</v>
      </c>
      <c r="Y15" s="15">
        <f t="shared" si="8"/>
        <v>175000</v>
      </c>
      <c r="Z15" s="15">
        <f t="shared" si="8"/>
        <v>175000</v>
      </c>
      <c r="AA15" s="15">
        <f t="shared" si="8"/>
        <v>175000</v>
      </c>
      <c r="AB15" s="15">
        <f t="shared" si="8"/>
        <v>175000</v>
      </c>
      <c r="AC15" s="15">
        <f t="shared" si="8"/>
        <v>175000</v>
      </c>
      <c r="AD15" s="15">
        <f t="shared" si="8"/>
        <v>175000</v>
      </c>
      <c r="AE15" s="15">
        <f t="shared" si="8"/>
        <v>175000</v>
      </c>
      <c r="AF15" s="15">
        <f t="shared" si="8"/>
        <v>175000</v>
      </c>
      <c r="AG15" s="15">
        <f t="shared" si="8"/>
        <v>175000</v>
      </c>
      <c r="AH15" s="15">
        <f t="shared" si="8"/>
        <v>175000</v>
      </c>
      <c r="AI15" s="15">
        <f t="shared" si="8"/>
        <v>175000</v>
      </c>
      <c r="AJ15" s="15">
        <f t="shared" si="8"/>
        <v>175000</v>
      </c>
      <c r="AK15" s="15">
        <f t="shared" si="8"/>
        <v>175000</v>
      </c>
      <c r="AL15" s="15">
        <f t="shared" si="8"/>
        <v>175000</v>
      </c>
      <c r="AM15" s="15">
        <f t="shared" si="8"/>
        <v>175000</v>
      </c>
      <c r="AN15" s="15">
        <f t="shared" si="8"/>
        <v>175000</v>
      </c>
      <c r="AO15" s="15">
        <f t="shared" si="8"/>
        <v>175000</v>
      </c>
      <c r="AP15" s="15">
        <f t="shared" si="8"/>
        <v>175000</v>
      </c>
      <c r="AQ15" s="15">
        <f t="shared" si="8"/>
        <v>175000</v>
      </c>
      <c r="AR15" s="15">
        <f t="shared" si="8"/>
        <v>175000</v>
      </c>
      <c r="AS15" s="15">
        <f t="shared" si="8"/>
        <v>175000</v>
      </c>
    </row>
    <row r="16" spans="2:1006" outlineLevel="1" x14ac:dyDescent="0.35"/>
    <row r="17" spans="2:1006" outlineLevel="1" x14ac:dyDescent="0.35">
      <c r="C17" t="s">
        <v>3</v>
      </c>
      <c r="E17" t="s">
        <v>82</v>
      </c>
      <c r="F17" t="s">
        <v>62</v>
      </c>
      <c r="G17" s="25">
        <f>Inputs!F7</f>
        <v>5.0000000000000001E-3</v>
      </c>
      <c r="J17" s="9">
        <v>1</v>
      </c>
      <c r="K17" s="17">
        <f t="shared" ref="K17:AS17" si="9">J17*(1-$G$17)</f>
        <v>0.995</v>
      </c>
      <c r="L17" s="17">
        <f t="shared" si="9"/>
        <v>0.99002500000000004</v>
      </c>
      <c r="M17" s="17">
        <f t="shared" si="9"/>
        <v>0.98507487500000002</v>
      </c>
      <c r="N17" s="17">
        <f t="shared" si="9"/>
        <v>0.98014950062500006</v>
      </c>
      <c r="O17" s="17">
        <f t="shared" si="9"/>
        <v>0.97524875312187509</v>
      </c>
      <c r="P17" s="17">
        <f t="shared" si="9"/>
        <v>0.97037250935626573</v>
      </c>
      <c r="Q17" s="17">
        <f t="shared" si="9"/>
        <v>0.96552064680948435</v>
      </c>
      <c r="R17" s="17">
        <f t="shared" si="9"/>
        <v>0.96069304357543694</v>
      </c>
      <c r="S17" s="17">
        <f t="shared" si="9"/>
        <v>0.95588957835755972</v>
      </c>
      <c r="T17" s="17">
        <f t="shared" si="9"/>
        <v>0.95111013046577186</v>
      </c>
      <c r="U17" s="17">
        <f t="shared" si="9"/>
        <v>0.94635457981344295</v>
      </c>
      <c r="V17" s="17">
        <f t="shared" si="9"/>
        <v>0.94162280691437572</v>
      </c>
      <c r="W17" s="17">
        <f t="shared" si="9"/>
        <v>0.93691469287980389</v>
      </c>
      <c r="X17" s="17">
        <f t="shared" si="9"/>
        <v>0.9322301194154049</v>
      </c>
      <c r="Y17" s="17">
        <f t="shared" si="9"/>
        <v>0.92756896881832784</v>
      </c>
      <c r="Z17" s="17">
        <f t="shared" si="9"/>
        <v>0.92293112397423616</v>
      </c>
      <c r="AA17" s="17">
        <f t="shared" si="9"/>
        <v>0.91831646835436498</v>
      </c>
      <c r="AB17" s="17">
        <f t="shared" si="9"/>
        <v>0.91372488601259316</v>
      </c>
      <c r="AC17" s="17">
        <f t="shared" si="9"/>
        <v>0.90915626158253016</v>
      </c>
      <c r="AD17" s="17">
        <f t="shared" si="9"/>
        <v>0.90461048027461755</v>
      </c>
      <c r="AE17" s="17">
        <f t="shared" si="9"/>
        <v>0.90008742787324447</v>
      </c>
      <c r="AF17" s="17">
        <f t="shared" si="9"/>
        <v>0.89558699073387826</v>
      </c>
      <c r="AG17" s="17">
        <f t="shared" si="9"/>
        <v>0.89110905578020883</v>
      </c>
      <c r="AH17" s="17">
        <f t="shared" si="9"/>
        <v>0.88665351050130781</v>
      </c>
      <c r="AI17" s="17">
        <f t="shared" si="9"/>
        <v>0.8822202429488013</v>
      </c>
      <c r="AJ17" s="17">
        <f t="shared" si="9"/>
        <v>0.87780914173405733</v>
      </c>
      <c r="AK17" s="17">
        <f t="shared" si="9"/>
        <v>0.87342009602538706</v>
      </c>
      <c r="AL17" s="17">
        <f t="shared" si="9"/>
        <v>0.86905299554526017</v>
      </c>
      <c r="AM17" s="17">
        <f t="shared" si="9"/>
        <v>0.86470773056753381</v>
      </c>
      <c r="AN17" s="17">
        <f t="shared" si="9"/>
        <v>0.86038419191469617</v>
      </c>
      <c r="AO17" s="17">
        <f t="shared" si="9"/>
        <v>0.85608227095512268</v>
      </c>
      <c r="AP17" s="17">
        <f t="shared" si="9"/>
        <v>0.85180185960034704</v>
      </c>
      <c r="AQ17" s="17">
        <f t="shared" si="9"/>
        <v>0.84754285030234533</v>
      </c>
      <c r="AR17" s="17">
        <f t="shared" si="9"/>
        <v>0.84330513605083357</v>
      </c>
      <c r="AS17" s="17">
        <f t="shared" si="9"/>
        <v>0.83908861037057936</v>
      </c>
    </row>
    <row r="18" spans="2:1006" outlineLevel="1" x14ac:dyDescent="0.35">
      <c r="C18" t="s">
        <v>85</v>
      </c>
      <c r="E18" t="s">
        <v>81</v>
      </c>
      <c r="I18" s="21">
        <f>SUM(J18:XFD18)</f>
        <v>5603739.1438445728</v>
      </c>
      <c r="J18" s="15">
        <f>J15*J17</f>
        <v>0</v>
      </c>
      <c r="K18" s="15">
        <f t="shared" ref="K18:AS18" si="10">K15*K17</f>
        <v>174125</v>
      </c>
      <c r="L18" s="15">
        <f t="shared" si="10"/>
        <v>173254.375</v>
      </c>
      <c r="M18" s="15">
        <f t="shared" si="10"/>
        <v>172388.10312499999</v>
      </c>
      <c r="N18" s="15">
        <f t="shared" si="10"/>
        <v>171526.16260937502</v>
      </c>
      <c r="O18" s="15">
        <f t="shared" si="10"/>
        <v>170668.53179632814</v>
      </c>
      <c r="P18" s="15">
        <f t="shared" si="10"/>
        <v>169815.18913734649</v>
      </c>
      <c r="Q18" s="15">
        <f t="shared" si="10"/>
        <v>168966.11319165977</v>
      </c>
      <c r="R18" s="15">
        <f t="shared" si="10"/>
        <v>168121.28262570145</v>
      </c>
      <c r="S18" s="15">
        <f t="shared" si="10"/>
        <v>167280.67621257296</v>
      </c>
      <c r="T18" s="15">
        <f t="shared" si="10"/>
        <v>166444.27283151008</v>
      </c>
      <c r="U18" s="15">
        <f t="shared" si="10"/>
        <v>165612.05146735252</v>
      </c>
      <c r="V18" s="15">
        <f t="shared" si="10"/>
        <v>164783.99121001575</v>
      </c>
      <c r="W18" s="15">
        <f t="shared" si="10"/>
        <v>163960.07125396567</v>
      </c>
      <c r="X18" s="15">
        <f t="shared" si="10"/>
        <v>163140.27089769585</v>
      </c>
      <c r="Y18" s="15">
        <f t="shared" si="10"/>
        <v>162324.56954320738</v>
      </c>
      <c r="Z18" s="15">
        <f t="shared" si="10"/>
        <v>161512.94669549132</v>
      </c>
      <c r="AA18" s="15">
        <f t="shared" si="10"/>
        <v>160705.38196201387</v>
      </c>
      <c r="AB18" s="15">
        <f t="shared" si="10"/>
        <v>159901.85505220381</v>
      </c>
      <c r="AC18" s="15">
        <f t="shared" si="10"/>
        <v>159102.34577694279</v>
      </c>
      <c r="AD18" s="15">
        <f t="shared" si="10"/>
        <v>158306.83404805808</v>
      </c>
      <c r="AE18" s="15">
        <f t="shared" si="10"/>
        <v>157515.29987781777</v>
      </c>
      <c r="AF18" s="15">
        <f t="shared" si="10"/>
        <v>156727.72337842869</v>
      </c>
      <c r="AG18" s="15">
        <f t="shared" si="10"/>
        <v>155944.08476153653</v>
      </c>
      <c r="AH18" s="15">
        <f t="shared" si="10"/>
        <v>155164.36433772885</v>
      </c>
      <c r="AI18" s="15">
        <f t="shared" si="10"/>
        <v>154388.54251604024</v>
      </c>
      <c r="AJ18" s="15">
        <f t="shared" si="10"/>
        <v>153616.59980346003</v>
      </c>
      <c r="AK18" s="15">
        <f t="shared" si="10"/>
        <v>152848.51680444274</v>
      </c>
      <c r="AL18" s="15">
        <f t="shared" si="10"/>
        <v>152084.27422042054</v>
      </c>
      <c r="AM18" s="15">
        <f t="shared" si="10"/>
        <v>151323.85284931841</v>
      </c>
      <c r="AN18" s="15">
        <f t="shared" si="10"/>
        <v>150567.23358507184</v>
      </c>
      <c r="AO18" s="15">
        <f t="shared" si="10"/>
        <v>149814.39741714648</v>
      </c>
      <c r="AP18" s="15">
        <f t="shared" si="10"/>
        <v>149065.32543006074</v>
      </c>
      <c r="AQ18" s="15">
        <f t="shared" si="10"/>
        <v>148319.99880291044</v>
      </c>
      <c r="AR18" s="15">
        <f t="shared" si="10"/>
        <v>147578.39880889587</v>
      </c>
      <c r="AS18" s="15">
        <f t="shared" si="10"/>
        <v>146840.5068148514</v>
      </c>
    </row>
    <row r="19" spans="2:1006" outlineLevel="1" x14ac:dyDescent="0.35"/>
    <row r="20" spans="2:1006" x14ac:dyDescent="0.35">
      <c r="B20" s="28" t="s">
        <v>86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  <c r="IW20" s="28"/>
      <c r="IX20" s="28"/>
      <c r="IY20" s="28"/>
      <c r="IZ20" s="28"/>
      <c r="JA20" s="28"/>
      <c r="JB20" s="28"/>
      <c r="JC20" s="28"/>
      <c r="JD20" s="28"/>
      <c r="JE20" s="28"/>
      <c r="JF20" s="28"/>
      <c r="JG20" s="28"/>
      <c r="JH20" s="28"/>
      <c r="JI20" s="28"/>
      <c r="JJ20" s="28"/>
      <c r="JK20" s="28"/>
      <c r="JL20" s="28"/>
      <c r="JM20" s="28"/>
      <c r="JN20" s="28"/>
      <c r="JO20" s="28"/>
      <c r="JP20" s="28"/>
      <c r="JQ20" s="28"/>
      <c r="JR20" s="28"/>
      <c r="JS20" s="28"/>
      <c r="JT20" s="28"/>
      <c r="JU20" s="28"/>
      <c r="JV20" s="28"/>
      <c r="JW20" s="28"/>
      <c r="JX20" s="28"/>
      <c r="JY20" s="28"/>
      <c r="JZ20" s="28"/>
      <c r="KA20" s="28"/>
      <c r="KB20" s="28"/>
      <c r="KC20" s="28"/>
      <c r="KD20" s="28"/>
      <c r="KE20" s="28"/>
      <c r="KF20" s="28"/>
      <c r="KG20" s="28"/>
      <c r="KH20" s="28"/>
      <c r="KI20" s="28"/>
      <c r="KJ20" s="28"/>
      <c r="KK20" s="28"/>
      <c r="KL20" s="28"/>
      <c r="KM20" s="28"/>
      <c r="KN20" s="28"/>
      <c r="KO20" s="28"/>
      <c r="KP20" s="28"/>
      <c r="KQ20" s="28"/>
      <c r="KR20" s="28"/>
      <c r="KS20" s="28"/>
      <c r="KT20" s="28"/>
      <c r="KU20" s="28"/>
      <c r="KV20" s="28"/>
      <c r="KW20" s="28"/>
      <c r="KX20" s="28"/>
      <c r="KY20" s="28"/>
      <c r="KZ20" s="28"/>
      <c r="LA20" s="28"/>
      <c r="LB20" s="28"/>
      <c r="LC20" s="28"/>
      <c r="LD20" s="28"/>
      <c r="LE20" s="28"/>
      <c r="LF20" s="28"/>
      <c r="LG20" s="28"/>
      <c r="LH20" s="28"/>
      <c r="LI20" s="28"/>
      <c r="LJ20" s="28"/>
      <c r="LK20" s="28"/>
      <c r="LL20" s="28"/>
      <c r="LM20" s="28"/>
      <c r="LN20" s="28"/>
      <c r="LO20" s="28"/>
      <c r="LP20" s="28"/>
      <c r="LQ20" s="28"/>
      <c r="LR20" s="28"/>
      <c r="LS20" s="28"/>
      <c r="LT20" s="28"/>
      <c r="LU20" s="28"/>
      <c r="LV20" s="28"/>
      <c r="LW20" s="28"/>
      <c r="LX20" s="28"/>
      <c r="LY20" s="28"/>
      <c r="LZ20" s="28"/>
      <c r="MA20" s="28"/>
      <c r="MB20" s="28"/>
      <c r="MC20" s="28"/>
      <c r="MD20" s="28"/>
      <c r="ME20" s="28"/>
      <c r="MF20" s="28"/>
      <c r="MG20" s="28"/>
      <c r="MH20" s="28"/>
      <c r="MI20" s="28"/>
      <c r="MJ20" s="28"/>
      <c r="MK20" s="28"/>
      <c r="ML20" s="28"/>
      <c r="MM20" s="28"/>
      <c r="MN20" s="28"/>
      <c r="MO20" s="28"/>
      <c r="MP20" s="28"/>
      <c r="MQ20" s="28"/>
      <c r="MR20" s="28"/>
      <c r="MS20" s="28"/>
      <c r="MT20" s="28"/>
      <c r="MU20" s="28"/>
      <c r="MV20" s="28"/>
      <c r="MW20" s="28"/>
      <c r="MX20" s="28"/>
      <c r="MY20" s="28"/>
      <c r="MZ20" s="28"/>
      <c r="NA20" s="28"/>
      <c r="NB20" s="28"/>
      <c r="NC20" s="28"/>
      <c r="ND20" s="28"/>
      <c r="NE20" s="28"/>
      <c r="NF20" s="28"/>
      <c r="NG20" s="28"/>
      <c r="NH20" s="28"/>
      <c r="NI20" s="28"/>
      <c r="NJ20" s="28"/>
      <c r="NK20" s="28"/>
      <c r="NL20" s="28"/>
      <c r="NM20" s="28"/>
      <c r="NN20" s="28"/>
      <c r="NO20" s="28"/>
      <c r="NP20" s="28"/>
      <c r="NQ20" s="28"/>
      <c r="NR20" s="28"/>
      <c r="NS20" s="28"/>
      <c r="NT20" s="28"/>
      <c r="NU20" s="28"/>
      <c r="NV20" s="28"/>
      <c r="NW20" s="28"/>
      <c r="NX20" s="28"/>
      <c r="NY20" s="28"/>
      <c r="NZ20" s="28"/>
      <c r="OA20" s="28"/>
      <c r="OB20" s="28"/>
      <c r="OC20" s="28"/>
      <c r="OD20" s="28"/>
      <c r="OE20" s="28"/>
      <c r="OF20" s="28"/>
      <c r="OG20" s="28"/>
      <c r="OH20" s="28"/>
      <c r="OI20" s="28"/>
      <c r="OJ20" s="28"/>
      <c r="OK20" s="28"/>
      <c r="OL20" s="28"/>
      <c r="OM20" s="28"/>
      <c r="ON20" s="28"/>
      <c r="OO20" s="28"/>
      <c r="OP20" s="28"/>
      <c r="OQ20" s="28"/>
      <c r="OR20" s="28"/>
      <c r="OS20" s="28"/>
      <c r="OT20" s="28"/>
      <c r="OU20" s="28"/>
      <c r="OV20" s="28"/>
      <c r="OW20" s="28"/>
      <c r="OX20" s="28"/>
      <c r="OY20" s="28"/>
      <c r="OZ20" s="28"/>
      <c r="PA20" s="28"/>
      <c r="PB20" s="28"/>
      <c r="PC20" s="28"/>
      <c r="PD20" s="28"/>
      <c r="PE20" s="28"/>
      <c r="PF20" s="28"/>
      <c r="PG20" s="28"/>
      <c r="PH20" s="28"/>
      <c r="PI20" s="28"/>
      <c r="PJ20" s="28"/>
      <c r="PK20" s="28"/>
      <c r="PL20" s="28"/>
      <c r="PM20" s="28"/>
      <c r="PN20" s="28"/>
      <c r="PO20" s="28"/>
      <c r="PP20" s="28"/>
      <c r="PQ20" s="28"/>
      <c r="PR20" s="28"/>
      <c r="PS20" s="28"/>
      <c r="PT20" s="28"/>
      <c r="PU20" s="28"/>
      <c r="PV20" s="28"/>
      <c r="PW20" s="28"/>
      <c r="PX20" s="28"/>
      <c r="PY20" s="28"/>
      <c r="PZ20" s="28"/>
      <c r="QA20" s="28"/>
      <c r="QB20" s="28"/>
      <c r="QC20" s="28"/>
      <c r="QD20" s="28"/>
      <c r="QE20" s="28"/>
      <c r="QF20" s="28"/>
      <c r="QG20" s="28"/>
      <c r="QH20" s="28"/>
      <c r="QI20" s="28"/>
      <c r="QJ20" s="28"/>
      <c r="QK20" s="28"/>
      <c r="QL20" s="28"/>
      <c r="QM20" s="28"/>
      <c r="QN20" s="28"/>
      <c r="QO20" s="28"/>
      <c r="QP20" s="28"/>
      <c r="QQ20" s="28"/>
      <c r="QR20" s="28"/>
      <c r="QS20" s="28"/>
      <c r="QT20" s="28"/>
      <c r="QU20" s="28"/>
      <c r="QV20" s="28"/>
      <c r="QW20" s="28"/>
      <c r="QX20" s="28"/>
      <c r="QY20" s="28"/>
      <c r="QZ20" s="28"/>
      <c r="RA20" s="28"/>
      <c r="RB20" s="28"/>
      <c r="RC20" s="28"/>
      <c r="RD20" s="28"/>
      <c r="RE20" s="28"/>
      <c r="RF20" s="28"/>
      <c r="RG20" s="28"/>
      <c r="RH20" s="28"/>
      <c r="RI20" s="28"/>
      <c r="RJ20" s="28"/>
      <c r="RK20" s="28"/>
      <c r="RL20" s="28"/>
      <c r="RM20" s="28"/>
      <c r="RN20" s="28"/>
      <c r="RO20" s="28"/>
      <c r="RP20" s="28"/>
      <c r="RQ20" s="28"/>
      <c r="RR20" s="28"/>
      <c r="RS20" s="28"/>
      <c r="RT20" s="28"/>
      <c r="RU20" s="28"/>
      <c r="RV20" s="28"/>
      <c r="RW20" s="28"/>
      <c r="RX20" s="28"/>
      <c r="RY20" s="28"/>
      <c r="RZ20" s="28"/>
      <c r="SA20" s="28"/>
      <c r="SB20" s="28"/>
      <c r="SC20" s="28"/>
      <c r="SD20" s="28"/>
      <c r="SE20" s="28"/>
      <c r="SF20" s="28"/>
      <c r="SG20" s="28"/>
      <c r="SH20" s="28"/>
      <c r="SI20" s="28"/>
      <c r="SJ20" s="28"/>
      <c r="SK20" s="28"/>
      <c r="SL20" s="28"/>
      <c r="SM20" s="28"/>
      <c r="SN20" s="28"/>
      <c r="SO20" s="28"/>
      <c r="SP20" s="28"/>
      <c r="SQ20" s="28"/>
      <c r="SR20" s="28"/>
      <c r="SS20" s="28"/>
      <c r="ST20" s="28"/>
      <c r="SU20" s="28"/>
      <c r="SV20" s="28"/>
      <c r="SW20" s="28"/>
      <c r="SX20" s="28"/>
      <c r="SY20" s="28"/>
      <c r="SZ20" s="28"/>
      <c r="TA20" s="28"/>
      <c r="TB20" s="28"/>
      <c r="TC20" s="28"/>
      <c r="TD20" s="28"/>
      <c r="TE20" s="28"/>
      <c r="TF20" s="28"/>
      <c r="TG20" s="28"/>
      <c r="TH20" s="28"/>
      <c r="TI20" s="28"/>
      <c r="TJ20" s="28"/>
      <c r="TK20" s="28"/>
      <c r="TL20" s="28"/>
      <c r="TM20" s="28"/>
      <c r="TN20" s="28"/>
      <c r="TO20" s="28"/>
      <c r="TP20" s="28"/>
      <c r="TQ20" s="28"/>
      <c r="TR20" s="28"/>
      <c r="TS20" s="28"/>
      <c r="TT20" s="28"/>
      <c r="TU20" s="28"/>
      <c r="TV20" s="28"/>
      <c r="TW20" s="28"/>
      <c r="TX20" s="28"/>
      <c r="TY20" s="28"/>
      <c r="TZ20" s="28"/>
      <c r="UA20" s="28"/>
      <c r="UB20" s="28"/>
      <c r="UC20" s="28"/>
      <c r="UD20" s="28"/>
      <c r="UE20" s="28"/>
      <c r="UF20" s="28"/>
      <c r="UG20" s="28"/>
      <c r="UH20" s="28"/>
      <c r="UI20" s="28"/>
      <c r="UJ20" s="28"/>
      <c r="UK20" s="28"/>
      <c r="UL20" s="28"/>
      <c r="UM20" s="28"/>
      <c r="UN20" s="28"/>
      <c r="UO20" s="28"/>
      <c r="UP20" s="28"/>
      <c r="UQ20" s="28"/>
      <c r="UR20" s="28"/>
      <c r="US20" s="28"/>
      <c r="UT20" s="28"/>
      <c r="UU20" s="28"/>
      <c r="UV20" s="28"/>
      <c r="UW20" s="28"/>
      <c r="UX20" s="28"/>
      <c r="UY20" s="28"/>
      <c r="UZ20" s="28"/>
      <c r="VA20" s="28"/>
      <c r="VB20" s="28"/>
      <c r="VC20" s="28"/>
      <c r="VD20" s="28"/>
      <c r="VE20" s="28"/>
      <c r="VF20" s="28"/>
      <c r="VG20" s="28"/>
      <c r="VH20" s="28"/>
      <c r="VI20" s="28"/>
      <c r="VJ20" s="28"/>
      <c r="VK20" s="28"/>
      <c r="VL20" s="28"/>
      <c r="VM20" s="28"/>
      <c r="VN20" s="28"/>
      <c r="VO20" s="28"/>
      <c r="VP20" s="28"/>
      <c r="VQ20" s="28"/>
      <c r="VR20" s="28"/>
      <c r="VS20" s="28"/>
      <c r="VT20" s="28"/>
      <c r="VU20" s="28"/>
      <c r="VV20" s="28"/>
      <c r="VW20" s="28"/>
      <c r="VX20" s="28"/>
      <c r="VY20" s="28"/>
      <c r="VZ20" s="28"/>
      <c r="WA20" s="28"/>
      <c r="WB20" s="28"/>
      <c r="WC20" s="28"/>
      <c r="WD20" s="28"/>
      <c r="WE20" s="28"/>
      <c r="WF20" s="28"/>
      <c r="WG20" s="28"/>
      <c r="WH20" s="28"/>
      <c r="WI20" s="28"/>
      <c r="WJ20" s="28"/>
      <c r="WK20" s="28"/>
      <c r="WL20" s="28"/>
      <c r="WM20" s="28"/>
      <c r="WN20" s="28"/>
      <c r="WO20" s="28"/>
      <c r="WP20" s="28"/>
      <c r="WQ20" s="28"/>
      <c r="WR20" s="28"/>
      <c r="WS20" s="28"/>
      <c r="WT20" s="28"/>
      <c r="WU20" s="28"/>
      <c r="WV20" s="28"/>
      <c r="WW20" s="28"/>
      <c r="WX20" s="28"/>
      <c r="WY20" s="28"/>
      <c r="WZ20" s="28"/>
      <c r="XA20" s="28"/>
      <c r="XB20" s="28"/>
      <c r="XC20" s="28"/>
      <c r="XD20" s="28"/>
      <c r="XE20" s="28"/>
      <c r="XF20" s="28"/>
      <c r="XG20" s="28"/>
      <c r="XH20" s="28"/>
      <c r="XI20" s="28"/>
      <c r="XJ20" s="28"/>
      <c r="XK20" s="28"/>
      <c r="XL20" s="28"/>
      <c r="XM20" s="28"/>
      <c r="XN20" s="28"/>
      <c r="XO20" s="28"/>
      <c r="XP20" s="28"/>
      <c r="XQ20" s="28"/>
      <c r="XR20" s="28"/>
      <c r="XS20" s="28"/>
      <c r="XT20" s="28"/>
      <c r="XU20" s="28"/>
      <c r="XV20" s="28"/>
      <c r="XW20" s="28"/>
      <c r="XX20" s="28"/>
      <c r="XY20" s="28"/>
      <c r="XZ20" s="28"/>
      <c r="YA20" s="28"/>
      <c r="YB20" s="28"/>
      <c r="YC20" s="28"/>
      <c r="YD20" s="28"/>
      <c r="YE20" s="28"/>
      <c r="YF20" s="28"/>
      <c r="YG20" s="28"/>
      <c r="YH20" s="28"/>
      <c r="YI20" s="28"/>
      <c r="YJ20" s="28"/>
      <c r="YK20" s="28"/>
      <c r="YL20" s="28"/>
      <c r="YM20" s="28"/>
      <c r="YN20" s="28"/>
      <c r="YO20" s="28"/>
      <c r="YP20" s="28"/>
      <c r="YQ20" s="28"/>
      <c r="YR20" s="28"/>
      <c r="YS20" s="28"/>
      <c r="YT20" s="28"/>
      <c r="YU20" s="28"/>
      <c r="YV20" s="28"/>
      <c r="YW20" s="28"/>
      <c r="YX20" s="28"/>
      <c r="YY20" s="28"/>
      <c r="YZ20" s="28"/>
      <c r="ZA20" s="28"/>
      <c r="ZB20" s="28"/>
      <c r="ZC20" s="28"/>
      <c r="ZD20" s="28"/>
      <c r="ZE20" s="28"/>
      <c r="ZF20" s="28"/>
      <c r="ZG20" s="28"/>
      <c r="ZH20" s="28"/>
      <c r="ZI20" s="28"/>
      <c r="ZJ20" s="28"/>
      <c r="ZK20" s="28"/>
      <c r="ZL20" s="28"/>
      <c r="ZM20" s="28"/>
      <c r="ZN20" s="28"/>
      <c r="ZO20" s="28"/>
      <c r="ZP20" s="28"/>
      <c r="ZQ20" s="28"/>
      <c r="ZR20" s="28"/>
      <c r="ZS20" s="28"/>
      <c r="ZT20" s="28"/>
      <c r="ZU20" s="28"/>
      <c r="ZV20" s="28"/>
      <c r="ZW20" s="28"/>
      <c r="ZX20" s="28"/>
      <c r="ZY20" s="28"/>
      <c r="ZZ20" s="28"/>
      <c r="AAA20" s="28"/>
      <c r="AAB20" s="28"/>
      <c r="AAC20" s="28"/>
      <c r="AAD20" s="28"/>
      <c r="AAE20" s="28"/>
      <c r="AAF20" s="28"/>
      <c r="AAG20" s="28"/>
      <c r="AAH20" s="28"/>
      <c r="AAI20" s="28"/>
      <c r="AAJ20" s="28"/>
      <c r="AAK20" s="28"/>
      <c r="AAL20" s="28"/>
      <c r="AAM20" s="28"/>
      <c r="AAN20" s="28"/>
      <c r="AAO20" s="28"/>
      <c r="AAP20" s="28"/>
      <c r="AAQ20" s="28"/>
      <c r="AAR20" s="28"/>
      <c r="AAS20" s="28"/>
      <c r="AAT20" s="28"/>
      <c r="AAU20" s="28"/>
      <c r="AAV20" s="28"/>
      <c r="AAW20" s="28"/>
      <c r="AAX20" s="28"/>
      <c r="AAY20" s="28"/>
      <c r="AAZ20" s="28"/>
      <c r="ABA20" s="28"/>
      <c r="ABB20" s="28"/>
      <c r="ABC20" s="28"/>
      <c r="ABD20" s="28"/>
      <c r="ABE20" s="28"/>
      <c r="ABF20" s="28"/>
      <c r="ABG20" s="28"/>
      <c r="ABH20" s="28"/>
      <c r="ABI20" s="28"/>
      <c r="ABJ20" s="28"/>
      <c r="ABK20" s="28"/>
      <c r="ABL20" s="28"/>
      <c r="ABM20" s="28"/>
      <c r="ABN20" s="28"/>
      <c r="ABO20" s="28"/>
      <c r="ABP20" s="28"/>
      <c r="ABQ20" s="28"/>
      <c r="ABR20" s="28"/>
      <c r="ABS20" s="28"/>
      <c r="ABT20" s="28"/>
      <c r="ABU20" s="28"/>
      <c r="ABV20" s="28"/>
      <c r="ABW20" s="28"/>
      <c r="ABX20" s="28"/>
      <c r="ABY20" s="28"/>
      <c r="ABZ20" s="28"/>
      <c r="ACA20" s="28"/>
      <c r="ACB20" s="28"/>
      <c r="ACC20" s="28"/>
      <c r="ACD20" s="28"/>
      <c r="ACE20" s="28"/>
      <c r="ACF20" s="28"/>
      <c r="ACG20" s="28"/>
      <c r="ACH20" s="28"/>
      <c r="ACI20" s="28"/>
      <c r="ACJ20" s="28"/>
      <c r="ACK20" s="28"/>
      <c r="ACL20" s="28"/>
      <c r="ACM20" s="28"/>
      <c r="ACN20" s="28"/>
      <c r="ACO20" s="28"/>
      <c r="ACP20" s="28"/>
      <c r="ACQ20" s="28"/>
      <c r="ACR20" s="28"/>
      <c r="ACS20" s="28"/>
      <c r="ACT20" s="28"/>
      <c r="ACU20" s="28"/>
      <c r="ACV20" s="28"/>
      <c r="ACW20" s="28"/>
      <c r="ACX20" s="28"/>
      <c r="ACY20" s="28"/>
      <c r="ACZ20" s="28"/>
      <c r="ADA20" s="28"/>
      <c r="ADB20" s="28"/>
      <c r="ADC20" s="28"/>
      <c r="ADD20" s="28"/>
      <c r="ADE20" s="28"/>
      <c r="ADF20" s="28"/>
      <c r="ADG20" s="28"/>
      <c r="ADH20" s="28"/>
      <c r="ADI20" s="28"/>
      <c r="ADJ20" s="28"/>
      <c r="ADK20" s="28"/>
      <c r="ADL20" s="28"/>
      <c r="ADM20" s="28"/>
      <c r="ADN20" s="28"/>
      <c r="ADO20" s="28"/>
      <c r="ADP20" s="28"/>
      <c r="ADQ20" s="28"/>
      <c r="ADR20" s="28"/>
      <c r="ADS20" s="28"/>
      <c r="ADT20" s="28"/>
      <c r="ADU20" s="28"/>
      <c r="ADV20" s="28"/>
      <c r="ADW20" s="28"/>
      <c r="ADX20" s="28"/>
      <c r="ADY20" s="28"/>
      <c r="ADZ20" s="28"/>
      <c r="AEA20" s="28"/>
      <c r="AEB20" s="28"/>
      <c r="AEC20" s="28"/>
      <c r="AED20" s="28"/>
      <c r="AEE20" s="28"/>
      <c r="AEF20" s="28"/>
      <c r="AEG20" s="28"/>
      <c r="AEH20" s="28"/>
      <c r="AEI20" s="28"/>
      <c r="AEJ20" s="28"/>
      <c r="AEK20" s="28"/>
      <c r="AEL20" s="28"/>
      <c r="AEM20" s="28"/>
      <c r="AEN20" s="28"/>
      <c r="AEO20" s="28"/>
      <c r="AEP20" s="28"/>
      <c r="AEQ20" s="28"/>
      <c r="AER20" s="28"/>
      <c r="AES20" s="28"/>
      <c r="AET20" s="28"/>
      <c r="AEU20" s="28"/>
      <c r="AEV20" s="28"/>
      <c r="AEW20" s="28"/>
      <c r="AEX20" s="28"/>
      <c r="AEY20" s="28"/>
      <c r="AEZ20" s="28"/>
      <c r="AFA20" s="28"/>
      <c r="AFB20" s="28"/>
      <c r="AFC20" s="28"/>
      <c r="AFD20" s="28"/>
      <c r="AFE20" s="28"/>
      <c r="AFF20" s="28"/>
      <c r="AFG20" s="28"/>
      <c r="AFH20" s="28"/>
      <c r="AFI20" s="28"/>
      <c r="AFJ20" s="28"/>
      <c r="AFK20" s="28"/>
      <c r="AFL20" s="28"/>
      <c r="AFM20" s="28"/>
      <c r="AFN20" s="28"/>
      <c r="AFO20" s="28"/>
      <c r="AFP20" s="28"/>
      <c r="AFQ20" s="28"/>
      <c r="AFR20" s="28"/>
      <c r="AFS20" s="28"/>
      <c r="AFT20" s="28"/>
      <c r="AFU20" s="28"/>
      <c r="AFV20" s="28"/>
      <c r="AFW20" s="28"/>
      <c r="AFX20" s="28"/>
      <c r="AFY20" s="28"/>
      <c r="AFZ20" s="28"/>
      <c r="AGA20" s="28"/>
      <c r="AGB20" s="28"/>
      <c r="AGC20" s="28"/>
      <c r="AGD20" s="28"/>
      <c r="AGE20" s="28"/>
      <c r="AGF20" s="28"/>
      <c r="AGG20" s="28"/>
      <c r="AGH20" s="28"/>
      <c r="AGI20" s="28"/>
      <c r="AGJ20" s="28"/>
      <c r="AGK20" s="28"/>
      <c r="AGL20" s="28"/>
      <c r="AGM20" s="28"/>
      <c r="AGN20" s="28"/>
      <c r="AGO20" s="28"/>
      <c r="AGP20" s="28"/>
      <c r="AGQ20" s="28"/>
      <c r="AGR20" s="28"/>
      <c r="AGS20" s="28"/>
      <c r="AGT20" s="28"/>
      <c r="AGU20" s="28"/>
      <c r="AGV20" s="28"/>
      <c r="AGW20" s="28"/>
      <c r="AGX20" s="28"/>
      <c r="AGY20" s="28"/>
      <c r="AGZ20" s="28"/>
      <c r="AHA20" s="28"/>
      <c r="AHB20" s="28"/>
      <c r="AHC20" s="28"/>
      <c r="AHD20" s="28"/>
      <c r="AHE20" s="28"/>
      <c r="AHF20" s="28"/>
      <c r="AHG20" s="28"/>
      <c r="AHH20" s="28"/>
      <c r="AHI20" s="28"/>
      <c r="AHJ20" s="28"/>
      <c r="AHK20" s="28"/>
      <c r="AHL20" s="28"/>
      <c r="AHM20" s="28"/>
      <c r="AHN20" s="28"/>
      <c r="AHO20" s="28"/>
      <c r="AHP20" s="28"/>
      <c r="AHQ20" s="28"/>
      <c r="AHR20" s="28"/>
      <c r="AHS20" s="28"/>
      <c r="AHT20" s="28"/>
      <c r="AHU20" s="28"/>
      <c r="AHV20" s="28"/>
      <c r="AHW20" s="28"/>
      <c r="AHX20" s="28"/>
      <c r="AHY20" s="28"/>
      <c r="AHZ20" s="28"/>
      <c r="AIA20" s="28"/>
      <c r="AIB20" s="28"/>
      <c r="AIC20" s="28"/>
      <c r="AID20" s="28"/>
      <c r="AIE20" s="28"/>
      <c r="AIF20" s="28"/>
      <c r="AIG20" s="28"/>
      <c r="AIH20" s="28"/>
      <c r="AII20" s="28"/>
      <c r="AIJ20" s="28"/>
      <c r="AIK20" s="28"/>
      <c r="AIL20" s="28"/>
      <c r="AIM20" s="28"/>
      <c r="AIN20" s="28"/>
      <c r="AIO20" s="28"/>
      <c r="AIP20" s="28"/>
      <c r="AIQ20" s="28"/>
      <c r="AIR20" s="28"/>
      <c r="AIS20" s="28"/>
      <c r="AIT20" s="28"/>
      <c r="AIU20" s="28"/>
      <c r="AIV20" s="28"/>
      <c r="AIW20" s="28"/>
      <c r="AIX20" s="28"/>
      <c r="AIY20" s="28"/>
      <c r="AIZ20" s="28"/>
      <c r="AJA20" s="28"/>
      <c r="AJB20" s="28"/>
      <c r="AJC20" s="28"/>
      <c r="AJD20" s="28"/>
      <c r="AJE20" s="28"/>
      <c r="AJF20" s="28"/>
      <c r="AJG20" s="28"/>
      <c r="AJH20" s="28"/>
      <c r="AJI20" s="28"/>
      <c r="AJJ20" s="28"/>
      <c r="AJK20" s="28"/>
      <c r="AJL20" s="28"/>
      <c r="AJM20" s="28"/>
      <c r="AJN20" s="28"/>
      <c r="AJO20" s="28"/>
      <c r="AJP20" s="28"/>
      <c r="AJQ20" s="28"/>
      <c r="AJR20" s="28"/>
      <c r="AJS20" s="28"/>
      <c r="AJT20" s="28"/>
      <c r="AJU20" s="28"/>
      <c r="AJV20" s="28"/>
      <c r="AJW20" s="28"/>
      <c r="AJX20" s="28"/>
      <c r="AJY20" s="28"/>
      <c r="AJZ20" s="28"/>
      <c r="AKA20" s="28"/>
      <c r="AKB20" s="28"/>
      <c r="AKC20" s="28"/>
      <c r="AKD20" s="28"/>
      <c r="AKE20" s="28"/>
      <c r="AKF20" s="28"/>
      <c r="AKG20" s="28"/>
      <c r="AKH20" s="28"/>
      <c r="AKI20" s="28"/>
      <c r="AKJ20" s="28"/>
      <c r="AKK20" s="28"/>
      <c r="AKL20" s="28"/>
      <c r="AKM20" s="28"/>
      <c r="AKN20" s="28"/>
      <c r="AKO20" s="28"/>
      <c r="AKP20" s="28"/>
      <c r="AKQ20" s="28"/>
      <c r="AKR20" s="28"/>
      <c r="AKS20" s="28"/>
      <c r="AKT20" s="28"/>
      <c r="AKU20" s="28"/>
      <c r="AKV20" s="28"/>
      <c r="AKW20" s="28"/>
      <c r="AKX20" s="28"/>
      <c r="AKY20" s="28"/>
      <c r="AKZ20" s="28"/>
      <c r="ALA20" s="28"/>
      <c r="ALB20" s="28"/>
      <c r="ALC20" s="28"/>
      <c r="ALD20" s="28"/>
      <c r="ALE20" s="28"/>
      <c r="ALF20" s="28"/>
      <c r="ALG20" s="28"/>
      <c r="ALH20" s="28"/>
      <c r="ALI20" s="28"/>
      <c r="ALJ20" s="28"/>
      <c r="ALK20" s="28"/>
      <c r="ALL20" s="28"/>
      <c r="ALM20" s="28"/>
      <c r="ALN20" s="28"/>
      <c r="ALO20" s="28"/>
      <c r="ALP20" s="28"/>
      <c r="ALQ20" s="28"/>
      <c r="ALR20" s="28"/>
    </row>
    <row r="21" spans="2:1006" x14ac:dyDescent="0.35">
      <c r="C21" t="s">
        <v>87</v>
      </c>
      <c r="E21" t="s">
        <v>90</v>
      </c>
      <c r="F21" t="s">
        <v>91</v>
      </c>
      <c r="G21" s="26">
        <f>Inputs!F24*1000</f>
        <v>1000</v>
      </c>
      <c r="J21" s="15">
        <f>IF(J8,0,$G$21*G12)</f>
        <v>100000000</v>
      </c>
      <c r="K21" s="15">
        <f t="shared" ref="K21:AS21" si="11">IF(K8,0,$G$21*H12)</f>
        <v>0</v>
      </c>
      <c r="L21" s="15">
        <f t="shared" si="11"/>
        <v>0</v>
      </c>
      <c r="M21" s="15">
        <f t="shared" si="11"/>
        <v>0</v>
      </c>
      <c r="N21" s="15">
        <f t="shared" si="11"/>
        <v>0</v>
      </c>
      <c r="O21" s="15">
        <f t="shared" si="11"/>
        <v>0</v>
      </c>
      <c r="P21" s="15">
        <f t="shared" si="11"/>
        <v>0</v>
      </c>
      <c r="Q21" s="15">
        <f t="shared" si="11"/>
        <v>0</v>
      </c>
      <c r="R21" s="15">
        <f t="shared" si="11"/>
        <v>0</v>
      </c>
      <c r="S21" s="15">
        <f t="shared" si="11"/>
        <v>0</v>
      </c>
      <c r="T21" s="15">
        <f t="shared" si="11"/>
        <v>0</v>
      </c>
      <c r="U21" s="15">
        <f t="shared" si="11"/>
        <v>0</v>
      </c>
      <c r="V21" s="15">
        <f t="shared" si="11"/>
        <v>0</v>
      </c>
      <c r="W21" s="15">
        <f t="shared" si="11"/>
        <v>0</v>
      </c>
      <c r="X21" s="15">
        <f t="shared" si="11"/>
        <v>0</v>
      </c>
      <c r="Y21" s="15">
        <f t="shared" si="11"/>
        <v>0</v>
      </c>
      <c r="Z21" s="15">
        <f t="shared" si="11"/>
        <v>0</v>
      </c>
      <c r="AA21" s="15">
        <f t="shared" si="11"/>
        <v>0</v>
      </c>
      <c r="AB21" s="15">
        <f t="shared" si="11"/>
        <v>0</v>
      </c>
      <c r="AC21" s="15">
        <f t="shared" si="11"/>
        <v>0</v>
      </c>
      <c r="AD21" s="15">
        <f t="shared" si="11"/>
        <v>0</v>
      </c>
      <c r="AE21" s="15">
        <f t="shared" si="11"/>
        <v>0</v>
      </c>
      <c r="AF21" s="15">
        <f t="shared" si="11"/>
        <v>0</v>
      </c>
      <c r="AG21" s="15">
        <f t="shared" si="11"/>
        <v>0</v>
      </c>
      <c r="AH21" s="15">
        <f t="shared" si="11"/>
        <v>0</v>
      </c>
      <c r="AI21" s="15">
        <f t="shared" si="11"/>
        <v>0</v>
      </c>
      <c r="AJ21" s="15">
        <f t="shared" si="11"/>
        <v>0</v>
      </c>
      <c r="AK21" s="15">
        <f t="shared" si="11"/>
        <v>0</v>
      </c>
      <c r="AL21" s="15">
        <f t="shared" si="11"/>
        <v>0</v>
      </c>
      <c r="AM21" s="15">
        <f t="shared" si="11"/>
        <v>0</v>
      </c>
      <c r="AN21" s="15">
        <f t="shared" si="11"/>
        <v>0</v>
      </c>
      <c r="AO21" s="15">
        <f t="shared" si="11"/>
        <v>0</v>
      </c>
      <c r="AP21" s="15">
        <f t="shared" si="11"/>
        <v>0</v>
      </c>
      <c r="AQ21" s="15">
        <f t="shared" si="11"/>
        <v>0</v>
      </c>
      <c r="AR21" s="15">
        <f t="shared" si="11"/>
        <v>0</v>
      </c>
      <c r="AS21" s="15">
        <f t="shared" si="11"/>
        <v>0</v>
      </c>
    </row>
    <row r="23" spans="2:1006" x14ac:dyDescent="0.35">
      <c r="C23" t="s">
        <v>92</v>
      </c>
      <c r="E23" t="s">
        <v>93</v>
      </c>
      <c r="F23" t="s">
        <v>93</v>
      </c>
      <c r="G23" s="26">
        <f>Inputs!F11</f>
        <v>35</v>
      </c>
      <c r="J23" s="18">
        <f>$G$23</f>
        <v>35</v>
      </c>
      <c r="K23" s="18">
        <f t="shared" ref="K23:AS23" si="12">$G$23</f>
        <v>35</v>
      </c>
      <c r="L23" s="18">
        <f t="shared" si="12"/>
        <v>35</v>
      </c>
      <c r="M23" s="18">
        <f t="shared" si="12"/>
        <v>35</v>
      </c>
      <c r="N23" s="18">
        <f t="shared" si="12"/>
        <v>35</v>
      </c>
      <c r="O23" s="18">
        <f t="shared" si="12"/>
        <v>35</v>
      </c>
      <c r="P23" s="18">
        <f t="shared" si="12"/>
        <v>35</v>
      </c>
      <c r="Q23" s="18">
        <f t="shared" si="12"/>
        <v>35</v>
      </c>
      <c r="R23" s="18">
        <f t="shared" si="12"/>
        <v>35</v>
      </c>
      <c r="S23" s="18">
        <f t="shared" si="12"/>
        <v>35</v>
      </c>
      <c r="T23" s="18">
        <f t="shared" si="12"/>
        <v>35</v>
      </c>
      <c r="U23" s="18">
        <f t="shared" si="12"/>
        <v>35</v>
      </c>
      <c r="V23" s="18">
        <f t="shared" si="12"/>
        <v>35</v>
      </c>
      <c r="W23" s="18">
        <f t="shared" si="12"/>
        <v>35</v>
      </c>
      <c r="X23" s="18">
        <f t="shared" si="12"/>
        <v>35</v>
      </c>
      <c r="Y23" s="18">
        <f t="shared" si="12"/>
        <v>35</v>
      </c>
      <c r="Z23" s="18">
        <f t="shared" si="12"/>
        <v>35</v>
      </c>
      <c r="AA23" s="18">
        <f t="shared" si="12"/>
        <v>35</v>
      </c>
      <c r="AB23" s="18">
        <f t="shared" si="12"/>
        <v>35</v>
      </c>
      <c r="AC23" s="18">
        <f t="shared" si="12"/>
        <v>35</v>
      </c>
      <c r="AD23" s="18">
        <f t="shared" si="12"/>
        <v>35</v>
      </c>
      <c r="AE23" s="18">
        <f t="shared" si="12"/>
        <v>35</v>
      </c>
      <c r="AF23" s="18">
        <f t="shared" si="12"/>
        <v>35</v>
      </c>
      <c r="AG23" s="18">
        <f t="shared" si="12"/>
        <v>35</v>
      </c>
      <c r="AH23" s="18">
        <f t="shared" si="12"/>
        <v>35</v>
      </c>
      <c r="AI23" s="18">
        <f t="shared" si="12"/>
        <v>35</v>
      </c>
      <c r="AJ23" s="18">
        <f t="shared" si="12"/>
        <v>35</v>
      </c>
      <c r="AK23" s="18">
        <f t="shared" si="12"/>
        <v>35</v>
      </c>
      <c r="AL23" s="18">
        <f t="shared" si="12"/>
        <v>35</v>
      </c>
      <c r="AM23" s="18">
        <f t="shared" si="12"/>
        <v>35</v>
      </c>
      <c r="AN23" s="18">
        <f t="shared" si="12"/>
        <v>35</v>
      </c>
      <c r="AO23" s="18">
        <f t="shared" si="12"/>
        <v>35</v>
      </c>
      <c r="AP23" s="18">
        <f t="shared" si="12"/>
        <v>35</v>
      </c>
      <c r="AQ23" s="18">
        <f t="shared" si="12"/>
        <v>35</v>
      </c>
      <c r="AR23" s="18">
        <f t="shared" si="12"/>
        <v>35</v>
      </c>
      <c r="AS23" s="18">
        <f t="shared" si="12"/>
        <v>35</v>
      </c>
    </row>
    <row r="24" spans="2:1006" x14ac:dyDescent="0.35">
      <c r="C24" t="s">
        <v>94</v>
      </c>
      <c r="E24" t="s">
        <v>82</v>
      </c>
      <c r="F24" t="s">
        <v>62</v>
      </c>
      <c r="G24" s="27">
        <f>Inputs!F13</f>
        <v>0</v>
      </c>
      <c r="J24" s="9">
        <v>1</v>
      </c>
      <c r="K24" s="17">
        <f>J24*(1+$G$24)</f>
        <v>1</v>
      </c>
      <c r="L24" s="17">
        <f t="shared" ref="L24:AS24" si="13">K24*(1+$G$24)</f>
        <v>1</v>
      </c>
      <c r="M24" s="17">
        <f t="shared" si="13"/>
        <v>1</v>
      </c>
      <c r="N24" s="17">
        <f t="shared" si="13"/>
        <v>1</v>
      </c>
      <c r="O24" s="17">
        <f t="shared" si="13"/>
        <v>1</v>
      </c>
      <c r="P24" s="17">
        <f t="shared" si="13"/>
        <v>1</v>
      </c>
      <c r="Q24" s="17">
        <f t="shared" si="13"/>
        <v>1</v>
      </c>
      <c r="R24" s="17">
        <f t="shared" si="13"/>
        <v>1</v>
      </c>
      <c r="S24" s="17">
        <f t="shared" si="13"/>
        <v>1</v>
      </c>
      <c r="T24" s="17">
        <f t="shared" si="13"/>
        <v>1</v>
      </c>
      <c r="U24" s="17">
        <f t="shared" si="13"/>
        <v>1</v>
      </c>
      <c r="V24" s="17">
        <f t="shared" si="13"/>
        <v>1</v>
      </c>
      <c r="W24" s="17">
        <f t="shared" si="13"/>
        <v>1</v>
      </c>
      <c r="X24" s="17">
        <f t="shared" si="13"/>
        <v>1</v>
      </c>
      <c r="Y24" s="17">
        <f t="shared" si="13"/>
        <v>1</v>
      </c>
      <c r="Z24" s="17">
        <f t="shared" si="13"/>
        <v>1</v>
      </c>
      <c r="AA24" s="17">
        <f t="shared" si="13"/>
        <v>1</v>
      </c>
      <c r="AB24" s="17">
        <f t="shared" si="13"/>
        <v>1</v>
      </c>
      <c r="AC24" s="17">
        <f t="shared" si="13"/>
        <v>1</v>
      </c>
      <c r="AD24" s="17">
        <f t="shared" si="13"/>
        <v>1</v>
      </c>
      <c r="AE24" s="17">
        <f t="shared" si="13"/>
        <v>1</v>
      </c>
      <c r="AF24" s="17">
        <f t="shared" si="13"/>
        <v>1</v>
      </c>
      <c r="AG24" s="17">
        <f t="shared" si="13"/>
        <v>1</v>
      </c>
      <c r="AH24" s="17">
        <f t="shared" si="13"/>
        <v>1</v>
      </c>
      <c r="AI24" s="17">
        <f t="shared" si="13"/>
        <v>1</v>
      </c>
      <c r="AJ24" s="17">
        <f t="shared" si="13"/>
        <v>1</v>
      </c>
      <c r="AK24" s="17">
        <f t="shared" si="13"/>
        <v>1</v>
      </c>
      <c r="AL24" s="17">
        <f t="shared" si="13"/>
        <v>1</v>
      </c>
      <c r="AM24" s="17">
        <f t="shared" si="13"/>
        <v>1</v>
      </c>
      <c r="AN24" s="17">
        <f t="shared" si="13"/>
        <v>1</v>
      </c>
      <c r="AO24" s="17">
        <f t="shared" si="13"/>
        <v>1</v>
      </c>
      <c r="AP24" s="17">
        <f t="shared" si="13"/>
        <v>1</v>
      </c>
      <c r="AQ24" s="17">
        <f t="shared" si="13"/>
        <v>1</v>
      </c>
      <c r="AR24" s="17">
        <f t="shared" si="13"/>
        <v>1</v>
      </c>
      <c r="AS24" s="17">
        <f t="shared" si="13"/>
        <v>1</v>
      </c>
    </row>
    <row r="25" spans="2:1006" x14ac:dyDescent="0.35">
      <c r="C25" t="s">
        <v>95</v>
      </c>
      <c r="E25" t="s">
        <v>93</v>
      </c>
      <c r="J25" s="18">
        <f>J23*J24</f>
        <v>35</v>
      </c>
      <c r="K25" s="18">
        <f t="shared" ref="K25:AS25" si="14">K23*K24</f>
        <v>35</v>
      </c>
      <c r="L25" s="18">
        <f t="shared" si="14"/>
        <v>35</v>
      </c>
      <c r="M25" s="18">
        <f t="shared" si="14"/>
        <v>35</v>
      </c>
      <c r="N25" s="18">
        <f t="shared" si="14"/>
        <v>35</v>
      </c>
      <c r="O25" s="18">
        <f t="shared" si="14"/>
        <v>35</v>
      </c>
      <c r="P25" s="18">
        <f t="shared" si="14"/>
        <v>35</v>
      </c>
      <c r="Q25" s="18">
        <f t="shared" si="14"/>
        <v>35</v>
      </c>
      <c r="R25" s="18">
        <f t="shared" si="14"/>
        <v>35</v>
      </c>
      <c r="S25" s="18">
        <f t="shared" si="14"/>
        <v>35</v>
      </c>
      <c r="T25" s="18">
        <f t="shared" si="14"/>
        <v>35</v>
      </c>
      <c r="U25" s="18">
        <f t="shared" si="14"/>
        <v>35</v>
      </c>
      <c r="V25" s="18">
        <f t="shared" si="14"/>
        <v>35</v>
      </c>
      <c r="W25" s="18">
        <f t="shared" si="14"/>
        <v>35</v>
      </c>
      <c r="X25" s="18">
        <f t="shared" si="14"/>
        <v>35</v>
      </c>
      <c r="Y25" s="18">
        <f t="shared" si="14"/>
        <v>35</v>
      </c>
      <c r="Z25" s="18">
        <f t="shared" si="14"/>
        <v>35</v>
      </c>
      <c r="AA25" s="18">
        <f t="shared" si="14"/>
        <v>35</v>
      </c>
      <c r="AB25" s="18">
        <f t="shared" si="14"/>
        <v>35</v>
      </c>
      <c r="AC25" s="18">
        <f t="shared" si="14"/>
        <v>35</v>
      </c>
      <c r="AD25" s="18">
        <f t="shared" si="14"/>
        <v>35</v>
      </c>
      <c r="AE25" s="18">
        <f t="shared" si="14"/>
        <v>35</v>
      </c>
      <c r="AF25" s="18">
        <f t="shared" si="14"/>
        <v>35</v>
      </c>
      <c r="AG25" s="18">
        <f t="shared" si="14"/>
        <v>35</v>
      </c>
      <c r="AH25" s="18">
        <f t="shared" si="14"/>
        <v>35</v>
      </c>
      <c r="AI25" s="18">
        <f t="shared" si="14"/>
        <v>35</v>
      </c>
      <c r="AJ25" s="18">
        <f t="shared" si="14"/>
        <v>35</v>
      </c>
      <c r="AK25" s="18">
        <f t="shared" si="14"/>
        <v>35</v>
      </c>
      <c r="AL25" s="18">
        <f t="shared" si="14"/>
        <v>35</v>
      </c>
      <c r="AM25" s="18">
        <f t="shared" si="14"/>
        <v>35</v>
      </c>
      <c r="AN25" s="18">
        <f t="shared" si="14"/>
        <v>35</v>
      </c>
      <c r="AO25" s="18">
        <f t="shared" si="14"/>
        <v>35</v>
      </c>
      <c r="AP25" s="18">
        <f t="shared" si="14"/>
        <v>35</v>
      </c>
      <c r="AQ25" s="18">
        <f t="shared" si="14"/>
        <v>35</v>
      </c>
      <c r="AR25" s="18">
        <f t="shared" si="14"/>
        <v>35</v>
      </c>
      <c r="AS25" s="18">
        <f t="shared" si="14"/>
        <v>35</v>
      </c>
    </row>
    <row r="27" spans="2:1006" x14ac:dyDescent="0.35">
      <c r="C27" t="s">
        <v>96</v>
      </c>
      <c r="E27" t="s">
        <v>93</v>
      </c>
      <c r="F27" t="s">
        <v>93</v>
      </c>
      <c r="G27" s="26">
        <f>Inputs!F14</f>
        <v>45</v>
      </c>
      <c r="J27" s="18">
        <f>$G$27</f>
        <v>45</v>
      </c>
      <c r="K27" s="18">
        <f t="shared" ref="K27:AS27" si="15">$G$27</f>
        <v>45</v>
      </c>
      <c r="L27" s="18">
        <f t="shared" si="15"/>
        <v>45</v>
      </c>
      <c r="M27" s="18">
        <f t="shared" si="15"/>
        <v>45</v>
      </c>
      <c r="N27" s="18">
        <f t="shared" si="15"/>
        <v>45</v>
      </c>
      <c r="O27" s="18">
        <f t="shared" si="15"/>
        <v>45</v>
      </c>
      <c r="P27" s="18">
        <f t="shared" si="15"/>
        <v>45</v>
      </c>
      <c r="Q27" s="18">
        <f t="shared" si="15"/>
        <v>45</v>
      </c>
      <c r="R27" s="18">
        <f t="shared" si="15"/>
        <v>45</v>
      </c>
      <c r="S27" s="18">
        <f t="shared" si="15"/>
        <v>45</v>
      </c>
      <c r="T27" s="18">
        <f t="shared" si="15"/>
        <v>45</v>
      </c>
      <c r="U27" s="18">
        <f t="shared" si="15"/>
        <v>45</v>
      </c>
      <c r="V27" s="18">
        <f t="shared" si="15"/>
        <v>45</v>
      </c>
      <c r="W27" s="18">
        <f t="shared" si="15"/>
        <v>45</v>
      </c>
      <c r="X27" s="18">
        <f t="shared" si="15"/>
        <v>45</v>
      </c>
      <c r="Y27" s="18">
        <f t="shared" si="15"/>
        <v>45</v>
      </c>
      <c r="Z27" s="18">
        <f t="shared" si="15"/>
        <v>45</v>
      </c>
      <c r="AA27" s="18">
        <f t="shared" si="15"/>
        <v>45</v>
      </c>
      <c r="AB27" s="18">
        <f t="shared" si="15"/>
        <v>45</v>
      </c>
      <c r="AC27" s="18">
        <f t="shared" si="15"/>
        <v>45</v>
      </c>
      <c r="AD27" s="18">
        <f t="shared" si="15"/>
        <v>45</v>
      </c>
      <c r="AE27" s="18">
        <f t="shared" si="15"/>
        <v>45</v>
      </c>
      <c r="AF27" s="18">
        <f t="shared" si="15"/>
        <v>45</v>
      </c>
      <c r="AG27" s="18">
        <f t="shared" si="15"/>
        <v>45</v>
      </c>
      <c r="AH27" s="18">
        <f t="shared" si="15"/>
        <v>45</v>
      </c>
      <c r="AI27" s="18">
        <f t="shared" si="15"/>
        <v>45</v>
      </c>
      <c r="AJ27" s="18">
        <f t="shared" si="15"/>
        <v>45</v>
      </c>
      <c r="AK27" s="18">
        <f t="shared" si="15"/>
        <v>45</v>
      </c>
      <c r="AL27" s="18">
        <f t="shared" si="15"/>
        <v>45</v>
      </c>
      <c r="AM27" s="18">
        <f t="shared" si="15"/>
        <v>45</v>
      </c>
      <c r="AN27" s="18">
        <f t="shared" si="15"/>
        <v>45</v>
      </c>
      <c r="AO27" s="18">
        <f t="shared" si="15"/>
        <v>45</v>
      </c>
      <c r="AP27" s="18">
        <f t="shared" si="15"/>
        <v>45</v>
      </c>
      <c r="AQ27" s="18">
        <f t="shared" si="15"/>
        <v>45</v>
      </c>
      <c r="AR27" s="18">
        <f t="shared" si="15"/>
        <v>45</v>
      </c>
      <c r="AS27" s="18">
        <f t="shared" si="15"/>
        <v>45</v>
      </c>
    </row>
    <row r="28" spans="2:1006" x14ac:dyDescent="0.35">
      <c r="C28" t="s">
        <v>97</v>
      </c>
      <c r="E28" t="s">
        <v>82</v>
      </c>
      <c r="F28" t="s">
        <v>62</v>
      </c>
      <c r="G28" s="27">
        <f>Inputs!F15</f>
        <v>0</v>
      </c>
      <c r="J28" s="9">
        <v>1</v>
      </c>
      <c r="K28" s="17">
        <f>J28*(1+$G$28)</f>
        <v>1</v>
      </c>
      <c r="L28" s="17">
        <f t="shared" ref="L28:AS28" si="16">K28*(1+$G$28)</f>
        <v>1</v>
      </c>
      <c r="M28" s="17">
        <f t="shared" si="16"/>
        <v>1</v>
      </c>
      <c r="N28" s="17">
        <f t="shared" si="16"/>
        <v>1</v>
      </c>
      <c r="O28" s="17">
        <f t="shared" si="16"/>
        <v>1</v>
      </c>
      <c r="P28" s="17">
        <f t="shared" si="16"/>
        <v>1</v>
      </c>
      <c r="Q28" s="17">
        <f t="shared" si="16"/>
        <v>1</v>
      </c>
      <c r="R28" s="17">
        <f t="shared" si="16"/>
        <v>1</v>
      </c>
      <c r="S28" s="17">
        <f t="shared" si="16"/>
        <v>1</v>
      </c>
      <c r="T28" s="17">
        <f t="shared" si="16"/>
        <v>1</v>
      </c>
      <c r="U28" s="17">
        <f t="shared" si="16"/>
        <v>1</v>
      </c>
      <c r="V28" s="17">
        <f t="shared" si="16"/>
        <v>1</v>
      </c>
      <c r="W28" s="17">
        <f t="shared" si="16"/>
        <v>1</v>
      </c>
      <c r="X28" s="17">
        <f t="shared" si="16"/>
        <v>1</v>
      </c>
      <c r="Y28" s="17">
        <f t="shared" si="16"/>
        <v>1</v>
      </c>
      <c r="Z28" s="17">
        <f t="shared" si="16"/>
        <v>1</v>
      </c>
      <c r="AA28" s="17">
        <f t="shared" si="16"/>
        <v>1</v>
      </c>
      <c r="AB28" s="17">
        <f t="shared" si="16"/>
        <v>1</v>
      </c>
      <c r="AC28" s="17">
        <f t="shared" si="16"/>
        <v>1</v>
      </c>
      <c r="AD28" s="17">
        <f t="shared" si="16"/>
        <v>1</v>
      </c>
      <c r="AE28" s="17">
        <f t="shared" si="16"/>
        <v>1</v>
      </c>
      <c r="AF28" s="17">
        <f t="shared" si="16"/>
        <v>1</v>
      </c>
      <c r="AG28" s="17">
        <f t="shared" si="16"/>
        <v>1</v>
      </c>
      <c r="AH28" s="17">
        <f t="shared" si="16"/>
        <v>1</v>
      </c>
      <c r="AI28" s="17">
        <f t="shared" si="16"/>
        <v>1</v>
      </c>
      <c r="AJ28" s="17">
        <f t="shared" si="16"/>
        <v>1</v>
      </c>
      <c r="AK28" s="17">
        <f t="shared" si="16"/>
        <v>1</v>
      </c>
      <c r="AL28" s="17">
        <f t="shared" si="16"/>
        <v>1</v>
      </c>
      <c r="AM28" s="17">
        <f t="shared" si="16"/>
        <v>1</v>
      </c>
      <c r="AN28" s="17">
        <f t="shared" si="16"/>
        <v>1</v>
      </c>
      <c r="AO28" s="17">
        <f t="shared" si="16"/>
        <v>1</v>
      </c>
      <c r="AP28" s="17">
        <f t="shared" si="16"/>
        <v>1</v>
      </c>
      <c r="AQ28" s="17">
        <f t="shared" si="16"/>
        <v>1</v>
      </c>
      <c r="AR28" s="17">
        <f t="shared" si="16"/>
        <v>1</v>
      </c>
      <c r="AS28" s="17">
        <f t="shared" si="16"/>
        <v>1</v>
      </c>
    </row>
    <row r="29" spans="2:1006" x14ac:dyDescent="0.35">
      <c r="C29" t="s">
        <v>98</v>
      </c>
      <c r="E29" t="s">
        <v>93</v>
      </c>
      <c r="J29" s="18">
        <f>J27*J28</f>
        <v>45</v>
      </c>
      <c r="K29" s="18">
        <f t="shared" ref="K29:AS29" si="17">K27*K28</f>
        <v>45</v>
      </c>
      <c r="L29" s="18">
        <f t="shared" si="17"/>
        <v>45</v>
      </c>
      <c r="M29" s="18">
        <f t="shared" si="17"/>
        <v>45</v>
      </c>
      <c r="N29" s="18">
        <f t="shared" si="17"/>
        <v>45</v>
      </c>
      <c r="O29" s="18">
        <f t="shared" si="17"/>
        <v>45</v>
      </c>
      <c r="P29" s="18">
        <f t="shared" si="17"/>
        <v>45</v>
      </c>
      <c r="Q29" s="18">
        <f t="shared" si="17"/>
        <v>45</v>
      </c>
      <c r="R29" s="18">
        <f t="shared" si="17"/>
        <v>45</v>
      </c>
      <c r="S29" s="18">
        <f t="shared" si="17"/>
        <v>45</v>
      </c>
      <c r="T29" s="18">
        <f t="shared" si="17"/>
        <v>45</v>
      </c>
      <c r="U29" s="18">
        <f t="shared" si="17"/>
        <v>45</v>
      </c>
      <c r="V29" s="18">
        <f t="shared" si="17"/>
        <v>45</v>
      </c>
      <c r="W29" s="18">
        <f t="shared" si="17"/>
        <v>45</v>
      </c>
      <c r="X29" s="18">
        <f t="shared" si="17"/>
        <v>45</v>
      </c>
      <c r="Y29" s="18">
        <f t="shared" si="17"/>
        <v>45</v>
      </c>
      <c r="Z29" s="18">
        <f t="shared" si="17"/>
        <v>45</v>
      </c>
      <c r="AA29" s="18">
        <f t="shared" si="17"/>
        <v>45</v>
      </c>
      <c r="AB29" s="18">
        <f t="shared" si="17"/>
        <v>45</v>
      </c>
      <c r="AC29" s="18">
        <f t="shared" si="17"/>
        <v>45</v>
      </c>
      <c r="AD29" s="18">
        <f t="shared" si="17"/>
        <v>45</v>
      </c>
      <c r="AE29" s="18">
        <f t="shared" si="17"/>
        <v>45</v>
      </c>
      <c r="AF29" s="18">
        <f t="shared" si="17"/>
        <v>45</v>
      </c>
      <c r="AG29" s="18">
        <f t="shared" si="17"/>
        <v>45</v>
      </c>
      <c r="AH29" s="18">
        <f t="shared" si="17"/>
        <v>45</v>
      </c>
      <c r="AI29" s="18">
        <f t="shared" si="17"/>
        <v>45</v>
      </c>
      <c r="AJ29" s="18">
        <f t="shared" si="17"/>
        <v>45</v>
      </c>
      <c r="AK29" s="18">
        <f t="shared" si="17"/>
        <v>45</v>
      </c>
      <c r="AL29" s="18">
        <f t="shared" si="17"/>
        <v>45</v>
      </c>
      <c r="AM29" s="18">
        <f t="shared" si="17"/>
        <v>45</v>
      </c>
      <c r="AN29" s="18">
        <f t="shared" si="17"/>
        <v>45</v>
      </c>
      <c r="AO29" s="18">
        <f t="shared" si="17"/>
        <v>45</v>
      </c>
      <c r="AP29" s="18">
        <f t="shared" si="17"/>
        <v>45</v>
      </c>
      <c r="AQ29" s="18">
        <f t="shared" si="17"/>
        <v>45</v>
      </c>
      <c r="AR29" s="18">
        <f t="shared" si="17"/>
        <v>45</v>
      </c>
      <c r="AS29" s="18">
        <f t="shared" si="17"/>
        <v>45</v>
      </c>
    </row>
    <row r="31" spans="2:1006" x14ac:dyDescent="0.35">
      <c r="C31" t="s">
        <v>99</v>
      </c>
      <c r="E31" t="s">
        <v>90</v>
      </c>
      <c r="I31" s="21">
        <f>SUM(J31:XFD31)</f>
        <v>116267900.85527542</v>
      </c>
      <c r="J31" s="15">
        <f>J25*J18*J6</f>
        <v>0</v>
      </c>
      <c r="K31" s="15">
        <f t="shared" ref="K31:AS31" si="18">K25*K18*K6</f>
        <v>6094375</v>
      </c>
      <c r="L31" s="15">
        <f t="shared" si="18"/>
        <v>6063903.125</v>
      </c>
      <c r="M31" s="15">
        <f t="shared" si="18"/>
        <v>6033583.609375</v>
      </c>
      <c r="N31" s="15">
        <f t="shared" si="18"/>
        <v>6003415.691328126</v>
      </c>
      <c r="O31" s="15">
        <f t="shared" si="18"/>
        <v>5973398.6128714848</v>
      </c>
      <c r="P31" s="15">
        <f t="shared" si="18"/>
        <v>5943531.6198071269</v>
      </c>
      <c r="Q31" s="15">
        <f t="shared" si="18"/>
        <v>5913813.9617080921</v>
      </c>
      <c r="R31" s="15">
        <f t="shared" si="18"/>
        <v>5884244.8918995513</v>
      </c>
      <c r="S31" s="15">
        <f t="shared" si="18"/>
        <v>5854823.6674400531</v>
      </c>
      <c r="T31" s="15">
        <f t="shared" si="18"/>
        <v>5825549.5491028531</v>
      </c>
      <c r="U31" s="15">
        <f t="shared" si="18"/>
        <v>5796421.8013573382</v>
      </c>
      <c r="V31" s="15">
        <f t="shared" si="18"/>
        <v>5767439.6923505515</v>
      </c>
      <c r="W31" s="15">
        <f t="shared" si="18"/>
        <v>5738602.4938887982</v>
      </c>
      <c r="X31" s="15">
        <f t="shared" si="18"/>
        <v>5709909.4814193547</v>
      </c>
      <c r="Y31" s="15">
        <f t="shared" si="18"/>
        <v>5681359.9340122584</v>
      </c>
      <c r="Z31" s="15">
        <f t="shared" si="18"/>
        <v>5652953.1343421964</v>
      </c>
      <c r="AA31" s="15">
        <f t="shared" si="18"/>
        <v>5624688.368670485</v>
      </c>
      <c r="AB31" s="15">
        <f t="shared" si="18"/>
        <v>5596564.9268271336</v>
      </c>
      <c r="AC31" s="15">
        <f t="shared" si="18"/>
        <v>5568582.1021929979</v>
      </c>
      <c r="AD31" s="15">
        <f t="shared" si="18"/>
        <v>5540739.1916820332</v>
      </c>
      <c r="AE31" s="15">
        <f t="shared" si="18"/>
        <v>0</v>
      </c>
      <c r="AF31" s="15">
        <f t="shared" si="18"/>
        <v>0</v>
      </c>
      <c r="AG31" s="15">
        <f t="shared" si="18"/>
        <v>0</v>
      </c>
      <c r="AH31" s="15">
        <f t="shared" si="18"/>
        <v>0</v>
      </c>
      <c r="AI31" s="15">
        <f t="shared" si="18"/>
        <v>0</v>
      </c>
      <c r="AJ31" s="15">
        <f t="shared" si="18"/>
        <v>0</v>
      </c>
      <c r="AK31" s="15">
        <f t="shared" si="18"/>
        <v>0</v>
      </c>
      <c r="AL31" s="15">
        <f t="shared" si="18"/>
        <v>0</v>
      </c>
      <c r="AM31" s="15">
        <f t="shared" si="18"/>
        <v>0</v>
      </c>
      <c r="AN31" s="15">
        <f t="shared" si="18"/>
        <v>0</v>
      </c>
      <c r="AO31" s="15">
        <f t="shared" si="18"/>
        <v>0</v>
      </c>
      <c r="AP31" s="15">
        <f t="shared" si="18"/>
        <v>0</v>
      </c>
      <c r="AQ31" s="15">
        <f t="shared" si="18"/>
        <v>0</v>
      </c>
      <c r="AR31" s="15">
        <f t="shared" si="18"/>
        <v>0</v>
      </c>
      <c r="AS31" s="15">
        <f t="shared" si="18"/>
        <v>0</v>
      </c>
    </row>
    <row r="32" spans="2:1006" x14ac:dyDescent="0.35">
      <c r="C32" t="s">
        <v>100</v>
      </c>
      <c r="E32" t="s">
        <v>90</v>
      </c>
      <c r="I32" s="21">
        <f>SUM(J32:XFD32)</f>
        <v>102680960.37336589</v>
      </c>
      <c r="J32" s="15">
        <f>J29*J7*J18</f>
        <v>0</v>
      </c>
      <c r="K32" s="15">
        <f t="shared" ref="K32:AS32" si="19">K29*K7*K18</f>
        <v>0</v>
      </c>
      <c r="L32" s="15">
        <f t="shared" si="19"/>
        <v>0</v>
      </c>
      <c r="M32" s="15">
        <f t="shared" si="19"/>
        <v>0</v>
      </c>
      <c r="N32" s="15">
        <f t="shared" si="19"/>
        <v>0</v>
      </c>
      <c r="O32" s="15">
        <f t="shared" si="19"/>
        <v>0</v>
      </c>
      <c r="P32" s="15">
        <f t="shared" si="19"/>
        <v>0</v>
      </c>
      <c r="Q32" s="15">
        <f t="shared" si="19"/>
        <v>0</v>
      </c>
      <c r="R32" s="15">
        <f t="shared" si="19"/>
        <v>0</v>
      </c>
      <c r="S32" s="15">
        <f t="shared" si="19"/>
        <v>0</v>
      </c>
      <c r="T32" s="15">
        <f t="shared" si="19"/>
        <v>0</v>
      </c>
      <c r="U32" s="15">
        <f t="shared" si="19"/>
        <v>0</v>
      </c>
      <c r="V32" s="15">
        <f t="shared" si="19"/>
        <v>0</v>
      </c>
      <c r="W32" s="15">
        <f t="shared" si="19"/>
        <v>0</v>
      </c>
      <c r="X32" s="15">
        <f t="shared" si="19"/>
        <v>0</v>
      </c>
      <c r="Y32" s="15">
        <f t="shared" si="19"/>
        <v>0</v>
      </c>
      <c r="Z32" s="15">
        <f t="shared" si="19"/>
        <v>0</v>
      </c>
      <c r="AA32" s="15">
        <f t="shared" si="19"/>
        <v>0</v>
      </c>
      <c r="AB32" s="15">
        <f t="shared" si="19"/>
        <v>0</v>
      </c>
      <c r="AC32" s="15">
        <f t="shared" si="19"/>
        <v>0</v>
      </c>
      <c r="AD32" s="15">
        <f t="shared" si="19"/>
        <v>0</v>
      </c>
      <c r="AE32" s="15">
        <f t="shared" si="19"/>
        <v>7088188.4945017993</v>
      </c>
      <c r="AF32" s="15">
        <f t="shared" si="19"/>
        <v>7052747.5520292912</v>
      </c>
      <c r="AG32" s="15">
        <f t="shared" si="19"/>
        <v>7017483.8142691441</v>
      </c>
      <c r="AH32" s="15">
        <f t="shared" si="19"/>
        <v>6982396.3951977985</v>
      </c>
      <c r="AI32" s="15">
        <f t="shared" si="19"/>
        <v>6947484.4132218109</v>
      </c>
      <c r="AJ32" s="15">
        <f t="shared" si="19"/>
        <v>6912746.9911557017</v>
      </c>
      <c r="AK32" s="15">
        <f t="shared" si="19"/>
        <v>6878183.2561999233</v>
      </c>
      <c r="AL32" s="15">
        <f t="shared" si="19"/>
        <v>6843792.3399189245</v>
      </c>
      <c r="AM32" s="15">
        <f t="shared" si="19"/>
        <v>6809573.3782193288</v>
      </c>
      <c r="AN32" s="15">
        <f t="shared" si="19"/>
        <v>6775525.5113282325</v>
      </c>
      <c r="AO32" s="15">
        <f t="shared" si="19"/>
        <v>6741647.8837715918</v>
      </c>
      <c r="AP32" s="15">
        <f t="shared" si="19"/>
        <v>6707939.6443527332</v>
      </c>
      <c r="AQ32" s="15">
        <f t="shared" si="19"/>
        <v>6674399.9461309696</v>
      </c>
      <c r="AR32" s="15">
        <f t="shared" si="19"/>
        <v>6641027.9464003146</v>
      </c>
      <c r="AS32" s="15">
        <f t="shared" si="19"/>
        <v>6607822.8066683132</v>
      </c>
    </row>
    <row r="33" spans="3:45" x14ac:dyDescent="0.35">
      <c r="D33" s="19" t="s">
        <v>105</v>
      </c>
      <c r="E33" s="19" t="s">
        <v>90</v>
      </c>
      <c r="F33" s="19"/>
      <c r="G33" s="19"/>
      <c r="H33" s="19"/>
      <c r="I33" s="22">
        <f>SUM(J33:XFD33)</f>
        <v>218948861.2286413</v>
      </c>
      <c r="J33" s="20">
        <f>SUM(J31:J32)</f>
        <v>0</v>
      </c>
      <c r="K33" s="20">
        <f t="shared" ref="K33:AS33" si="20">SUM(K31:K32)</f>
        <v>6094375</v>
      </c>
      <c r="L33" s="20">
        <f t="shared" si="20"/>
        <v>6063903.125</v>
      </c>
      <c r="M33" s="20">
        <f t="shared" si="20"/>
        <v>6033583.609375</v>
      </c>
      <c r="N33" s="20">
        <f t="shared" si="20"/>
        <v>6003415.691328126</v>
      </c>
      <c r="O33" s="20">
        <f t="shared" si="20"/>
        <v>5973398.6128714848</v>
      </c>
      <c r="P33" s="20">
        <f t="shared" si="20"/>
        <v>5943531.6198071269</v>
      </c>
      <c r="Q33" s="20">
        <f t="shared" si="20"/>
        <v>5913813.9617080921</v>
      </c>
      <c r="R33" s="20">
        <f t="shared" si="20"/>
        <v>5884244.8918995513</v>
      </c>
      <c r="S33" s="20">
        <f t="shared" si="20"/>
        <v>5854823.6674400531</v>
      </c>
      <c r="T33" s="20">
        <f t="shared" si="20"/>
        <v>5825549.5491028531</v>
      </c>
      <c r="U33" s="20">
        <f t="shared" si="20"/>
        <v>5796421.8013573382</v>
      </c>
      <c r="V33" s="20">
        <f t="shared" si="20"/>
        <v>5767439.6923505515</v>
      </c>
      <c r="W33" s="20">
        <f t="shared" si="20"/>
        <v>5738602.4938887982</v>
      </c>
      <c r="X33" s="20">
        <f t="shared" si="20"/>
        <v>5709909.4814193547</v>
      </c>
      <c r="Y33" s="20">
        <f t="shared" si="20"/>
        <v>5681359.9340122584</v>
      </c>
      <c r="Z33" s="20">
        <f t="shared" si="20"/>
        <v>5652953.1343421964</v>
      </c>
      <c r="AA33" s="20">
        <f t="shared" si="20"/>
        <v>5624688.368670485</v>
      </c>
      <c r="AB33" s="20">
        <f t="shared" si="20"/>
        <v>5596564.9268271336</v>
      </c>
      <c r="AC33" s="20">
        <f t="shared" si="20"/>
        <v>5568582.1021929979</v>
      </c>
      <c r="AD33" s="20">
        <f t="shared" si="20"/>
        <v>5540739.1916820332</v>
      </c>
      <c r="AE33" s="20">
        <f t="shared" si="20"/>
        <v>7088188.4945017993</v>
      </c>
      <c r="AF33" s="20">
        <f t="shared" si="20"/>
        <v>7052747.5520292912</v>
      </c>
      <c r="AG33" s="20">
        <f t="shared" si="20"/>
        <v>7017483.8142691441</v>
      </c>
      <c r="AH33" s="20">
        <f t="shared" si="20"/>
        <v>6982396.3951977985</v>
      </c>
      <c r="AI33" s="20">
        <f t="shared" si="20"/>
        <v>6947484.4132218109</v>
      </c>
      <c r="AJ33" s="20">
        <f t="shared" si="20"/>
        <v>6912746.9911557017</v>
      </c>
      <c r="AK33" s="20">
        <f t="shared" si="20"/>
        <v>6878183.2561999233</v>
      </c>
      <c r="AL33" s="20">
        <f t="shared" si="20"/>
        <v>6843792.3399189245</v>
      </c>
      <c r="AM33" s="20">
        <f t="shared" si="20"/>
        <v>6809573.3782193288</v>
      </c>
      <c r="AN33" s="20">
        <f t="shared" si="20"/>
        <v>6775525.5113282325</v>
      </c>
      <c r="AO33" s="20">
        <f t="shared" si="20"/>
        <v>6741647.8837715918</v>
      </c>
      <c r="AP33" s="20">
        <f t="shared" si="20"/>
        <v>6707939.6443527332</v>
      </c>
      <c r="AQ33" s="20">
        <f t="shared" si="20"/>
        <v>6674399.9461309696</v>
      </c>
      <c r="AR33" s="20">
        <f t="shared" si="20"/>
        <v>6641027.9464003146</v>
      </c>
      <c r="AS33" s="20">
        <f t="shared" si="20"/>
        <v>6607822.8066683132</v>
      </c>
    </row>
    <row r="35" spans="3:45" x14ac:dyDescent="0.35">
      <c r="C35" t="s">
        <v>101</v>
      </c>
      <c r="E35" t="s">
        <v>82</v>
      </c>
      <c r="F35" t="s">
        <v>62</v>
      </c>
      <c r="G35" s="27">
        <f>Inputs!F21</f>
        <v>0.02</v>
      </c>
      <c r="J35" s="9">
        <v>1</v>
      </c>
      <c r="K35" s="17">
        <f>J35*(1+$G$35)</f>
        <v>1.02</v>
      </c>
      <c r="L35" s="17">
        <f t="shared" ref="L35:AS35" si="21">K35*(1+$G$35)</f>
        <v>1.0404</v>
      </c>
      <c r="M35" s="17">
        <f t="shared" si="21"/>
        <v>1.0612079999999999</v>
      </c>
      <c r="N35" s="17">
        <f t="shared" si="21"/>
        <v>1.08243216</v>
      </c>
      <c r="O35" s="17">
        <f t="shared" si="21"/>
        <v>1.1040808032</v>
      </c>
      <c r="P35" s="17">
        <f t="shared" si="21"/>
        <v>1.1261624192640001</v>
      </c>
      <c r="Q35" s="17">
        <f t="shared" si="21"/>
        <v>1.14868566764928</v>
      </c>
      <c r="R35" s="17">
        <f t="shared" si="21"/>
        <v>1.1716593810022657</v>
      </c>
      <c r="S35" s="17">
        <f t="shared" si="21"/>
        <v>1.1950925686223111</v>
      </c>
      <c r="T35" s="17">
        <f t="shared" si="21"/>
        <v>1.2189944199947573</v>
      </c>
      <c r="U35" s="17">
        <f t="shared" si="21"/>
        <v>1.2433743083946525</v>
      </c>
      <c r="V35" s="17">
        <f t="shared" si="21"/>
        <v>1.2682417945625455</v>
      </c>
      <c r="W35" s="17">
        <f t="shared" si="21"/>
        <v>1.2936066304537963</v>
      </c>
      <c r="X35" s="17">
        <f t="shared" si="21"/>
        <v>1.3194787630628724</v>
      </c>
      <c r="Y35" s="17">
        <f t="shared" si="21"/>
        <v>1.3458683383241299</v>
      </c>
      <c r="Z35" s="17">
        <f t="shared" si="21"/>
        <v>1.3727857050906125</v>
      </c>
      <c r="AA35" s="17">
        <f t="shared" si="21"/>
        <v>1.4002414191924248</v>
      </c>
      <c r="AB35" s="17">
        <f t="shared" si="21"/>
        <v>1.4282462475762734</v>
      </c>
      <c r="AC35" s="17">
        <f t="shared" si="21"/>
        <v>1.4568111725277988</v>
      </c>
      <c r="AD35" s="17">
        <f t="shared" si="21"/>
        <v>1.4859473959783549</v>
      </c>
      <c r="AE35" s="17">
        <f t="shared" si="21"/>
        <v>1.5156663438979221</v>
      </c>
      <c r="AF35" s="17">
        <f t="shared" si="21"/>
        <v>1.5459796707758806</v>
      </c>
      <c r="AG35" s="17">
        <f t="shared" si="21"/>
        <v>1.5768992641913981</v>
      </c>
      <c r="AH35" s="17">
        <f t="shared" si="21"/>
        <v>1.6084372494752261</v>
      </c>
      <c r="AI35" s="17">
        <f t="shared" si="21"/>
        <v>1.6406059944647307</v>
      </c>
      <c r="AJ35" s="17">
        <f t="shared" si="21"/>
        <v>1.6734181143540252</v>
      </c>
      <c r="AK35" s="17">
        <f t="shared" si="21"/>
        <v>1.7068864766411058</v>
      </c>
      <c r="AL35" s="17">
        <f t="shared" si="21"/>
        <v>1.7410242061739281</v>
      </c>
      <c r="AM35" s="17">
        <f t="shared" si="21"/>
        <v>1.7758446902974065</v>
      </c>
      <c r="AN35" s="17">
        <f t="shared" si="21"/>
        <v>1.8113615841033548</v>
      </c>
      <c r="AO35" s="17">
        <f t="shared" si="21"/>
        <v>1.8475888157854219</v>
      </c>
      <c r="AP35" s="17">
        <f t="shared" si="21"/>
        <v>1.8845405921011305</v>
      </c>
      <c r="AQ35" s="17">
        <f t="shared" si="21"/>
        <v>1.9222314039431532</v>
      </c>
      <c r="AR35" s="17">
        <f t="shared" si="21"/>
        <v>1.9606760320220162</v>
      </c>
      <c r="AS35" s="17">
        <f t="shared" si="21"/>
        <v>1.9998895526624565</v>
      </c>
    </row>
    <row r="37" spans="3:45" x14ac:dyDescent="0.35">
      <c r="C37" t="s">
        <v>11</v>
      </c>
      <c r="E37" t="s">
        <v>90</v>
      </c>
      <c r="F37" t="s">
        <v>102</v>
      </c>
      <c r="G37" s="26">
        <f>Inputs!F18</f>
        <v>7</v>
      </c>
      <c r="I37" s="21">
        <f>SUM(J37:XFD37)</f>
        <v>35696057.030049659</v>
      </c>
      <c r="J37" s="15">
        <f t="shared" ref="J37:S39" si="22">$G37*J$12*J$8*J$35</f>
        <v>0</v>
      </c>
      <c r="K37" s="15">
        <f t="shared" si="22"/>
        <v>714000</v>
      </c>
      <c r="L37" s="15">
        <f t="shared" si="22"/>
        <v>728280</v>
      </c>
      <c r="M37" s="15">
        <f t="shared" si="22"/>
        <v>742845.6</v>
      </c>
      <c r="N37" s="15">
        <f t="shared" si="22"/>
        <v>757702.51199999999</v>
      </c>
      <c r="O37" s="15">
        <f t="shared" si="22"/>
        <v>772856.56224</v>
      </c>
      <c r="P37" s="15">
        <f t="shared" si="22"/>
        <v>788313.69348480005</v>
      </c>
      <c r="Q37" s="15">
        <f t="shared" si="22"/>
        <v>804079.96735449601</v>
      </c>
      <c r="R37" s="15">
        <f t="shared" si="22"/>
        <v>820161.56670158601</v>
      </c>
      <c r="S37" s="15">
        <f t="shared" si="22"/>
        <v>836564.79803561768</v>
      </c>
      <c r="T37" s="15">
        <f t="shared" ref="T37:AC39" si="23">$G37*T$12*T$8*T$35</f>
        <v>853296.09399633016</v>
      </c>
      <c r="U37" s="15">
        <f t="shared" si="23"/>
        <v>870362.01587625674</v>
      </c>
      <c r="V37" s="15">
        <f t="shared" si="23"/>
        <v>887769.25619378185</v>
      </c>
      <c r="W37" s="15">
        <f t="shared" si="23"/>
        <v>905524.64131765743</v>
      </c>
      <c r="X37" s="15">
        <f t="shared" si="23"/>
        <v>923635.1341440106</v>
      </c>
      <c r="Y37" s="15">
        <f t="shared" si="23"/>
        <v>942107.83682689094</v>
      </c>
      <c r="Z37" s="15">
        <f t="shared" si="23"/>
        <v>960949.99356342875</v>
      </c>
      <c r="AA37" s="15">
        <f t="shared" si="23"/>
        <v>980168.99343469739</v>
      </c>
      <c r="AB37" s="15">
        <f t="shared" si="23"/>
        <v>999772.37330339139</v>
      </c>
      <c r="AC37" s="15">
        <f t="shared" si="23"/>
        <v>1019767.8207694591</v>
      </c>
      <c r="AD37" s="15">
        <f t="shared" ref="AD37:AM39" si="24">$G37*AD$12*AD$8*AD$35</f>
        <v>1040163.1771848485</v>
      </c>
      <c r="AE37" s="15">
        <f t="shared" si="24"/>
        <v>1060966.4407285454</v>
      </c>
      <c r="AF37" s="15">
        <f t="shared" si="24"/>
        <v>1082185.7695431164</v>
      </c>
      <c r="AG37" s="15">
        <f t="shared" si="24"/>
        <v>1103829.4849339786</v>
      </c>
      <c r="AH37" s="15">
        <f t="shared" si="24"/>
        <v>1125906.0746326584</v>
      </c>
      <c r="AI37" s="15">
        <f t="shared" si="24"/>
        <v>1148424.1961253115</v>
      </c>
      <c r="AJ37" s="15">
        <f t="shared" si="24"/>
        <v>1171392.6800478178</v>
      </c>
      <c r="AK37" s="15">
        <f t="shared" si="24"/>
        <v>1194820.533648774</v>
      </c>
      <c r="AL37" s="15">
        <f t="shared" si="24"/>
        <v>1218716.9443217497</v>
      </c>
      <c r="AM37" s="15">
        <f t="shared" si="24"/>
        <v>1243091.2832081846</v>
      </c>
      <c r="AN37" s="15">
        <f t="shared" ref="AN37:AS39" si="25">$G37*AN$12*AN$8*AN$35</f>
        <v>1267953.1088723484</v>
      </c>
      <c r="AO37" s="15">
        <f t="shared" si="25"/>
        <v>1293312.1710497953</v>
      </c>
      <c r="AP37" s="15">
        <f t="shared" si="25"/>
        <v>1319178.4144707914</v>
      </c>
      <c r="AQ37" s="15">
        <f t="shared" si="25"/>
        <v>1345561.9827602073</v>
      </c>
      <c r="AR37" s="15">
        <f t="shared" si="25"/>
        <v>1372473.2224154114</v>
      </c>
      <c r="AS37" s="15">
        <f t="shared" si="25"/>
        <v>1399922.6868637195</v>
      </c>
    </row>
    <row r="38" spans="3:45" x14ac:dyDescent="0.35">
      <c r="C38" t="s">
        <v>12</v>
      </c>
      <c r="E38" t="s">
        <v>90</v>
      </c>
      <c r="F38" t="s">
        <v>102</v>
      </c>
      <c r="G38" s="26">
        <f>Inputs!F19</f>
        <v>1.5</v>
      </c>
      <c r="I38" s="21">
        <f t="shared" ref="I38:I40" si="26">SUM(J38:XFD38)</f>
        <v>7649155.0778677855</v>
      </c>
      <c r="J38" s="15">
        <f t="shared" si="22"/>
        <v>0</v>
      </c>
      <c r="K38" s="15">
        <f t="shared" si="22"/>
        <v>153000</v>
      </c>
      <c r="L38" s="15">
        <f t="shared" si="22"/>
        <v>156060</v>
      </c>
      <c r="M38" s="15">
        <f t="shared" si="22"/>
        <v>159181.19999999998</v>
      </c>
      <c r="N38" s="15">
        <f t="shared" si="22"/>
        <v>162364.82399999999</v>
      </c>
      <c r="O38" s="15">
        <f t="shared" si="22"/>
        <v>165612.12048000001</v>
      </c>
      <c r="P38" s="15">
        <f t="shared" si="22"/>
        <v>168924.36288960002</v>
      </c>
      <c r="Q38" s="15">
        <f t="shared" si="22"/>
        <v>172302.85014739202</v>
      </c>
      <c r="R38" s="15">
        <f t="shared" si="22"/>
        <v>175748.90715033986</v>
      </c>
      <c r="S38" s="15">
        <f t="shared" si="22"/>
        <v>179263.88529334666</v>
      </c>
      <c r="T38" s="15">
        <f t="shared" si="23"/>
        <v>182849.16299921359</v>
      </c>
      <c r="U38" s="15">
        <f t="shared" si="23"/>
        <v>186506.14625919788</v>
      </c>
      <c r="V38" s="15">
        <f t="shared" si="23"/>
        <v>190236.26918438182</v>
      </c>
      <c r="W38" s="15">
        <f t="shared" si="23"/>
        <v>194040.99456806944</v>
      </c>
      <c r="X38" s="15">
        <f t="shared" si="23"/>
        <v>197921.81445943087</v>
      </c>
      <c r="Y38" s="15">
        <f t="shared" si="23"/>
        <v>201880.2507486195</v>
      </c>
      <c r="Z38" s="15">
        <f t="shared" si="23"/>
        <v>205917.85576359188</v>
      </c>
      <c r="AA38" s="15">
        <f t="shared" si="23"/>
        <v>210036.21287886373</v>
      </c>
      <c r="AB38" s="15">
        <f t="shared" si="23"/>
        <v>214236.937136441</v>
      </c>
      <c r="AC38" s="15">
        <f t="shared" si="23"/>
        <v>218521.67587916981</v>
      </c>
      <c r="AD38" s="15">
        <f t="shared" si="24"/>
        <v>222892.10939675322</v>
      </c>
      <c r="AE38" s="15">
        <f t="shared" si="24"/>
        <v>227349.9515846883</v>
      </c>
      <c r="AF38" s="15">
        <f t="shared" si="24"/>
        <v>231896.95061638209</v>
      </c>
      <c r="AG38" s="15">
        <f t="shared" si="24"/>
        <v>236534.88962870973</v>
      </c>
      <c r="AH38" s="15">
        <f t="shared" si="24"/>
        <v>241265.58742128391</v>
      </c>
      <c r="AI38" s="15">
        <f t="shared" si="24"/>
        <v>246090.89916970959</v>
      </c>
      <c r="AJ38" s="15">
        <f t="shared" si="24"/>
        <v>251012.71715310379</v>
      </c>
      <c r="AK38" s="15">
        <f t="shared" si="24"/>
        <v>256032.97149616588</v>
      </c>
      <c r="AL38" s="15">
        <f t="shared" si="24"/>
        <v>261153.63092608922</v>
      </c>
      <c r="AM38" s="15">
        <f t="shared" si="24"/>
        <v>266376.70354461099</v>
      </c>
      <c r="AN38" s="15">
        <f t="shared" si="25"/>
        <v>271704.2376155032</v>
      </c>
      <c r="AO38" s="15">
        <f t="shared" si="25"/>
        <v>277138.32236781326</v>
      </c>
      <c r="AP38" s="15">
        <f t="shared" si="25"/>
        <v>282681.08881516958</v>
      </c>
      <c r="AQ38" s="15">
        <f t="shared" si="25"/>
        <v>288334.71059147298</v>
      </c>
      <c r="AR38" s="15">
        <f t="shared" si="25"/>
        <v>294101.40480330243</v>
      </c>
      <c r="AS38" s="15">
        <f t="shared" si="25"/>
        <v>299983.43289936846</v>
      </c>
    </row>
    <row r="39" spans="3:45" x14ac:dyDescent="0.35">
      <c r="C39" t="s">
        <v>13</v>
      </c>
      <c r="E39" t="s">
        <v>90</v>
      </c>
      <c r="F39" t="s">
        <v>102</v>
      </c>
      <c r="G39" s="26">
        <f>Inputs!F20</f>
        <v>2</v>
      </c>
      <c r="I39" s="21">
        <f t="shared" si="26"/>
        <v>10198873.437157044</v>
      </c>
      <c r="J39" s="15">
        <f t="shared" si="22"/>
        <v>0</v>
      </c>
      <c r="K39" s="15">
        <f t="shared" si="22"/>
        <v>204000</v>
      </c>
      <c r="L39" s="15">
        <f t="shared" si="22"/>
        <v>208080</v>
      </c>
      <c r="M39" s="15">
        <f t="shared" si="22"/>
        <v>212241.59999999998</v>
      </c>
      <c r="N39" s="15">
        <f t="shared" si="22"/>
        <v>216486.432</v>
      </c>
      <c r="O39" s="15">
        <f t="shared" si="22"/>
        <v>220816.16064000002</v>
      </c>
      <c r="P39" s="15">
        <f t="shared" si="22"/>
        <v>225232.48385280001</v>
      </c>
      <c r="Q39" s="15">
        <f t="shared" si="22"/>
        <v>229737.13352985602</v>
      </c>
      <c r="R39" s="15">
        <f t="shared" si="22"/>
        <v>234331.87620045315</v>
      </c>
      <c r="S39" s="15">
        <f t="shared" si="22"/>
        <v>239018.51372446222</v>
      </c>
      <c r="T39" s="15">
        <f t="shared" si="23"/>
        <v>243798.88399895147</v>
      </c>
      <c r="U39" s="15">
        <f t="shared" si="23"/>
        <v>248674.86167893049</v>
      </c>
      <c r="V39" s="15">
        <f t="shared" si="23"/>
        <v>253648.35891250911</v>
      </c>
      <c r="W39" s="15">
        <f t="shared" si="23"/>
        <v>258721.32609075925</v>
      </c>
      <c r="X39" s="15">
        <f t="shared" si="23"/>
        <v>263895.75261257449</v>
      </c>
      <c r="Y39" s="15">
        <f t="shared" si="23"/>
        <v>269173.66766482597</v>
      </c>
      <c r="Z39" s="15">
        <f t="shared" si="23"/>
        <v>274557.14101812249</v>
      </c>
      <c r="AA39" s="15">
        <f t="shared" si="23"/>
        <v>280048.28383848496</v>
      </c>
      <c r="AB39" s="15">
        <f t="shared" si="23"/>
        <v>285649.24951525469</v>
      </c>
      <c r="AC39" s="15">
        <f t="shared" si="23"/>
        <v>291362.23450555978</v>
      </c>
      <c r="AD39" s="15">
        <f t="shared" si="24"/>
        <v>297189.47919567098</v>
      </c>
      <c r="AE39" s="15">
        <f t="shared" si="24"/>
        <v>303133.26877958444</v>
      </c>
      <c r="AF39" s="15">
        <f t="shared" si="24"/>
        <v>309195.9341551761</v>
      </c>
      <c r="AG39" s="15">
        <f t="shared" si="24"/>
        <v>315379.85283827962</v>
      </c>
      <c r="AH39" s="15">
        <f t="shared" si="24"/>
        <v>321687.44989504525</v>
      </c>
      <c r="AI39" s="15">
        <f t="shared" si="24"/>
        <v>328121.19889294612</v>
      </c>
      <c r="AJ39" s="15">
        <f t="shared" si="24"/>
        <v>334683.62287080503</v>
      </c>
      <c r="AK39" s="15">
        <f t="shared" si="24"/>
        <v>341377.29532822117</v>
      </c>
      <c r="AL39" s="15">
        <f t="shared" si="24"/>
        <v>348204.84123478562</v>
      </c>
      <c r="AM39" s="15">
        <f t="shared" si="24"/>
        <v>355168.93805948133</v>
      </c>
      <c r="AN39" s="15">
        <f t="shared" si="25"/>
        <v>362272.31682067097</v>
      </c>
      <c r="AO39" s="15">
        <f t="shared" si="25"/>
        <v>369517.76315708435</v>
      </c>
      <c r="AP39" s="15">
        <f t="shared" si="25"/>
        <v>376908.11842022609</v>
      </c>
      <c r="AQ39" s="15">
        <f t="shared" si="25"/>
        <v>384446.28078863065</v>
      </c>
      <c r="AR39" s="15">
        <f t="shared" si="25"/>
        <v>392135.20640440326</v>
      </c>
      <c r="AS39" s="15">
        <f t="shared" si="25"/>
        <v>399977.91053249128</v>
      </c>
    </row>
    <row r="40" spans="3:45" x14ac:dyDescent="0.35">
      <c r="D40" s="19" t="s">
        <v>103</v>
      </c>
      <c r="E40" s="19" t="s">
        <v>90</v>
      </c>
      <c r="F40" s="19"/>
      <c r="G40" s="19"/>
      <c r="H40" s="19"/>
      <c r="I40" s="22">
        <f t="shared" si="26"/>
        <v>53544085.545074508</v>
      </c>
      <c r="J40" s="20">
        <f>SUM(J37:J39)</f>
        <v>0</v>
      </c>
      <c r="K40" s="20">
        <f t="shared" ref="K40:AS40" si="27">SUM(K37:K39)</f>
        <v>1071000</v>
      </c>
      <c r="L40" s="20">
        <f t="shared" si="27"/>
        <v>1092420</v>
      </c>
      <c r="M40" s="20">
        <f t="shared" si="27"/>
        <v>1114268.3999999999</v>
      </c>
      <c r="N40" s="20">
        <f t="shared" si="27"/>
        <v>1136553.7679999999</v>
      </c>
      <c r="O40" s="20">
        <f t="shared" si="27"/>
        <v>1159284.8433600001</v>
      </c>
      <c r="P40" s="20">
        <f t="shared" si="27"/>
        <v>1182470.5402272001</v>
      </c>
      <c r="Q40" s="20">
        <f t="shared" si="27"/>
        <v>1206119.951031744</v>
      </c>
      <c r="R40" s="20">
        <f t="shared" si="27"/>
        <v>1230242.3500523791</v>
      </c>
      <c r="S40" s="20">
        <f t="shared" si="27"/>
        <v>1254847.1970534264</v>
      </c>
      <c r="T40" s="20">
        <f t="shared" si="27"/>
        <v>1279944.1409944952</v>
      </c>
      <c r="U40" s="20">
        <f t="shared" si="27"/>
        <v>1305543.0238143851</v>
      </c>
      <c r="V40" s="20">
        <f t="shared" si="27"/>
        <v>1331653.8842906728</v>
      </c>
      <c r="W40" s="20">
        <f t="shared" si="27"/>
        <v>1358286.9619764863</v>
      </c>
      <c r="X40" s="20">
        <f t="shared" si="27"/>
        <v>1385452.701216016</v>
      </c>
      <c r="Y40" s="20">
        <f t="shared" si="27"/>
        <v>1413161.7552403363</v>
      </c>
      <c r="Z40" s="20">
        <f t="shared" si="27"/>
        <v>1441424.990345143</v>
      </c>
      <c r="AA40" s="20">
        <f t="shared" si="27"/>
        <v>1470253.4901520461</v>
      </c>
      <c r="AB40" s="20">
        <f t="shared" si="27"/>
        <v>1499658.5599550873</v>
      </c>
      <c r="AC40" s="20">
        <f t="shared" si="27"/>
        <v>1529651.7311541887</v>
      </c>
      <c r="AD40" s="20">
        <f t="shared" si="27"/>
        <v>1560244.7657772726</v>
      </c>
      <c r="AE40" s="20">
        <f t="shared" si="27"/>
        <v>1591449.6610928182</v>
      </c>
      <c r="AF40" s="20">
        <f t="shared" si="27"/>
        <v>1623278.6543146747</v>
      </c>
      <c r="AG40" s="20">
        <f t="shared" si="27"/>
        <v>1655744.2274009681</v>
      </c>
      <c r="AH40" s="20">
        <f t="shared" si="27"/>
        <v>1688859.1119489875</v>
      </c>
      <c r="AI40" s="20">
        <f t="shared" si="27"/>
        <v>1722636.2941879672</v>
      </c>
      <c r="AJ40" s="20">
        <f t="shared" si="27"/>
        <v>1757089.0200717265</v>
      </c>
      <c r="AK40" s="20">
        <f t="shared" si="27"/>
        <v>1792230.800473161</v>
      </c>
      <c r="AL40" s="20">
        <f t="shared" si="27"/>
        <v>1828075.4164826246</v>
      </c>
      <c r="AM40" s="20">
        <f t="shared" si="27"/>
        <v>1864636.9248122768</v>
      </c>
      <c r="AN40" s="20">
        <f t="shared" si="27"/>
        <v>1901929.6633085227</v>
      </c>
      <c r="AO40" s="20">
        <f t="shared" si="27"/>
        <v>1939968.2565746929</v>
      </c>
      <c r="AP40" s="20">
        <f t="shared" si="27"/>
        <v>1978767.621706187</v>
      </c>
      <c r="AQ40" s="20">
        <f t="shared" si="27"/>
        <v>2018342.9741403109</v>
      </c>
      <c r="AR40" s="20">
        <f t="shared" si="27"/>
        <v>2058709.8336231171</v>
      </c>
      <c r="AS40" s="20">
        <f t="shared" si="27"/>
        <v>2099884.0302955792</v>
      </c>
    </row>
    <row r="42" spans="3:45" x14ac:dyDescent="0.35">
      <c r="C42" t="s">
        <v>104</v>
      </c>
      <c r="E42" t="s">
        <v>90</v>
      </c>
      <c r="I42" s="21">
        <f>SUM(J42:XFD42)</f>
        <v>165404775.68356684</v>
      </c>
      <c r="J42" s="15">
        <f>J33-J40</f>
        <v>0</v>
      </c>
      <c r="K42" s="15">
        <f t="shared" ref="K42:AS42" si="28">K33-K40</f>
        <v>5023375</v>
      </c>
      <c r="L42" s="15">
        <f t="shared" si="28"/>
        <v>4971483.125</v>
      </c>
      <c r="M42" s="15">
        <f t="shared" si="28"/>
        <v>4919315.2093749996</v>
      </c>
      <c r="N42" s="15">
        <f t="shared" si="28"/>
        <v>4866861.9233281258</v>
      </c>
      <c r="O42" s="15">
        <f t="shared" si="28"/>
        <v>4814113.7695114845</v>
      </c>
      <c r="P42" s="15">
        <f t="shared" si="28"/>
        <v>4761061.079579927</v>
      </c>
      <c r="Q42" s="15">
        <f t="shared" si="28"/>
        <v>4707694.0106763486</v>
      </c>
      <c r="R42" s="15">
        <f t="shared" si="28"/>
        <v>4654002.5418471722</v>
      </c>
      <c r="S42" s="15">
        <f t="shared" si="28"/>
        <v>4599976.4703866262</v>
      </c>
      <c r="T42" s="15">
        <f t="shared" si="28"/>
        <v>4545605.4081083573</v>
      </c>
      <c r="U42" s="15">
        <f t="shared" si="28"/>
        <v>4490878.7775429534</v>
      </c>
      <c r="V42" s="15">
        <f t="shared" si="28"/>
        <v>4435785.8080598786</v>
      </c>
      <c r="W42" s="15">
        <f t="shared" si="28"/>
        <v>4380315.5319123119</v>
      </c>
      <c r="X42" s="15">
        <f t="shared" si="28"/>
        <v>4324456.7802033387</v>
      </c>
      <c r="Y42" s="15">
        <f t="shared" si="28"/>
        <v>4268198.1787719224</v>
      </c>
      <c r="Z42" s="15">
        <f t="shared" si="28"/>
        <v>4211528.1439970536</v>
      </c>
      <c r="AA42" s="15">
        <f t="shared" si="28"/>
        <v>4154434.8785184389</v>
      </c>
      <c r="AB42" s="15">
        <f t="shared" si="28"/>
        <v>4096906.3668720461</v>
      </c>
      <c r="AC42" s="15">
        <f t="shared" si="28"/>
        <v>4038930.3710388094</v>
      </c>
      <c r="AD42" s="15">
        <f t="shared" si="28"/>
        <v>3980494.4259047606</v>
      </c>
      <c r="AE42" s="15">
        <f t="shared" si="28"/>
        <v>5496738.8334089816</v>
      </c>
      <c r="AF42" s="15">
        <f t="shared" si="28"/>
        <v>5429468.8977146167</v>
      </c>
      <c r="AG42" s="15">
        <f t="shared" si="28"/>
        <v>5361739.5868681762</v>
      </c>
      <c r="AH42" s="15">
        <f t="shared" si="28"/>
        <v>5293537.283248811</v>
      </c>
      <c r="AI42" s="15">
        <f t="shared" si="28"/>
        <v>5224848.1190338433</v>
      </c>
      <c r="AJ42" s="15">
        <f t="shared" si="28"/>
        <v>5155657.9710839754</v>
      </c>
      <c r="AK42" s="15">
        <f t="shared" si="28"/>
        <v>5085952.4557267623</v>
      </c>
      <c r="AL42" s="15">
        <f t="shared" si="28"/>
        <v>5015716.9234362999</v>
      </c>
      <c r="AM42" s="15">
        <f t="shared" si="28"/>
        <v>4944936.453407052</v>
      </c>
      <c r="AN42" s="15">
        <f t="shared" si="28"/>
        <v>4873595.8480197098</v>
      </c>
      <c r="AO42" s="15">
        <f t="shared" si="28"/>
        <v>4801679.6271968987</v>
      </c>
      <c r="AP42" s="15">
        <f t="shared" si="28"/>
        <v>4729172.0226465464</v>
      </c>
      <c r="AQ42" s="15">
        <f t="shared" si="28"/>
        <v>4656056.9719906589</v>
      </c>
      <c r="AR42" s="15">
        <f t="shared" si="28"/>
        <v>4582318.1127771977</v>
      </c>
      <c r="AS42" s="15">
        <f t="shared" si="28"/>
        <v>4507938.7763727345</v>
      </c>
    </row>
    <row r="44" spans="3:45" x14ac:dyDescent="0.35">
      <c r="C44" t="s">
        <v>86</v>
      </c>
      <c r="E44" t="s">
        <v>90</v>
      </c>
      <c r="I44" s="21">
        <f>SUM(J44:XFD44)</f>
        <v>65404775.683566824</v>
      </c>
      <c r="J44" s="15">
        <f>J42-J21</f>
        <v>-100000000</v>
      </c>
      <c r="K44" s="15">
        <f t="shared" ref="K44:AS44" si="29">K42-K21</f>
        <v>5023375</v>
      </c>
      <c r="L44" s="15">
        <f t="shared" si="29"/>
        <v>4971483.125</v>
      </c>
      <c r="M44" s="15">
        <f t="shared" si="29"/>
        <v>4919315.2093749996</v>
      </c>
      <c r="N44" s="15">
        <f t="shared" si="29"/>
        <v>4866861.9233281258</v>
      </c>
      <c r="O44" s="15">
        <f t="shared" si="29"/>
        <v>4814113.7695114845</v>
      </c>
      <c r="P44" s="15">
        <f t="shared" si="29"/>
        <v>4761061.079579927</v>
      </c>
      <c r="Q44" s="15">
        <f t="shared" si="29"/>
        <v>4707694.0106763486</v>
      </c>
      <c r="R44" s="15">
        <f t="shared" si="29"/>
        <v>4654002.5418471722</v>
      </c>
      <c r="S44" s="15">
        <f t="shared" si="29"/>
        <v>4599976.4703866262</v>
      </c>
      <c r="T44" s="15">
        <f t="shared" si="29"/>
        <v>4545605.4081083573</v>
      </c>
      <c r="U44" s="15">
        <f t="shared" si="29"/>
        <v>4490878.7775429534</v>
      </c>
      <c r="V44" s="15">
        <f t="shared" si="29"/>
        <v>4435785.8080598786</v>
      </c>
      <c r="W44" s="15">
        <f t="shared" si="29"/>
        <v>4380315.5319123119</v>
      </c>
      <c r="X44" s="15">
        <f t="shared" si="29"/>
        <v>4324456.7802033387</v>
      </c>
      <c r="Y44" s="15">
        <f t="shared" si="29"/>
        <v>4268198.1787719224</v>
      </c>
      <c r="Z44" s="15">
        <f t="shared" si="29"/>
        <v>4211528.1439970536</v>
      </c>
      <c r="AA44" s="15">
        <f t="shared" si="29"/>
        <v>4154434.8785184389</v>
      </c>
      <c r="AB44" s="15">
        <f t="shared" si="29"/>
        <v>4096906.3668720461</v>
      </c>
      <c r="AC44" s="15">
        <f t="shared" si="29"/>
        <v>4038930.3710388094</v>
      </c>
      <c r="AD44" s="15">
        <f t="shared" si="29"/>
        <v>3980494.4259047606</v>
      </c>
      <c r="AE44" s="15">
        <f t="shared" si="29"/>
        <v>5496738.8334089816</v>
      </c>
      <c r="AF44" s="15">
        <f t="shared" si="29"/>
        <v>5429468.8977146167</v>
      </c>
      <c r="AG44" s="15">
        <f t="shared" si="29"/>
        <v>5361739.5868681762</v>
      </c>
      <c r="AH44" s="15">
        <f t="shared" si="29"/>
        <v>5293537.283248811</v>
      </c>
      <c r="AI44" s="15">
        <f t="shared" si="29"/>
        <v>5224848.1190338433</v>
      </c>
      <c r="AJ44" s="15">
        <f t="shared" si="29"/>
        <v>5155657.9710839754</v>
      </c>
      <c r="AK44" s="15">
        <f t="shared" si="29"/>
        <v>5085952.4557267623</v>
      </c>
      <c r="AL44" s="15">
        <f t="shared" si="29"/>
        <v>5015716.9234362999</v>
      </c>
      <c r="AM44" s="15">
        <f t="shared" si="29"/>
        <v>4944936.453407052</v>
      </c>
      <c r="AN44" s="15">
        <f t="shared" si="29"/>
        <v>4873595.8480197098</v>
      </c>
      <c r="AO44" s="15">
        <f t="shared" si="29"/>
        <v>4801679.6271968987</v>
      </c>
      <c r="AP44" s="15">
        <f t="shared" si="29"/>
        <v>4729172.0226465464</v>
      </c>
      <c r="AQ44" s="15">
        <f t="shared" si="29"/>
        <v>4656056.9719906589</v>
      </c>
      <c r="AR44" s="15">
        <f t="shared" si="29"/>
        <v>4582318.1127771977</v>
      </c>
      <c r="AS44" s="15">
        <f t="shared" si="29"/>
        <v>4507938.7763727345</v>
      </c>
    </row>
    <row r="46" spans="3:45" x14ac:dyDescent="0.35">
      <c r="C46" t="s">
        <v>106</v>
      </c>
      <c r="E46" s="16">
        <f>IRR(J44:AS44)</f>
        <v>3.0886781250105466E-2</v>
      </c>
    </row>
  </sheetData>
  <conditionalFormatting sqref="A1:XFD1048576">
    <cfRule type="expression" dxfId="35" priority="7">
      <formula>AND(A1&lt;&gt;"",A1=FALSE)</formula>
    </cfRule>
    <cfRule type="expression" dxfId="34" priority="8">
      <formula>A1=TRUE</formula>
    </cfRule>
  </conditionalFormatting>
  <conditionalFormatting sqref="J6:AAA6">
    <cfRule type="expression" dxfId="33" priority="5">
      <formula>AND(J6=0,J6&lt;&gt;"")</formula>
    </cfRule>
    <cfRule type="expression" dxfId="32" priority="6">
      <formula>J6=1</formula>
    </cfRule>
  </conditionalFormatting>
  <conditionalFormatting sqref="J7:AAA7">
    <cfRule type="expression" dxfId="31" priority="3">
      <formula>AND(J7=0,J7&lt;&gt;"")</formula>
    </cfRule>
    <cfRule type="expression" dxfId="30" priority="4">
      <formula>J7=1</formula>
    </cfRule>
  </conditionalFormatting>
  <conditionalFormatting sqref="J8:AAA8">
    <cfRule type="expression" dxfId="29" priority="1">
      <formula>AND(J8=0,J8&lt;&gt;"")</formula>
    </cfRule>
    <cfRule type="expression" dxfId="28" priority="2">
      <formula>J8=1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C1455-7A6F-4BF5-8C8B-2F16AA401978}">
  <sheetPr codeName="Sheet4"/>
  <dimension ref="B1:ALR47"/>
  <sheetViews>
    <sheetView showGridLines="0" zoomScale="80" zoomScaleNormal="8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K1" sqref="K1"/>
    </sheetView>
  </sheetViews>
  <sheetFormatPr defaultRowHeight="14.5" outlineLevelRow="1" x14ac:dyDescent="0.35"/>
  <cols>
    <col min="1" max="3" width="1.6328125" style="33" customWidth="1"/>
    <col min="4" max="4" width="26.90625" style="33" customWidth="1"/>
    <col min="5" max="6" width="10.36328125" style="33" customWidth="1"/>
    <col min="7" max="7" width="11.54296875" style="33" customWidth="1"/>
    <col min="8" max="8" width="10.36328125" style="33" customWidth="1"/>
    <col min="9" max="9" width="14.6328125" style="33" customWidth="1"/>
    <col min="10" max="10" width="13.6328125" style="33" bestFit="1" customWidth="1"/>
    <col min="11" max="45" width="11.90625" style="33" customWidth="1"/>
    <col min="46" max="16384" width="8.7265625" style="33"/>
  </cols>
  <sheetData>
    <row r="1" spans="2:1006" s="29" customFormat="1" ht="29" x14ac:dyDescent="0.35">
      <c r="B1" s="29" t="s">
        <v>68</v>
      </c>
      <c r="E1" s="30" t="s">
        <v>88</v>
      </c>
      <c r="F1" s="30" t="s">
        <v>89</v>
      </c>
      <c r="G1" s="31" t="s">
        <v>83</v>
      </c>
      <c r="H1" s="31" t="s">
        <v>83</v>
      </c>
      <c r="I1" s="31" t="s">
        <v>84</v>
      </c>
    </row>
    <row r="2" spans="2:1006" s="29" customFormat="1" outlineLevel="1" x14ac:dyDescent="0.35">
      <c r="C2" s="29" t="s">
        <v>71</v>
      </c>
      <c r="J2" s="29">
        <v>0</v>
      </c>
      <c r="K2" s="29">
        <v>1</v>
      </c>
      <c r="L2" s="29">
        <v>2</v>
      </c>
      <c r="M2" s="29">
        <v>3</v>
      </c>
      <c r="N2" s="29">
        <v>4</v>
      </c>
      <c r="O2" s="29">
        <v>5</v>
      </c>
      <c r="P2" s="29">
        <v>6</v>
      </c>
      <c r="Q2" s="29">
        <v>7</v>
      </c>
      <c r="R2" s="29">
        <v>8</v>
      </c>
      <c r="S2" s="29">
        <v>9</v>
      </c>
      <c r="T2" s="29">
        <v>10</v>
      </c>
      <c r="U2" s="29">
        <v>11</v>
      </c>
      <c r="V2" s="29">
        <v>12</v>
      </c>
      <c r="W2" s="29">
        <v>13</v>
      </c>
      <c r="X2" s="29">
        <v>14</v>
      </c>
      <c r="Y2" s="29">
        <v>15</v>
      </c>
      <c r="Z2" s="29">
        <v>16</v>
      </c>
      <c r="AA2" s="29">
        <v>17</v>
      </c>
      <c r="AB2" s="29">
        <v>18</v>
      </c>
      <c r="AC2" s="29">
        <v>19</v>
      </c>
      <c r="AD2" s="29">
        <v>20</v>
      </c>
      <c r="AE2" s="29">
        <v>21</v>
      </c>
      <c r="AF2" s="29">
        <v>22</v>
      </c>
      <c r="AG2" s="29">
        <v>23</v>
      </c>
      <c r="AH2" s="29">
        <v>24</v>
      </c>
      <c r="AI2" s="29">
        <v>25</v>
      </c>
      <c r="AJ2" s="29">
        <v>26</v>
      </c>
      <c r="AK2" s="29">
        <v>27</v>
      </c>
      <c r="AL2" s="29">
        <v>28</v>
      </c>
      <c r="AM2" s="29">
        <v>29</v>
      </c>
      <c r="AN2" s="29">
        <v>30</v>
      </c>
      <c r="AO2" s="29">
        <v>31</v>
      </c>
      <c r="AP2" s="29">
        <v>32</v>
      </c>
      <c r="AQ2" s="29">
        <v>33</v>
      </c>
      <c r="AR2" s="29">
        <v>34</v>
      </c>
      <c r="AS2" s="29">
        <v>35</v>
      </c>
    </row>
    <row r="3" spans="2:1006" s="29" customFormat="1" outlineLevel="1" x14ac:dyDescent="0.35">
      <c r="C3" s="29" t="s">
        <v>69</v>
      </c>
      <c r="J3" s="32">
        <v>43831</v>
      </c>
      <c r="K3" s="32">
        <f>J4+1</f>
        <v>44197</v>
      </c>
      <c r="L3" s="32">
        <f t="shared" ref="L3:AS3" si="0">K4+1</f>
        <v>44562</v>
      </c>
      <c r="M3" s="32">
        <f t="shared" si="0"/>
        <v>44927</v>
      </c>
      <c r="N3" s="32">
        <f t="shared" si="0"/>
        <v>45292</v>
      </c>
      <c r="O3" s="32">
        <f t="shared" si="0"/>
        <v>45658</v>
      </c>
      <c r="P3" s="32">
        <f t="shared" si="0"/>
        <v>46023</v>
      </c>
      <c r="Q3" s="32">
        <f t="shared" si="0"/>
        <v>46388</v>
      </c>
      <c r="R3" s="32">
        <f t="shared" si="0"/>
        <v>46753</v>
      </c>
      <c r="S3" s="32">
        <f t="shared" si="0"/>
        <v>47119</v>
      </c>
      <c r="T3" s="32">
        <f t="shared" si="0"/>
        <v>47484</v>
      </c>
      <c r="U3" s="32">
        <f t="shared" si="0"/>
        <v>47849</v>
      </c>
      <c r="V3" s="32">
        <f t="shared" si="0"/>
        <v>48214</v>
      </c>
      <c r="W3" s="32">
        <f t="shared" si="0"/>
        <v>48580</v>
      </c>
      <c r="X3" s="32">
        <f t="shared" si="0"/>
        <v>48945</v>
      </c>
      <c r="Y3" s="32">
        <f t="shared" si="0"/>
        <v>49310</v>
      </c>
      <c r="Z3" s="32">
        <f t="shared" si="0"/>
        <v>49675</v>
      </c>
      <c r="AA3" s="32">
        <f t="shared" si="0"/>
        <v>50041</v>
      </c>
      <c r="AB3" s="32">
        <f t="shared" si="0"/>
        <v>50406</v>
      </c>
      <c r="AC3" s="32">
        <f t="shared" si="0"/>
        <v>50771</v>
      </c>
      <c r="AD3" s="32">
        <f t="shared" si="0"/>
        <v>51136</v>
      </c>
      <c r="AE3" s="32">
        <f t="shared" si="0"/>
        <v>51502</v>
      </c>
      <c r="AF3" s="32">
        <f t="shared" si="0"/>
        <v>51867</v>
      </c>
      <c r="AG3" s="32">
        <f t="shared" si="0"/>
        <v>52232</v>
      </c>
      <c r="AH3" s="32">
        <f t="shared" si="0"/>
        <v>52597</v>
      </c>
      <c r="AI3" s="32">
        <f t="shared" si="0"/>
        <v>52963</v>
      </c>
      <c r="AJ3" s="32">
        <f t="shared" si="0"/>
        <v>53328</v>
      </c>
      <c r="AK3" s="32">
        <f t="shared" si="0"/>
        <v>53693</v>
      </c>
      <c r="AL3" s="32">
        <f t="shared" si="0"/>
        <v>54058</v>
      </c>
      <c r="AM3" s="32">
        <f t="shared" si="0"/>
        <v>54424</v>
      </c>
      <c r="AN3" s="32">
        <f t="shared" si="0"/>
        <v>54789</v>
      </c>
      <c r="AO3" s="32">
        <f t="shared" si="0"/>
        <v>55154</v>
      </c>
      <c r="AP3" s="32">
        <f t="shared" si="0"/>
        <v>55519</v>
      </c>
      <c r="AQ3" s="32">
        <f t="shared" si="0"/>
        <v>55885</v>
      </c>
      <c r="AR3" s="32">
        <f t="shared" si="0"/>
        <v>56250</v>
      </c>
      <c r="AS3" s="32">
        <f t="shared" si="0"/>
        <v>56615</v>
      </c>
    </row>
    <row r="4" spans="2:1006" s="29" customFormat="1" outlineLevel="1" x14ac:dyDescent="0.35">
      <c r="C4" s="29" t="s">
        <v>70</v>
      </c>
      <c r="J4" s="32">
        <f>Inputs!$F$8</f>
        <v>44196</v>
      </c>
      <c r="K4" s="32">
        <f>EOMONTH(K3,11)</f>
        <v>44561</v>
      </c>
      <c r="L4" s="32">
        <f t="shared" ref="L4:AS4" si="1">EOMONTH(L3,11)</f>
        <v>44926</v>
      </c>
      <c r="M4" s="32">
        <f t="shared" si="1"/>
        <v>45291</v>
      </c>
      <c r="N4" s="32">
        <f t="shared" si="1"/>
        <v>45657</v>
      </c>
      <c r="O4" s="32">
        <f t="shared" si="1"/>
        <v>46022</v>
      </c>
      <c r="P4" s="32">
        <f t="shared" si="1"/>
        <v>46387</v>
      </c>
      <c r="Q4" s="32">
        <f t="shared" si="1"/>
        <v>46752</v>
      </c>
      <c r="R4" s="32">
        <f t="shared" si="1"/>
        <v>47118</v>
      </c>
      <c r="S4" s="32">
        <f t="shared" si="1"/>
        <v>47483</v>
      </c>
      <c r="T4" s="32">
        <f t="shared" si="1"/>
        <v>47848</v>
      </c>
      <c r="U4" s="32">
        <f t="shared" si="1"/>
        <v>48213</v>
      </c>
      <c r="V4" s="32">
        <f t="shared" si="1"/>
        <v>48579</v>
      </c>
      <c r="W4" s="32">
        <f t="shared" si="1"/>
        <v>48944</v>
      </c>
      <c r="X4" s="32">
        <f t="shared" si="1"/>
        <v>49309</v>
      </c>
      <c r="Y4" s="32">
        <f t="shared" si="1"/>
        <v>49674</v>
      </c>
      <c r="Z4" s="32">
        <f t="shared" si="1"/>
        <v>50040</v>
      </c>
      <c r="AA4" s="32">
        <f t="shared" si="1"/>
        <v>50405</v>
      </c>
      <c r="AB4" s="32">
        <f t="shared" si="1"/>
        <v>50770</v>
      </c>
      <c r="AC4" s="32">
        <f t="shared" si="1"/>
        <v>51135</v>
      </c>
      <c r="AD4" s="32">
        <f t="shared" si="1"/>
        <v>51501</v>
      </c>
      <c r="AE4" s="32">
        <f t="shared" si="1"/>
        <v>51866</v>
      </c>
      <c r="AF4" s="32">
        <f t="shared" si="1"/>
        <v>52231</v>
      </c>
      <c r="AG4" s="32">
        <f t="shared" si="1"/>
        <v>52596</v>
      </c>
      <c r="AH4" s="32">
        <f t="shared" si="1"/>
        <v>52962</v>
      </c>
      <c r="AI4" s="32">
        <f t="shared" si="1"/>
        <v>53327</v>
      </c>
      <c r="AJ4" s="32">
        <f t="shared" si="1"/>
        <v>53692</v>
      </c>
      <c r="AK4" s="32">
        <f t="shared" si="1"/>
        <v>54057</v>
      </c>
      <c r="AL4" s="32">
        <f t="shared" si="1"/>
        <v>54423</v>
      </c>
      <c r="AM4" s="32">
        <f t="shared" si="1"/>
        <v>54788</v>
      </c>
      <c r="AN4" s="32">
        <f t="shared" si="1"/>
        <v>55153</v>
      </c>
      <c r="AO4" s="32">
        <f t="shared" si="1"/>
        <v>55518</v>
      </c>
      <c r="AP4" s="32">
        <f t="shared" si="1"/>
        <v>55884</v>
      </c>
      <c r="AQ4" s="32">
        <f t="shared" si="1"/>
        <v>56249</v>
      </c>
      <c r="AR4" s="32">
        <f t="shared" si="1"/>
        <v>56614</v>
      </c>
      <c r="AS4" s="32">
        <f t="shared" si="1"/>
        <v>56979</v>
      </c>
    </row>
    <row r="5" spans="2:1006" s="29" customFormat="1" outlineLevel="1" x14ac:dyDescent="0.35"/>
    <row r="6" spans="2:1006" s="29" customFormat="1" outlineLevel="1" x14ac:dyDescent="0.35">
      <c r="C6" s="29" t="s">
        <v>72</v>
      </c>
      <c r="E6" s="29" t="s">
        <v>73</v>
      </c>
      <c r="G6" s="29">
        <f>Inputs!F12</f>
        <v>20</v>
      </c>
      <c r="I6" s="29">
        <f>SUM(J6:XFD6)</f>
        <v>20</v>
      </c>
      <c r="J6" s="29">
        <f t="shared" ref="J6:AS6" si="2">AND(J2&gt;0,J2&lt;=$G$6)*1</f>
        <v>0</v>
      </c>
      <c r="K6" s="29">
        <f t="shared" si="2"/>
        <v>1</v>
      </c>
      <c r="L6" s="29">
        <f t="shared" si="2"/>
        <v>1</v>
      </c>
      <c r="M6" s="29">
        <f t="shared" si="2"/>
        <v>1</v>
      </c>
      <c r="N6" s="29">
        <f t="shared" si="2"/>
        <v>1</v>
      </c>
      <c r="O6" s="29">
        <f t="shared" si="2"/>
        <v>1</v>
      </c>
      <c r="P6" s="29">
        <f t="shared" si="2"/>
        <v>1</v>
      </c>
      <c r="Q6" s="29">
        <f t="shared" si="2"/>
        <v>1</v>
      </c>
      <c r="R6" s="29">
        <f t="shared" si="2"/>
        <v>1</v>
      </c>
      <c r="S6" s="29">
        <f t="shared" si="2"/>
        <v>1</v>
      </c>
      <c r="T6" s="29">
        <f t="shared" si="2"/>
        <v>1</v>
      </c>
      <c r="U6" s="29">
        <f t="shared" si="2"/>
        <v>1</v>
      </c>
      <c r="V6" s="29">
        <f t="shared" si="2"/>
        <v>1</v>
      </c>
      <c r="W6" s="29">
        <f t="shared" si="2"/>
        <v>1</v>
      </c>
      <c r="X6" s="29">
        <f t="shared" si="2"/>
        <v>1</v>
      </c>
      <c r="Y6" s="29">
        <f t="shared" si="2"/>
        <v>1</v>
      </c>
      <c r="Z6" s="29">
        <f t="shared" si="2"/>
        <v>1</v>
      </c>
      <c r="AA6" s="29">
        <f t="shared" si="2"/>
        <v>1</v>
      </c>
      <c r="AB6" s="29">
        <f t="shared" si="2"/>
        <v>1</v>
      </c>
      <c r="AC6" s="29">
        <f t="shared" si="2"/>
        <v>1</v>
      </c>
      <c r="AD6" s="29">
        <f t="shared" si="2"/>
        <v>1</v>
      </c>
      <c r="AE6" s="29">
        <f t="shared" si="2"/>
        <v>0</v>
      </c>
      <c r="AF6" s="29">
        <f t="shared" si="2"/>
        <v>0</v>
      </c>
      <c r="AG6" s="29">
        <f t="shared" si="2"/>
        <v>0</v>
      </c>
      <c r="AH6" s="29">
        <f t="shared" si="2"/>
        <v>0</v>
      </c>
      <c r="AI6" s="29">
        <f t="shared" si="2"/>
        <v>0</v>
      </c>
      <c r="AJ6" s="29">
        <f t="shared" si="2"/>
        <v>0</v>
      </c>
      <c r="AK6" s="29">
        <f t="shared" si="2"/>
        <v>0</v>
      </c>
      <c r="AL6" s="29">
        <f t="shared" si="2"/>
        <v>0</v>
      </c>
      <c r="AM6" s="29">
        <f t="shared" si="2"/>
        <v>0</v>
      </c>
      <c r="AN6" s="29">
        <f t="shared" si="2"/>
        <v>0</v>
      </c>
      <c r="AO6" s="29">
        <f t="shared" si="2"/>
        <v>0</v>
      </c>
      <c r="AP6" s="29">
        <f t="shared" si="2"/>
        <v>0</v>
      </c>
      <c r="AQ6" s="29">
        <f t="shared" si="2"/>
        <v>0</v>
      </c>
      <c r="AR6" s="29">
        <f t="shared" si="2"/>
        <v>0</v>
      </c>
      <c r="AS6" s="29">
        <f t="shared" si="2"/>
        <v>0</v>
      </c>
    </row>
    <row r="7" spans="2:1006" s="29" customFormat="1" outlineLevel="1" x14ac:dyDescent="0.35">
      <c r="C7" s="29" t="s">
        <v>74</v>
      </c>
      <c r="E7" s="29" t="s">
        <v>73</v>
      </c>
      <c r="G7" s="29">
        <f>G6+1</f>
        <v>21</v>
      </c>
      <c r="H7" s="29">
        <f>Inputs!F6</f>
        <v>35</v>
      </c>
      <c r="I7" s="29">
        <f>SUM(J7:XFD7)</f>
        <v>15</v>
      </c>
      <c r="J7" s="29">
        <f t="shared" ref="J7:AS7" si="3">(AND(J2&gt;=$G$7,J2&lt;=$H$7))*1</f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29">
        <f t="shared" si="3"/>
        <v>0</v>
      </c>
      <c r="P7" s="29">
        <f t="shared" si="3"/>
        <v>0</v>
      </c>
      <c r="Q7" s="29">
        <f t="shared" si="3"/>
        <v>0</v>
      </c>
      <c r="R7" s="29">
        <f t="shared" si="3"/>
        <v>0</v>
      </c>
      <c r="S7" s="29">
        <f t="shared" si="3"/>
        <v>0</v>
      </c>
      <c r="T7" s="29">
        <f t="shared" si="3"/>
        <v>0</v>
      </c>
      <c r="U7" s="29">
        <f t="shared" si="3"/>
        <v>0</v>
      </c>
      <c r="V7" s="29">
        <f t="shared" si="3"/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9">
        <f t="shared" si="3"/>
        <v>0</v>
      </c>
      <c r="AB7" s="29">
        <f t="shared" si="3"/>
        <v>0</v>
      </c>
      <c r="AC7" s="29">
        <f t="shared" si="3"/>
        <v>0</v>
      </c>
      <c r="AD7" s="29">
        <f t="shared" si="3"/>
        <v>0</v>
      </c>
      <c r="AE7" s="29">
        <f t="shared" si="3"/>
        <v>1</v>
      </c>
      <c r="AF7" s="29">
        <f t="shared" si="3"/>
        <v>1</v>
      </c>
      <c r="AG7" s="29">
        <f t="shared" si="3"/>
        <v>1</v>
      </c>
      <c r="AH7" s="29">
        <f t="shared" si="3"/>
        <v>1</v>
      </c>
      <c r="AI7" s="29">
        <f t="shared" si="3"/>
        <v>1</v>
      </c>
      <c r="AJ7" s="29">
        <f t="shared" si="3"/>
        <v>1</v>
      </c>
      <c r="AK7" s="29">
        <f t="shared" si="3"/>
        <v>1</v>
      </c>
      <c r="AL7" s="29">
        <f t="shared" si="3"/>
        <v>1</v>
      </c>
      <c r="AM7" s="29">
        <f t="shared" si="3"/>
        <v>1</v>
      </c>
      <c r="AN7" s="29">
        <f t="shared" si="3"/>
        <v>1</v>
      </c>
      <c r="AO7" s="29">
        <f t="shared" si="3"/>
        <v>1</v>
      </c>
      <c r="AP7" s="29">
        <f t="shared" si="3"/>
        <v>1</v>
      </c>
      <c r="AQ7" s="29">
        <f t="shared" si="3"/>
        <v>1</v>
      </c>
      <c r="AR7" s="29">
        <f t="shared" si="3"/>
        <v>1</v>
      </c>
      <c r="AS7" s="29">
        <f t="shared" si="3"/>
        <v>1</v>
      </c>
    </row>
    <row r="8" spans="2:1006" s="29" customFormat="1" outlineLevel="1" x14ac:dyDescent="0.35">
      <c r="C8" s="29" t="s">
        <v>75</v>
      </c>
      <c r="E8" s="29" t="s">
        <v>73</v>
      </c>
      <c r="I8" s="29">
        <f>SUM(J8:XFD8)</f>
        <v>35</v>
      </c>
      <c r="J8" s="29">
        <f>(OR(J6,J7))*1</f>
        <v>0</v>
      </c>
      <c r="K8" s="29">
        <f t="shared" ref="K8:AS8" si="4">(OR(K6,K7))*1</f>
        <v>1</v>
      </c>
      <c r="L8" s="29">
        <f t="shared" si="4"/>
        <v>1</v>
      </c>
      <c r="M8" s="29">
        <f t="shared" si="4"/>
        <v>1</v>
      </c>
      <c r="N8" s="29">
        <f t="shared" si="4"/>
        <v>1</v>
      </c>
      <c r="O8" s="29">
        <f t="shared" si="4"/>
        <v>1</v>
      </c>
      <c r="P8" s="29">
        <f t="shared" si="4"/>
        <v>1</v>
      </c>
      <c r="Q8" s="29">
        <f t="shared" si="4"/>
        <v>1</v>
      </c>
      <c r="R8" s="29">
        <f t="shared" si="4"/>
        <v>1</v>
      </c>
      <c r="S8" s="29">
        <f t="shared" si="4"/>
        <v>1</v>
      </c>
      <c r="T8" s="29">
        <f t="shared" si="4"/>
        <v>1</v>
      </c>
      <c r="U8" s="29">
        <f t="shared" si="4"/>
        <v>1</v>
      </c>
      <c r="V8" s="29">
        <f t="shared" si="4"/>
        <v>1</v>
      </c>
      <c r="W8" s="29">
        <f t="shared" si="4"/>
        <v>1</v>
      </c>
      <c r="X8" s="29">
        <f t="shared" si="4"/>
        <v>1</v>
      </c>
      <c r="Y8" s="29">
        <f t="shared" si="4"/>
        <v>1</v>
      </c>
      <c r="Z8" s="29">
        <f t="shared" si="4"/>
        <v>1</v>
      </c>
      <c r="AA8" s="29">
        <f t="shared" si="4"/>
        <v>1</v>
      </c>
      <c r="AB8" s="29">
        <f t="shared" si="4"/>
        <v>1</v>
      </c>
      <c r="AC8" s="29">
        <f t="shared" si="4"/>
        <v>1</v>
      </c>
      <c r="AD8" s="29">
        <f t="shared" si="4"/>
        <v>1</v>
      </c>
      <c r="AE8" s="29">
        <f t="shared" si="4"/>
        <v>1</v>
      </c>
      <c r="AF8" s="29">
        <f t="shared" si="4"/>
        <v>1</v>
      </c>
      <c r="AG8" s="29">
        <f t="shared" si="4"/>
        <v>1</v>
      </c>
      <c r="AH8" s="29">
        <f t="shared" si="4"/>
        <v>1</v>
      </c>
      <c r="AI8" s="29">
        <f t="shared" si="4"/>
        <v>1</v>
      </c>
      <c r="AJ8" s="29">
        <f t="shared" si="4"/>
        <v>1</v>
      </c>
      <c r="AK8" s="29">
        <f t="shared" si="4"/>
        <v>1</v>
      </c>
      <c r="AL8" s="29">
        <f t="shared" si="4"/>
        <v>1</v>
      </c>
      <c r="AM8" s="29">
        <f t="shared" si="4"/>
        <v>1</v>
      </c>
      <c r="AN8" s="29">
        <f t="shared" si="4"/>
        <v>1</v>
      </c>
      <c r="AO8" s="29">
        <f t="shared" si="4"/>
        <v>1</v>
      </c>
      <c r="AP8" s="29">
        <f t="shared" si="4"/>
        <v>1</v>
      </c>
      <c r="AQ8" s="29">
        <f t="shared" si="4"/>
        <v>1</v>
      </c>
      <c r="AR8" s="29">
        <f t="shared" si="4"/>
        <v>1</v>
      </c>
      <c r="AS8" s="29">
        <f t="shared" si="4"/>
        <v>1</v>
      </c>
    </row>
    <row r="9" spans="2:1006" outlineLevel="1" x14ac:dyDescent="0.35"/>
    <row r="10" spans="2:1006" x14ac:dyDescent="0.35">
      <c r="B10" s="28" t="s">
        <v>107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</row>
    <row r="11" spans="2:1006" outlineLevel="1" x14ac:dyDescent="0.35">
      <c r="C11" s="33" t="s">
        <v>87</v>
      </c>
      <c r="E11" s="33" t="s">
        <v>90</v>
      </c>
      <c r="I11" s="21">
        <f>SUM(J11:XFD11)</f>
        <v>100000000</v>
      </c>
      <c r="J11" s="24">
        <f>'SPV Operating Cash'!J21</f>
        <v>100000000</v>
      </c>
      <c r="K11" s="24">
        <f>'SPV Operating Cash'!K21</f>
        <v>0</v>
      </c>
      <c r="L11" s="24">
        <f>'SPV Operating Cash'!L21</f>
        <v>0</v>
      </c>
      <c r="M11" s="24">
        <f>'SPV Operating Cash'!M21</f>
        <v>0</v>
      </c>
      <c r="N11" s="24">
        <f>'SPV Operating Cash'!N21</f>
        <v>0</v>
      </c>
      <c r="O11" s="24">
        <f>'SPV Operating Cash'!O21</f>
        <v>0</v>
      </c>
      <c r="P11" s="24">
        <f>'SPV Operating Cash'!P21</f>
        <v>0</v>
      </c>
      <c r="Q11" s="24">
        <f>'SPV Operating Cash'!Q21</f>
        <v>0</v>
      </c>
      <c r="R11" s="24">
        <f>'SPV Operating Cash'!R21</f>
        <v>0</v>
      </c>
      <c r="S11" s="24">
        <f>'SPV Operating Cash'!S21</f>
        <v>0</v>
      </c>
      <c r="T11" s="24">
        <f>'SPV Operating Cash'!T21</f>
        <v>0</v>
      </c>
      <c r="U11" s="24">
        <f>'SPV Operating Cash'!U21</f>
        <v>0</v>
      </c>
      <c r="V11" s="24">
        <f>'SPV Operating Cash'!V21</f>
        <v>0</v>
      </c>
      <c r="W11" s="24">
        <f>'SPV Operating Cash'!W21</f>
        <v>0</v>
      </c>
      <c r="X11" s="24">
        <f>'SPV Operating Cash'!X21</f>
        <v>0</v>
      </c>
      <c r="Y11" s="24">
        <f>'SPV Operating Cash'!Y21</f>
        <v>0</v>
      </c>
      <c r="Z11" s="24">
        <f>'SPV Operating Cash'!Z21</f>
        <v>0</v>
      </c>
      <c r="AA11" s="24">
        <f>'SPV Operating Cash'!AA21</f>
        <v>0</v>
      </c>
      <c r="AB11" s="24">
        <f>'SPV Operating Cash'!AB21</f>
        <v>0</v>
      </c>
      <c r="AC11" s="24">
        <f>'SPV Operating Cash'!AC21</f>
        <v>0</v>
      </c>
      <c r="AD11" s="24">
        <f>'SPV Operating Cash'!AD21</f>
        <v>0</v>
      </c>
      <c r="AE11" s="24">
        <f>'SPV Operating Cash'!AE21</f>
        <v>0</v>
      </c>
      <c r="AF11" s="24">
        <f>'SPV Operating Cash'!AF21</f>
        <v>0</v>
      </c>
      <c r="AG11" s="24">
        <f>'SPV Operating Cash'!AG21</f>
        <v>0</v>
      </c>
      <c r="AH11" s="24">
        <f>'SPV Operating Cash'!AH21</f>
        <v>0</v>
      </c>
      <c r="AI11" s="24">
        <f>'SPV Operating Cash'!AI21</f>
        <v>0</v>
      </c>
      <c r="AJ11" s="24">
        <f>'SPV Operating Cash'!AJ21</f>
        <v>0</v>
      </c>
      <c r="AK11" s="24">
        <f>'SPV Operating Cash'!AK21</f>
        <v>0</v>
      </c>
      <c r="AL11" s="24">
        <f>'SPV Operating Cash'!AL21</f>
        <v>0</v>
      </c>
      <c r="AM11" s="24">
        <f>'SPV Operating Cash'!AM21</f>
        <v>0</v>
      </c>
      <c r="AN11" s="24">
        <f>'SPV Operating Cash'!AN21</f>
        <v>0</v>
      </c>
      <c r="AO11" s="24">
        <f>'SPV Operating Cash'!AO21</f>
        <v>0</v>
      </c>
      <c r="AP11" s="24">
        <f>'SPV Operating Cash'!AP21</f>
        <v>0</v>
      </c>
      <c r="AQ11" s="24">
        <f>'SPV Operating Cash'!AQ21</f>
        <v>0</v>
      </c>
      <c r="AR11" s="24">
        <f>'SPV Operating Cash'!AR21</f>
        <v>0</v>
      </c>
      <c r="AS11" s="24">
        <f>'SPV Operating Cash'!AS21</f>
        <v>0</v>
      </c>
    </row>
    <row r="12" spans="2:1006" outlineLevel="1" x14ac:dyDescent="0.35">
      <c r="C12" s="33" t="s">
        <v>104</v>
      </c>
      <c r="E12" s="33" t="s">
        <v>90</v>
      </c>
      <c r="I12" s="21">
        <f>SUM(J12:XFD12)</f>
        <v>165404775.68356684</v>
      </c>
      <c r="J12" s="24">
        <f>'SPV Operating Cash'!J42</f>
        <v>0</v>
      </c>
      <c r="K12" s="24">
        <f>'SPV Operating Cash'!K42</f>
        <v>5023375</v>
      </c>
      <c r="L12" s="24">
        <f>'SPV Operating Cash'!L42</f>
        <v>4971483.125</v>
      </c>
      <c r="M12" s="24">
        <f>'SPV Operating Cash'!M42</f>
        <v>4919315.2093749996</v>
      </c>
      <c r="N12" s="24">
        <f>'SPV Operating Cash'!N42</f>
        <v>4866861.9233281258</v>
      </c>
      <c r="O12" s="24">
        <f>'SPV Operating Cash'!O42</f>
        <v>4814113.7695114845</v>
      </c>
      <c r="P12" s="24">
        <f>'SPV Operating Cash'!P42</f>
        <v>4761061.079579927</v>
      </c>
      <c r="Q12" s="24">
        <f>'SPV Operating Cash'!Q42</f>
        <v>4707694.0106763486</v>
      </c>
      <c r="R12" s="24">
        <f>'SPV Operating Cash'!R42</f>
        <v>4654002.5418471722</v>
      </c>
      <c r="S12" s="24">
        <f>'SPV Operating Cash'!S42</f>
        <v>4599976.4703866262</v>
      </c>
      <c r="T12" s="24">
        <f>'SPV Operating Cash'!T42</f>
        <v>4545605.4081083573</v>
      </c>
      <c r="U12" s="24">
        <f>'SPV Operating Cash'!U42</f>
        <v>4490878.7775429534</v>
      </c>
      <c r="V12" s="24">
        <f>'SPV Operating Cash'!V42</f>
        <v>4435785.8080598786</v>
      </c>
      <c r="W12" s="24">
        <f>'SPV Operating Cash'!W42</f>
        <v>4380315.5319123119</v>
      </c>
      <c r="X12" s="24">
        <f>'SPV Operating Cash'!X42</f>
        <v>4324456.7802033387</v>
      </c>
      <c r="Y12" s="24">
        <f>'SPV Operating Cash'!Y42</f>
        <v>4268198.1787719224</v>
      </c>
      <c r="Z12" s="24">
        <f>'SPV Operating Cash'!Z42</f>
        <v>4211528.1439970536</v>
      </c>
      <c r="AA12" s="24">
        <f>'SPV Operating Cash'!AA42</f>
        <v>4154434.8785184389</v>
      </c>
      <c r="AB12" s="24">
        <f>'SPV Operating Cash'!AB42</f>
        <v>4096906.3668720461</v>
      </c>
      <c r="AC12" s="24">
        <f>'SPV Operating Cash'!AC42</f>
        <v>4038930.3710388094</v>
      </c>
      <c r="AD12" s="24">
        <f>'SPV Operating Cash'!AD42</f>
        <v>3980494.4259047606</v>
      </c>
      <c r="AE12" s="24">
        <f>'SPV Operating Cash'!AE42</f>
        <v>5496738.8334089816</v>
      </c>
      <c r="AF12" s="24">
        <f>'SPV Operating Cash'!AF42</f>
        <v>5429468.8977146167</v>
      </c>
      <c r="AG12" s="24">
        <f>'SPV Operating Cash'!AG42</f>
        <v>5361739.5868681762</v>
      </c>
      <c r="AH12" s="24">
        <f>'SPV Operating Cash'!AH42</f>
        <v>5293537.283248811</v>
      </c>
      <c r="AI12" s="24">
        <f>'SPV Operating Cash'!AI42</f>
        <v>5224848.1190338433</v>
      </c>
      <c r="AJ12" s="24">
        <f>'SPV Operating Cash'!AJ42</f>
        <v>5155657.9710839754</v>
      </c>
      <c r="AK12" s="24">
        <f>'SPV Operating Cash'!AK42</f>
        <v>5085952.4557267623</v>
      </c>
      <c r="AL12" s="24">
        <f>'SPV Operating Cash'!AL42</f>
        <v>5015716.9234362999</v>
      </c>
      <c r="AM12" s="24">
        <f>'SPV Operating Cash'!AM42</f>
        <v>4944936.453407052</v>
      </c>
      <c r="AN12" s="24">
        <f>'SPV Operating Cash'!AN42</f>
        <v>4873595.8480197098</v>
      </c>
      <c r="AO12" s="24">
        <f>'SPV Operating Cash'!AO42</f>
        <v>4801679.6271968987</v>
      </c>
      <c r="AP12" s="24">
        <f>'SPV Operating Cash'!AP42</f>
        <v>4729172.0226465464</v>
      </c>
      <c r="AQ12" s="24">
        <f>'SPV Operating Cash'!AQ42</f>
        <v>4656056.9719906589</v>
      </c>
      <c r="AR12" s="24">
        <f>'SPV Operating Cash'!AR42</f>
        <v>4582318.1127771977</v>
      </c>
      <c r="AS12" s="24">
        <f>'SPV Operating Cash'!AS42</f>
        <v>4507938.7763727345</v>
      </c>
    </row>
    <row r="13" spans="2:1006" outlineLevel="1" x14ac:dyDescent="0.35"/>
    <row r="14" spans="2:1006" x14ac:dyDescent="0.35">
      <c r="B14" s="28" t="s">
        <v>109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  <c r="IX14" s="28"/>
      <c r="IY14" s="28"/>
      <c r="IZ14" s="28"/>
      <c r="JA14" s="28"/>
      <c r="JB14" s="28"/>
      <c r="JC14" s="28"/>
      <c r="JD14" s="28"/>
      <c r="JE14" s="28"/>
      <c r="JF14" s="28"/>
      <c r="JG14" s="28"/>
      <c r="JH14" s="28"/>
      <c r="JI14" s="28"/>
      <c r="JJ14" s="28"/>
      <c r="JK14" s="28"/>
      <c r="JL14" s="28"/>
      <c r="JM14" s="28"/>
      <c r="JN14" s="28"/>
      <c r="JO14" s="28"/>
      <c r="JP14" s="28"/>
      <c r="JQ14" s="28"/>
      <c r="JR14" s="28"/>
      <c r="JS14" s="28"/>
      <c r="JT14" s="28"/>
      <c r="JU14" s="28"/>
      <c r="JV14" s="28"/>
      <c r="JW14" s="28"/>
      <c r="JX14" s="28"/>
      <c r="JY14" s="28"/>
      <c r="JZ14" s="28"/>
      <c r="KA14" s="28"/>
      <c r="KB14" s="28"/>
      <c r="KC14" s="28"/>
      <c r="KD14" s="28"/>
      <c r="KE14" s="28"/>
      <c r="KF14" s="28"/>
      <c r="KG14" s="28"/>
      <c r="KH14" s="28"/>
      <c r="KI14" s="28"/>
      <c r="KJ14" s="28"/>
      <c r="KK14" s="28"/>
      <c r="KL14" s="28"/>
      <c r="KM14" s="28"/>
      <c r="KN14" s="28"/>
      <c r="KO14" s="28"/>
      <c r="KP14" s="28"/>
      <c r="KQ14" s="28"/>
      <c r="KR14" s="28"/>
      <c r="KS14" s="28"/>
      <c r="KT14" s="28"/>
      <c r="KU14" s="28"/>
      <c r="KV14" s="28"/>
      <c r="KW14" s="28"/>
      <c r="KX14" s="28"/>
      <c r="KY14" s="28"/>
      <c r="KZ14" s="28"/>
      <c r="LA14" s="28"/>
      <c r="LB14" s="28"/>
      <c r="LC14" s="28"/>
      <c r="LD14" s="28"/>
      <c r="LE14" s="28"/>
      <c r="LF14" s="28"/>
      <c r="LG14" s="28"/>
      <c r="LH14" s="28"/>
      <c r="LI14" s="28"/>
      <c r="LJ14" s="28"/>
      <c r="LK14" s="28"/>
      <c r="LL14" s="28"/>
      <c r="LM14" s="28"/>
      <c r="LN14" s="28"/>
      <c r="LO14" s="28"/>
      <c r="LP14" s="28"/>
      <c r="LQ14" s="28"/>
      <c r="LR14" s="28"/>
      <c r="LS14" s="28"/>
      <c r="LT14" s="28"/>
      <c r="LU14" s="28"/>
      <c r="LV14" s="28"/>
      <c r="LW14" s="28"/>
      <c r="LX14" s="28"/>
      <c r="LY14" s="28"/>
      <c r="LZ14" s="28"/>
      <c r="MA14" s="28"/>
      <c r="MB14" s="28"/>
      <c r="MC14" s="28"/>
      <c r="MD14" s="28"/>
      <c r="ME14" s="28"/>
      <c r="MF14" s="28"/>
      <c r="MG14" s="28"/>
      <c r="MH14" s="28"/>
      <c r="MI14" s="28"/>
      <c r="MJ14" s="28"/>
      <c r="MK14" s="28"/>
      <c r="ML14" s="28"/>
      <c r="MM14" s="28"/>
      <c r="MN14" s="28"/>
      <c r="MO14" s="28"/>
      <c r="MP14" s="28"/>
      <c r="MQ14" s="28"/>
      <c r="MR14" s="28"/>
      <c r="MS14" s="28"/>
      <c r="MT14" s="28"/>
      <c r="MU14" s="28"/>
      <c r="MV14" s="28"/>
      <c r="MW14" s="28"/>
      <c r="MX14" s="28"/>
      <c r="MY14" s="28"/>
      <c r="MZ14" s="28"/>
      <c r="NA14" s="28"/>
      <c r="NB14" s="28"/>
      <c r="NC14" s="28"/>
      <c r="ND14" s="28"/>
      <c r="NE14" s="28"/>
      <c r="NF14" s="28"/>
      <c r="NG14" s="28"/>
      <c r="NH14" s="28"/>
      <c r="NI14" s="28"/>
      <c r="NJ14" s="28"/>
      <c r="NK14" s="28"/>
      <c r="NL14" s="28"/>
      <c r="NM14" s="28"/>
      <c r="NN14" s="28"/>
      <c r="NO14" s="28"/>
      <c r="NP14" s="28"/>
      <c r="NQ14" s="28"/>
      <c r="NR14" s="28"/>
      <c r="NS14" s="28"/>
      <c r="NT14" s="28"/>
      <c r="NU14" s="28"/>
      <c r="NV14" s="28"/>
      <c r="NW14" s="28"/>
      <c r="NX14" s="28"/>
      <c r="NY14" s="28"/>
      <c r="NZ14" s="28"/>
      <c r="OA14" s="28"/>
      <c r="OB14" s="28"/>
      <c r="OC14" s="28"/>
      <c r="OD14" s="28"/>
      <c r="OE14" s="28"/>
      <c r="OF14" s="28"/>
      <c r="OG14" s="28"/>
      <c r="OH14" s="28"/>
      <c r="OI14" s="28"/>
      <c r="OJ14" s="28"/>
      <c r="OK14" s="28"/>
      <c r="OL14" s="28"/>
      <c r="OM14" s="28"/>
      <c r="ON14" s="28"/>
      <c r="OO14" s="28"/>
      <c r="OP14" s="28"/>
      <c r="OQ14" s="28"/>
      <c r="OR14" s="28"/>
      <c r="OS14" s="28"/>
      <c r="OT14" s="28"/>
      <c r="OU14" s="28"/>
      <c r="OV14" s="28"/>
      <c r="OW14" s="28"/>
      <c r="OX14" s="28"/>
      <c r="OY14" s="28"/>
      <c r="OZ14" s="28"/>
      <c r="PA14" s="28"/>
      <c r="PB14" s="28"/>
      <c r="PC14" s="28"/>
      <c r="PD14" s="28"/>
      <c r="PE14" s="28"/>
      <c r="PF14" s="28"/>
      <c r="PG14" s="28"/>
      <c r="PH14" s="28"/>
      <c r="PI14" s="28"/>
      <c r="PJ14" s="28"/>
      <c r="PK14" s="28"/>
      <c r="PL14" s="28"/>
      <c r="PM14" s="28"/>
      <c r="PN14" s="28"/>
      <c r="PO14" s="28"/>
      <c r="PP14" s="28"/>
      <c r="PQ14" s="28"/>
      <c r="PR14" s="28"/>
      <c r="PS14" s="28"/>
      <c r="PT14" s="28"/>
      <c r="PU14" s="28"/>
      <c r="PV14" s="28"/>
      <c r="PW14" s="28"/>
      <c r="PX14" s="28"/>
      <c r="PY14" s="28"/>
      <c r="PZ14" s="28"/>
      <c r="QA14" s="28"/>
      <c r="QB14" s="28"/>
      <c r="QC14" s="28"/>
      <c r="QD14" s="28"/>
      <c r="QE14" s="28"/>
      <c r="QF14" s="28"/>
      <c r="QG14" s="28"/>
      <c r="QH14" s="28"/>
      <c r="QI14" s="28"/>
      <c r="QJ14" s="28"/>
      <c r="QK14" s="28"/>
      <c r="QL14" s="28"/>
      <c r="QM14" s="28"/>
      <c r="QN14" s="28"/>
      <c r="QO14" s="28"/>
      <c r="QP14" s="28"/>
      <c r="QQ14" s="28"/>
      <c r="QR14" s="28"/>
      <c r="QS14" s="28"/>
      <c r="QT14" s="28"/>
      <c r="QU14" s="28"/>
      <c r="QV14" s="28"/>
      <c r="QW14" s="28"/>
      <c r="QX14" s="28"/>
      <c r="QY14" s="28"/>
      <c r="QZ14" s="28"/>
      <c r="RA14" s="28"/>
      <c r="RB14" s="28"/>
      <c r="RC14" s="28"/>
      <c r="RD14" s="28"/>
      <c r="RE14" s="28"/>
      <c r="RF14" s="28"/>
      <c r="RG14" s="28"/>
      <c r="RH14" s="28"/>
      <c r="RI14" s="28"/>
      <c r="RJ14" s="28"/>
      <c r="RK14" s="28"/>
      <c r="RL14" s="28"/>
      <c r="RM14" s="28"/>
      <c r="RN14" s="28"/>
      <c r="RO14" s="28"/>
      <c r="RP14" s="28"/>
      <c r="RQ14" s="28"/>
      <c r="RR14" s="28"/>
      <c r="RS14" s="28"/>
      <c r="RT14" s="28"/>
      <c r="RU14" s="28"/>
      <c r="RV14" s="28"/>
      <c r="RW14" s="28"/>
      <c r="RX14" s="28"/>
      <c r="RY14" s="28"/>
      <c r="RZ14" s="28"/>
      <c r="SA14" s="28"/>
      <c r="SB14" s="28"/>
      <c r="SC14" s="28"/>
      <c r="SD14" s="28"/>
      <c r="SE14" s="28"/>
      <c r="SF14" s="28"/>
      <c r="SG14" s="28"/>
      <c r="SH14" s="28"/>
      <c r="SI14" s="28"/>
      <c r="SJ14" s="28"/>
      <c r="SK14" s="28"/>
      <c r="SL14" s="28"/>
      <c r="SM14" s="28"/>
      <c r="SN14" s="28"/>
      <c r="SO14" s="28"/>
      <c r="SP14" s="28"/>
      <c r="SQ14" s="28"/>
      <c r="SR14" s="28"/>
      <c r="SS14" s="28"/>
      <c r="ST14" s="28"/>
      <c r="SU14" s="28"/>
      <c r="SV14" s="28"/>
      <c r="SW14" s="28"/>
      <c r="SX14" s="28"/>
      <c r="SY14" s="28"/>
      <c r="SZ14" s="28"/>
      <c r="TA14" s="28"/>
      <c r="TB14" s="28"/>
      <c r="TC14" s="28"/>
      <c r="TD14" s="28"/>
      <c r="TE14" s="28"/>
      <c r="TF14" s="28"/>
      <c r="TG14" s="28"/>
      <c r="TH14" s="28"/>
      <c r="TI14" s="28"/>
      <c r="TJ14" s="28"/>
      <c r="TK14" s="28"/>
      <c r="TL14" s="28"/>
      <c r="TM14" s="28"/>
      <c r="TN14" s="28"/>
      <c r="TO14" s="28"/>
      <c r="TP14" s="28"/>
      <c r="TQ14" s="28"/>
      <c r="TR14" s="28"/>
      <c r="TS14" s="28"/>
      <c r="TT14" s="28"/>
      <c r="TU14" s="28"/>
      <c r="TV14" s="28"/>
      <c r="TW14" s="28"/>
      <c r="TX14" s="28"/>
      <c r="TY14" s="28"/>
      <c r="TZ14" s="28"/>
      <c r="UA14" s="28"/>
      <c r="UB14" s="28"/>
      <c r="UC14" s="28"/>
      <c r="UD14" s="28"/>
      <c r="UE14" s="28"/>
      <c r="UF14" s="28"/>
      <c r="UG14" s="28"/>
      <c r="UH14" s="28"/>
      <c r="UI14" s="28"/>
      <c r="UJ14" s="28"/>
      <c r="UK14" s="28"/>
      <c r="UL14" s="28"/>
      <c r="UM14" s="28"/>
      <c r="UN14" s="28"/>
      <c r="UO14" s="28"/>
      <c r="UP14" s="28"/>
      <c r="UQ14" s="28"/>
      <c r="UR14" s="28"/>
      <c r="US14" s="28"/>
      <c r="UT14" s="28"/>
      <c r="UU14" s="28"/>
      <c r="UV14" s="28"/>
      <c r="UW14" s="28"/>
      <c r="UX14" s="28"/>
      <c r="UY14" s="28"/>
      <c r="UZ14" s="28"/>
      <c r="VA14" s="28"/>
      <c r="VB14" s="28"/>
      <c r="VC14" s="28"/>
      <c r="VD14" s="28"/>
      <c r="VE14" s="28"/>
      <c r="VF14" s="28"/>
      <c r="VG14" s="28"/>
      <c r="VH14" s="28"/>
      <c r="VI14" s="28"/>
      <c r="VJ14" s="28"/>
      <c r="VK14" s="28"/>
      <c r="VL14" s="28"/>
      <c r="VM14" s="28"/>
      <c r="VN14" s="28"/>
      <c r="VO14" s="28"/>
      <c r="VP14" s="28"/>
      <c r="VQ14" s="28"/>
      <c r="VR14" s="28"/>
      <c r="VS14" s="28"/>
      <c r="VT14" s="28"/>
      <c r="VU14" s="28"/>
      <c r="VV14" s="28"/>
      <c r="VW14" s="28"/>
      <c r="VX14" s="28"/>
      <c r="VY14" s="28"/>
      <c r="VZ14" s="28"/>
      <c r="WA14" s="28"/>
      <c r="WB14" s="28"/>
      <c r="WC14" s="28"/>
      <c r="WD14" s="28"/>
      <c r="WE14" s="28"/>
      <c r="WF14" s="28"/>
      <c r="WG14" s="28"/>
      <c r="WH14" s="28"/>
      <c r="WI14" s="28"/>
      <c r="WJ14" s="28"/>
      <c r="WK14" s="28"/>
      <c r="WL14" s="28"/>
      <c r="WM14" s="28"/>
      <c r="WN14" s="28"/>
      <c r="WO14" s="28"/>
      <c r="WP14" s="28"/>
      <c r="WQ14" s="28"/>
      <c r="WR14" s="28"/>
      <c r="WS14" s="28"/>
      <c r="WT14" s="28"/>
      <c r="WU14" s="28"/>
      <c r="WV14" s="28"/>
      <c r="WW14" s="28"/>
      <c r="WX14" s="28"/>
      <c r="WY14" s="28"/>
      <c r="WZ14" s="28"/>
      <c r="XA14" s="28"/>
      <c r="XB14" s="28"/>
      <c r="XC14" s="28"/>
      <c r="XD14" s="28"/>
      <c r="XE14" s="28"/>
      <c r="XF14" s="28"/>
      <c r="XG14" s="28"/>
      <c r="XH14" s="28"/>
      <c r="XI14" s="28"/>
      <c r="XJ14" s="28"/>
      <c r="XK14" s="28"/>
      <c r="XL14" s="28"/>
      <c r="XM14" s="28"/>
      <c r="XN14" s="28"/>
      <c r="XO14" s="28"/>
      <c r="XP14" s="28"/>
      <c r="XQ14" s="28"/>
      <c r="XR14" s="28"/>
      <c r="XS14" s="28"/>
      <c r="XT14" s="28"/>
      <c r="XU14" s="28"/>
      <c r="XV14" s="28"/>
      <c r="XW14" s="28"/>
      <c r="XX14" s="28"/>
      <c r="XY14" s="28"/>
      <c r="XZ14" s="28"/>
      <c r="YA14" s="28"/>
      <c r="YB14" s="28"/>
      <c r="YC14" s="28"/>
      <c r="YD14" s="28"/>
      <c r="YE14" s="28"/>
      <c r="YF14" s="28"/>
      <c r="YG14" s="28"/>
      <c r="YH14" s="28"/>
      <c r="YI14" s="28"/>
      <c r="YJ14" s="28"/>
      <c r="YK14" s="28"/>
      <c r="YL14" s="28"/>
      <c r="YM14" s="28"/>
      <c r="YN14" s="28"/>
      <c r="YO14" s="28"/>
      <c r="YP14" s="28"/>
      <c r="YQ14" s="28"/>
      <c r="YR14" s="28"/>
      <c r="YS14" s="28"/>
      <c r="YT14" s="28"/>
      <c r="YU14" s="28"/>
      <c r="YV14" s="28"/>
      <c r="YW14" s="28"/>
      <c r="YX14" s="28"/>
      <c r="YY14" s="28"/>
      <c r="YZ14" s="28"/>
      <c r="ZA14" s="28"/>
      <c r="ZB14" s="28"/>
      <c r="ZC14" s="28"/>
      <c r="ZD14" s="28"/>
      <c r="ZE14" s="28"/>
      <c r="ZF14" s="28"/>
      <c r="ZG14" s="28"/>
      <c r="ZH14" s="28"/>
      <c r="ZI14" s="28"/>
      <c r="ZJ14" s="28"/>
      <c r="ZK14" s="28"/>
      <c r="ZL14" s="28"/>
      <c r="ZM14" s="28"/>
      <c r="ZN14" s="28"/>
      <c r="ZO14" s="28"/>
      <c r="ZP14" s="28"/>
      <c r="ZQ14" s="28"/>
      <c r="ZR14" s="28"/>
      <c r="ZS14" s="28"/>
      <c r="ZT14" s="28"/>
      <c r="ZU14" s="28"/>
      <c r="ZV14" s="28"/>
      <c r="ZW14" s="28"/>
      <c r="ZX14" s="28"/>
      <c r="ZY14" s="28"/>
      <c r="ZZ14" s="28"/>
      <c r="AAA14" s="28"/>
      <c r="AAB14" s="28"/>
      <c r="AAC14" s="28"/>
      <c r="AAD14" s="28"/>
      <c r="AAE14" s="28"/>
      <c r="AAF14" s="28"/>
      <c r="AAG14" s="28"/>
      <c r="AAH14" s="28"/>
      <c r="AAI14" s="28"/>
      <c r="AAJ14" s="28"/>
      <c r="AAK14" s="28"/>
      <c r="AAL14" s="28"/>
      <c r="AAM14" s="28"/>
      <c r="AAN14" s="28"/>
      <c r="AAO14" s="28"/>
      <c r="AAP14" s="28"/>
      <c r="AAQ14" s="28"/>
      <c r="AAR14" s="28"/>
      <c r="AAS14" s="28"/>
      <c r="AAT14" s="28"/>
      <c r="AAU14" s="28"/>
      <c r="AAV14" s="28"/>
      <c r="AAW14" s="28"/>
      <c r="AAX14" s="28"/>
      <c r="AAY14" s="28"/>
      <c r="AAZ14" s="28"/>
      <c r="ABA14" s="28"/>
      <c r="ABB14" s="28"/>
      <c r="ABC14" s="28"/>
      <c r="ABD14" s="28"/>
      <c r="ABE14" s="28"/>
      <c r="ABF14" s="28"/>
      <c r="ABG14" s="28"/>
      <c r="ABH14" s="28"/>
      <c r="ABI14" s="28"/>
      <c r="ABJ14" s="28"/>
      <c r="ABK14" s="28"/>
      <c r="ABL14" s="28"/>
      <c r="ABM14" s="28"/>
      <c r="ABN14" s="28"/>
      <c r="ABO14" s="28"/>
      <c r="ABP14" s="28"/>
      <c r="ABQ14" s="28"/>
      <c r="ABR14" s="28"/>
      <c r="ABS14" s="28"/>
      <c r="ABT14" s="28"/>
      <c r="ABU14" s="28"/>
      <c r="ABV14" s="28"/>
      <c r="ABW14" s="28"/>
      <c r="ABX14" s="28"/>
      <c r="ABY14" s="28"/>
      <c r="ABZ14" s="28"/>
      <c r="ACA14" s="28"/>
      <c r="ACB14" s="28"/>
      <c r="ACC14" s="28"/>
      <c r="ACD14" s="28"/>
      <c r="ACE14" s="28"/>
      <c r="ACF14" s="28"/>
      <c r="ACG14" s="28"/>
      <c r="ACH14" s="28"/>
      <c r="ACI14" s="28"/>
      <c r="ACJ14" s="28"/>
      <c r="ACK14" s="28"/>
      <c r="ACL14" s="28"/>
      <c r="ACM14" s="28"/>
      <c r="ACN14" s="28"/>
      <c r="ACO14" s="28"/>
      <c r="ACP14" s="28"/>
      <c r="ACQ14" s="28"/>
      <c r="ACR14" s="28"/>
      <c r="ACS14" s="28"/>
      <c r="ACT14" s="28"/>
      <c r="ACU14" s="28"/>
      <c r="ACV14" s="28"/>
      <c r="ACW14" s="28"/>
      <c r="ACX14" s="28"/>
      <c r="ACY14" s="28"/>
      <c r="ACZ14" s="28"/>
      <c r="ADA14" s="28"/>
      <c r="ADB14" s="28"/>
      <c r="ADC14" s="28"/>
      <c r="ADD14" s="28"/>
      <c r="ADE14" s="28"/>
      <c r="ADF14" s="28"/>
      <c r="ADG14" s="28"/>
      <c r="ADH14" s="28"/>
      <c r="ADI14" s="28"/>
      <c r="ADJ14" s="28"/>
      <c r="ADK14" s="28"/>
      <c r="ADL14" s="28"/>
      <c r="ADM14" s="28"/>
      <c r="ADN14" s="28"/>
      <c r="ADO14" s="28"/>
      <c r="ADP14" s="28"/>
      <c r="ADQ14" s="28"/>
      <c r="ADR14" s="28"/>
      <c r="ADS14" s="28"/>
      <c r="ADT14" s="28"/>
      <c r="ADU14" s="28"/>
      <c r="ADV14" s="28"/>
      <c r="ADW14" s="28"/>
      <c r="ADX14" s="28"/>
      <c r="ADY14" s="28"/>
      <c r="ADZ14" s="28"/>
      <c r="AEA14" s="28"/>
      <c r="AEB14" s="28"/>
      <c r="AEC14" s="28"/>
      <c r="AED14" s="28"/>
      <c r="AEE14" s="28"/>
      <c r="AEF14" s="28"/>
      <c r="AEG14" s="28"/>
      <c r="AEH14" s="28"/>
      <c r="AEI14" s="28"/>
      <c r="AEJ14" s="28"/>
      <c r="AEK14" s="28"/>
      <c r="AEL14" s="28"/>
      <c r="AEM14" s="28"/>
      <c r="AEN14" s="28"/>
      <c r="AEO14" s="28"/>
      <c r="AEP14" s="28"/>
      <c r="AEQ14" s="28"/>
      <c r="AER14" s="28"/>
      <c r="AES14" s="28"/>
      <c r="AET14" s="28"/>
      <c r="AEU14" s="28"/>
      <c r="AEV14" s="28"/>
      <c r="AEW14" s="28"/>
      <c r="AEX14" s="28"/>
      <c r="AEY14" s="28"/>
      <c r="AEZ14" s="28"/>
      <c r="AFA14" s="28"/>
      <c r="AFB14" s="28"/>
      <c r="AFC14" s="28"/>
      <c r="AFD14" s="28"/>
      <c r="AFE14" s="28"/>
      <c r="AFF14" s="28"/>
      <c r="AFG14" s="28"/>
      <c r="AFH14" s="28"/>
      <c r="AFI14" s="28"/>
      <c r="AFJ14" s="28"/>
      <c r="AFK14" s="28"/>
      <c r="AFL14" s="28"/>
      <c r="AFM14" s="28"/>
      <c r="AFN14" s="28"/>
      <c r="AFO14" s="28"/>
      <c r="AFP14" s="28"/>
      <c r="AFQ14" s="28"/>
      <c r="AFR14" s="28"/>
      <c r="AFS14" s="28"/>
      <c r="AFT14" s="28"/>
      <c r="AFU14" s="28"/>
      <c r="AFV14" s="28"/>
      <c r="AFW14" s="28"/>
      <c r="AFX14" s="28"/>
      <c r="AFY14" s="28"/>
      <c r="AFZ14" s="28"/>
      <c r="AGA14" s="28"/>
      <c r="AGB14" s="28"/>
      <c r="AGC14" s="28"/>
      <c r="AGD14" s="28"/>
      <c r="AGE14" s="28"/>
      <c r="AGF14" s="28"/>
      <c r="AGG14" s="28"/>
      <c r="AGH14" s="28"/>
      <c r="AGI14" s="28"/>
      <c r="AGJ14" s="28"/>
      <c r="AGK14" s="28"/>
      <c r="AGL14" s="28"/>
      <c r="AGM14" s="28"/>
      <c r="AGN14" s="28"/>
      <c r="AGO14" s="28"/>
      <c r="AGP14" s="28"/>
      <c r="AGQ14" s="28"/>
      <c r="AGR14" s="28"/>
      <c r="AGS14" s="28"/>
      <c r="AGT14" s="28"/>
      <c r="AGU14" s="28"/>
      <c r="AGV14" s="28"/>
      <c r="AGW14" s="28"/>
      <c r="AGX14" s="28"/>
      <c r="AGY14" s="28"/>
      <c r="AGZ14" s="28"/>
      <c r="AHA14" s="28"/>
      <c r="AHB14" s="28"/>
      <c r="AHC14" s="28"/>
      <c r="AHD14" s="28"/>
      <c r="AHE14" s="28"/>
      <c r="AHF14" s="28"/>
      <c r="AHG14" s="28"/>
      <c r="AHH14" s="28"/>
      <c r="AHI14" s="28"/>
      <c r="AHJ14" s="28"/>
      <c r="AHK14" s="28"/>
      <c r="AHL14" s="28"/>
      <c r="AHM14" s="28"/>
      <c r="AHN14" s="28"/>
      <c r="AHO14" s="28"/>
      <c r="AHP14" s="28"/>
      <c r="AHQ14" s="28"/>
      <c r="AHR14" s="28"/>
      <c r="AHS14" s="28"/>
      <c r="AHT14" s="28"/>
      <c r="AHU14" s="28"/>
      <c r="AHV14" s="28"/>
      <c r="AHW14" s="28"/>
      <c r="AHX14" s="28"/>
      <c r="AHY14" s="28"/>
      <c r="AHZ14" s="28"/>
      <c r="AIA14" s="28"/>
      <c r="AIB14" s="28"/>
      <c r="AIC14" s="28"/>
      <c r="AID14" s="28"/>
      <c r="AIE14" s="28"/>
      <c r="AIF14" s="28"/>
      <c r="AIG14" s="28"/>
      <c r="AIH14" s="28"/>
      <c r="AII14" s="28"/>
      <c r="AIJ14" s="28"/>
      <c r="AIK14" s="28"/>
      <c r="AIL14" s="28"/>
      <c r="AIM14" s="28"/>
      <c r="AIN14" s="28"/>
      <c r="AIO14" s="28"/>
      <c r="AIP14" s="28"/>
      <c r="AIQ14" s="28"/>
      <c r="AIR14" s="28"/>
      <c r="AIS14" s="28"/>
      <c r="AIT14" s="28"/>
      <c r="AIU14" s="28"/>
      <c r="AIV14" s="28"/>
      <c r="AIW14" s="28"/>
      <c r="AIX14" s="28"/>
      <c r="AIY14" s="28"/>
      <c r="AIZ14" s="28"/>
      <c r="AJA14" s="28"/>
      <c r="AJB14" s="28"/>
      <c r="AJC14" s="28"/>
      <c r="AJD14" s="28"/>
      <c r="AJE14" s="28"/>
      <c r="AJF14" s="28"/>
      <c r="AJG14" s="28"/>
      <c r="AJH14" s="28"/>
      <c r="AJI14" s="28"/>
      <c r="AJJ14" s="28"/>
      <c r="AJK14" s="28"/>
      <c r="AJL14" s="28"/>
      <c r="AJM14" s="28"/>
      <c r="AJN14" s="28"/>
      <c r="AJO14" s="28"/>
      <c r="AJP14" s="28"/>
      <c r="AJQ14" s="28"/>
      <c r="AJR14" s="28"/>
      <c r="AJS14" s="28"/>
      <c r="AJT14" s="28"/>
      <c r="AJU14" s="28"/>
      <c r="AJV14" s="28"/>
      <c r="AJW14" s="28"/>
      <c r="AJX14" s="28"/>
      <c r="AJY14" s="28"/>
      <c r="AJZ14" s="28"/>
      <c r="AKA14" s="28"/>
      <c r="AKB14" s="28"/>
      <c r="AKC14" s="28"/>
      <c r="AKD14" s="28"/>
      <c r="AKE14" s="28"/>
      <c r="AKF14" s="28"/>
      <c r="AKG14" s="28"/>
      <c r="AKH14" s="28"/>
      <c r="AKI14" s="28"/>
      <c r="AKJ14" s="28"/>
      <c r="AKK14" s="28"/>
      <c r="AKL14" s="28"/>
      <c r="AKM14" s="28"/>
      <c r="AKN14" s="28"/>
      <c r="AKO14" s="28"/>
      <c r="AKP14" s="28"/>
      <c r="AKQ14" s="28"/>
      <c r="AKR14" s="28"/>
      <c r="AKS14" s="28"/>
      <c r="AKT14" s="28"/>
      <c r="AKU14" s="28"/>
      <c r="AKV14" s="28"/>
      <c r="AKW14" s="28"/>
      <c r="AKX14" s="28"/>
      <c r="AKY14" s="28"/>
      <c r="AKZ14" s="28"/>
      <c r="ALA14" s="28"/>
      <c r="ALB14" s="28"/>
      <c r="ALC14" s="28"/>
      <c r="ALD14" s="28"/>
      <c r="ALE14" s="28"/>
      <c r="ALF14" s="28"/>
      <c r="ALG14" s="28"/>
      <c r="ALH14" s="28"/>
      <c r="ALI14" s="28"/>
      <c r="ALJ14" s="28"/>
      <c r="ALK14" s="28"/>
      <c r="ALL14" s="28"/>
      <c r="ALM14" s="28"/>
      <c r="ALN14" s="28"/>
      <c r="ALO14" s="28"/>
      <c r="ALP14" s="28"/>
      <c r="ALQ14" s="28"/>
      <c r="ALR14" s="28"/>
    </row>
    <row r="15" spans="2:1006" outlineLevel="1" x14ac:dyDescent="0.35">
      <c r="C15" s="33" t="s">
        <v>110</v>
      </c>
      <c r="E15" s="33" t="s">
        <v>90</v>
      </c>
      <c r="F15" s="33" t="s">
        <v>60</v>
      </c>
      <c r="G15" s="27">
        <f>Inputs!F25</f>
        <v>0.95</v>
      </c>
      <c r="I15" s="21">
        <f>SUM(J15:XFD15)</f>
        <v>95000000</v>
      </c>
      <c r="J15" s="34">
        <f>$G$15*J11</f>
        <v>95000000</v>
      </c>
      <c r="K15" s="34">
        <f t="shared" ref="K15:AS15" si="5">$G$15*K11</f>
        <v>0</v>
      </c>
      <c r="L15" s="34">
        <f t="shared" si="5"/>
        <v>0</v>
      </c>
      <c r="M15" s="34">
        <f t="shared" si="5"/>
        <v>0</v>
      </c>
      <c r="N15" s="34">
        <f t="shared" si="5"/>
        <v>0</v>
      </c>
      <c r="O15" s="34">
        <f t="shared" si="5"/>
        <v>0</v>
      </c>
      <c r="P15" s="34">
        <f t="shared" si="5"/>
        <v>0</v>
      </c>
      <c r="Q15" s="34">
        <f t="shared" si="5"/>
        <v>0</v>
      </c>
      <c r="R15" s="34">
        <f t="shared" si="5"/>
        <v>0</v>
      </c>
      <c r="S15" s="34">
        <f t="shared" si="5"/>
        <v>0</v>
      </c>
      <c r="T15" s="34">
        <f t="shared" si="5"/>
        <v>0</v>
      </c>
      <c r="U15" s="34">
        <f t="shared" si="5"/>
        <v>0</v>
      </c>
      <c r="V15" s="34">
        <f t="shared" si="5"/>
        <v>0</v>
      </c>
      <c r="W15" s="34">
        <f t="shared" si="5"/>
        <v>0</v>
      </c>
      <c r="X15" s="34">
        <f t="shared" si="5"/>
        <v>0</v>
      </c>
      <c r="Y15" s="34">
        <f t="shared" si="5"/>
        <v>0</v>
      </c>
      <c r="Z15" s="34">
        <f t="shared" si="5"/>
        <v>0</v>
      </c>
      <c r="AA15" s="34">
        <f t="shared" si="5"/>
        <v>0</v>
      </c>
      <c r="AB15" s="34">
        <f t="shared" si="5"/>
        <v>0</v>
      </c>
      <c r="AC15" s="34">
        <f t="shared" si="5"/>
        <v>0</v>
      </c>
      <c r="AD15" s="34">
        <f t="shared" si="5"/>
        <v>0</v>
      </c>
      <c r="AE15" s="34">
        <f t="shared" si="5"/>
        <v>0</v>
      </c>
      <c r="AF15" s="34">
        <f t="shared" si="5"/>
        <v>0</v>
      </c>
      <c r="AG15" s="34">
        <f t="shared" si="5"/>
        <v>0</v>
      </c>
      <c r="AH15" s="34">
        <f t="shared" si="5"/>
        <v>0</v>
      </c>
      <c r="AI15" s="34">
        <f t="shared" si="5"/>
        <v>0</v>
      </c>
      <c r="AJ15" s="34">
        <f t="shared" si="5"/>
        <v>0</v>
      </c>
      <c r="AK15" s="34">
        <f t="shared" si="5"/>
        <v>0</v>
      </c>
      <c r="AL15" s="34">
        <f t="shared" si="5"/>
        <v>0</v>
      </c>
      <c r="AM15" s="34">
        <f t="shared" si="5"/>
        <v>0</v>
      </c>
      <c r="AN15" s="34">
        <f t="shared" si="5"/>
        <v>0</v>
      </c>
      <c r="AO15" s="34">
        <f t="shared" si="5"/>
        <v>0</v>
      </c>
      <c r="AP15" s="34">
        <f t="shared" si="5"/>
        <v>0</v>
      </c>
      <c r="AQ15" s="34">
        <f t="shared" si="5"/>
        <v>0</v>
      </c>
      <c r="AR15" s="34">
        <f t="shared" si="5"/>
        <v>0</v>
      </c>
      <c r="AS15" s="34">
        <f t="shared" si="5"/>
        <v>0</v>
      </c>
    </row>
    <row r="16" spans="2:1006" outlineLevel="1" x14ac:dyDescent="0.35">
      <c r="C16" s="33" t="s">
        <v>111</v>
      </c>
      <c r="E16" s="33" t="s">
        <v>90</v>
      </c>
      <c r="F16" s="33" t="s">
        <v>60</v>
      </c>
      <c r="G16" s="27">
        <f>Inputs!F28</f>
        <v>0.3</v>
      </c>
      <c r="I16" s="21">
        <f>SUM(J16:XFD16)</f>
        <v>28500000</v>
      </c>
      <c r="J16" s="34">
        <f>$G$16*J15</f>
        <v>28500000</v>
      </c>
      <c r="K16" s="34">
        <f t="shared" ref="K16:AS16" si="6">$G$16*K15</f>
        <v>0</v>
      </c>
      <c r="L16" s="34">
        <f t="shared" si="6"/>
        <v>0</v>
      </c>
      <c r="M16" s="34">
        <f t="shared" si="6"/>
        <v>0</v>
      </c>
      <c r="N16" s="34">
        <f t="shared" si="6"/>
        <v>0</v>
      </c>
      <c r="O16" s="34">
        <f t="shared" si="6"/>
        <v>0</v>
      </c>
      <c r="P16" s="34">
        <f t="shared" si="6"/>
        <v>0</v>
      </c>
      <c r="Q16" s="34">
        <f t="shared" si="6"/>
        <v>0</v>
      </c>
      <c r="R16" s="34">
        <f t="shared" si="6"/>
        <v>0</v>
      </c>
      <c r="S16" s="34">
        <f t="shared" si="6"/>
        <v>0</v>
      </c>
      <c r="T16" s="34">
        <f t="shared" si="6"/>
        <v>0</v>
      </c>
      <c r="U16" s="34">
        <f t="shared" si="6"/>
        <v>0</v>
      </c>
      <c r="V16" s="34">
        <f t="shared" si="6"/>
        <v>0</v>
      </c>
      <c r="W16" s="34">
        <f t="shared" si="6"/>
        <v>0</v>
      </c>
      <c r="X16" s="34">
        <f t="shared" si="6"/>
        <v>0</v>
      </c>
      <c r="Y16" s="34">
        <f t="shared" si="6"/>
        <v>0</v>
      </c>
      <c r="Z16" s="34">
        <f t="shared" si="6"/>
        <v>0</v>
      </c>
      <c r="AA16" s="34">
        <f t="shared" si="6"/>
        <v>0</v>
      </c>
      <c r="AB16" s="34">
        <f t="shared" si="6"/>
        <v>0</v>
      </c>
      <c r="AC16" s="34">
        <f t="shared" si="6"/>
        <v>0</v>
      </c>
      <c r="AD16" s="34">
        <f t="shared" si="6"/>
        <v>0</v>
      </c>
      <c r="AE16" s="34">
        <f t="shared" si="6"/>
        <v>0</v>
      </c>
      <c r="AF16" s="34">
        <f t="shared" si="6"/>
        <v>0</v>
      </c>
      <c r="AG16" s="34">
        <f t="shared" si="6"/>
        <v>0</v>
      </c>
      <c r="AH16" s="34">
        <f t="shared" si="6"/>
        <v>0</v>
      </c>
      <c r="AI16" s="34">
        <f t="shared" si="6"/>
        <v>0</v>
      </c>
      <c r="AJ16" s="34">
        <f t="shared" si="6"/>
        <v>0</v>
      </c>
      <c r="AK16" s="34">
        <f t="shared" si="6"/>
        <v>0</v>
      </c>
      <c r="AL16" s="34">
        <f t="shared" si="6"/>
        <v>0</v>
      </c>
      <c r="AM16" s="34">
        <f t="shared" si="6"/>
        <v>0</v>
      </c>
      <c r="AN16" s="34">
        <f t="shared" si="6"/>
        <v>0</v>
      </c>
      <c r="AO16" s="34">
        <f t="shared" si="6"/>
        <v>0</v>
      </c>
      <c r="AP16" s="34">
        <f t="shared" si="6"/>
        <v>0</v>
      </c>
      <c r="AQ16" s="34">
        <f t="shared" si="6"/>
        <v>0</v>
      </c>
      <c r="AR16" s="34">
        <f t="shared" si="6"/>
        <v>0</v>
      </c>
      <c r="AS16" s="34">
        <f t="shared" si="6"/>
        <v>0</v>
      </c>
    </row>
    <row r="17" spans="2:1006" outlineLevel="1" x14ac:dyDescent="0.35"/>
    <row r="18" spans="2:1006" x14ac:dyDescent="0.35">
      <c r="B18" s="28" t="s">
        <v>112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  <c r="IW18" s="28"/>
      <c r="IX18" s="28"/>
      <c r="IY18" s="28"/>
      <c r="IZ18" s="28"/>
      <c r="JA18" s="28"/>
      <c r="JB18" s="28"/>
      <c r="JC18" s="28"/>
      <c r="JD18" s="28"/>
      <c r="JE18" s="28"/>
      <c r="JF18" s="28"/>
      <c r="JG18" s="28"/>
      <c r="JH18" s="28"/>
      <c r="JI18" s="28"/>
      <c r="JJ18" s="28"/>
      <c r="JK18" s="28"/>
      <c r="JL18" s="28"/>
      <c r="JM18" s="28"/>
      <c r="JN18" s="28"/>
      <c r="JO18" s="28"/>
      <c r="JP18" s="28"/>
      <c r="JQ18" s="28"/>
      <c r="JR18" s="28"/>
      <c r="JS18" s="28"/>
      <c r="JT18" s="28"/>
      <c r="JU18" s="28"/>
      <c r="JV18" s="28"/>
      <c r="JW18" s="28"/>
      <c r="JX18" s="28"/>
      <c r="JY18" s="28"/>
      <c r="JZ18" s="28"/>
      <c r="KA18" s="28"/>
      <c r="KB18" s="28"/>
      <c r="KC18" s="28"/>
      <c r="KD18" s="28"/>
      <c r="KE18" s="28"/>
      <c r="KF18" s="28"/>
      <c r="KG18" s="28"/>
      <c r="KH18" s="28"/>
      <c r="KI18" s="28"/>
      <c r="KJ18" s="28"/>
      <c r="KK18" s="28"/>
      <c r="KL18" s="28"/>
      <c r="KM18" s="28"/>
      <c r="KN18" s="28"/>
      <c r="KO18" s="28"/>
      <c r="KP18" s="28"/>
      <c r="KQ18" s="28"/>
      <c r="KR18" s="28"/>
      <c r="KS18" s="28"/>
      <c r="KT18" s="28"/>
      <c r="KU18" s="28"/>
      <c r="KV18" s="28"/>
      <c r="KW18" s="28"/>
      <c r="KX18" s="28"/>
      <c r="KY18" s="28"/>
      <c r="KZ18" s="28"/>
      <c r="LA18" s="28"/>
      <c r="LB18" s="28"/>
      <c r="LC18" s="28"/>
      <c r="LD18" s="28"/>
      <c r="LE18" s="28"/>
      <c r="LF18" s="28"/>
      <c r="LG18" s="28"/>
      <c r="LH18" s="28"/>
      <c r="LI18" s="28"/>
      <c r="LJ18" s="28"/>
      <c r="LK18" s="28"/>
      <c r="LL18" s="28"/>
      <c r="LM18" s="28"/>
      <c r="LN18" s="28"/>
      <c r="LO18" s="28"/>
      <c r="LP18" s="28"/>
      <c r="LQ18" s="28"/>
      <c r="LR18" s="28"/>
      <c r="LS18" s="28"/>
      <c r="LT18" s="28"/>
      <c r="LU18" s="28"/>
      <c r="LV18" s="28"/>
      <c r="LW18" s="28"/>
      <c r="LX18" s="28"/>
      <c r="LY18" s="28"/>
      <c r="LZ18" s="28"/>
      <c r="MA18" s="28"/>
      <c r="MB18" s="28"/>
      <c r="MC18" s="28"/>
      <c r="MD18" s="28"/>
      <c r="ME18" s="28"/>
      <c r="MF18" s="28"/>
      <c r="MG18" s="28"/>
      <c r="MH18" s="28"/>
      <c r="MI18" s="28"/>
      <c r="MJ18" s="28"/>
      <c r="MK18" s="28"/>
      <c r="ML18" s="28"/>
      <c r="MM18" s="28"/>
      <c r="MN18" s="28"/>
      <c r="MO18" s="28"/>
      <c r="MP18" s="28"/>
      <c r="MQ18" s="28"/>
      <c r="MR18" s="28"/>
      <c r="MS18" s="28"/>
      <c r="MT18" s="28"/>
      <c r="MU18" s="28"/>
      <c r="MV18" s="28"/>
      <c r="MW18" s="28"/>
      <c r="MX18" s="28"/>
      <c r="MY18" s="28"/>
      <c r="MZ18" s="28"/>
      <c r="NA18" s="28"/>
      <c r="NB18" s="28"/>
      <c r="NC18" s="28"/>
      <c r="ND18" s="28"/>
      <c r="NE18" s="28"/>
      <c r="NF18" s="28"/>
      <c r="NG18" s="28"/>
      <c r="NH18" s="28"/>
      <c r="NI18" s="28"/>
      <c r="NJ18" s="28"/>
      <c r="NK18" s="28"/>
      <c r="NL18" s="28"/>
      <c r="NM18" s="28"/>
      <c r="NN18" s="28"/>
      <c r="NO18" s="28"/>
      <c r="NP18" s="28"/>
      <c r="NQ18" s="28"/>
      <c r="NR18" s="28"/>
      <c r="NS18" s="28"/>
      <c r="NT18" s="28"/>
      <c r="NU18" s="28"/>
      <c r="NV18" s="28"/>
      <c r="NW18" s="28"/>
      <c r="NX18" s="28"/>
      <c r="NY18" s="28"/>
      <c r="NZ18" s="28"/>
      <c r="OA18" s="28"/>
      <c r="OB18" s="28"/>
      <c r="OC18" s="28"/>
      <c r="OD18" s="28"/>
      <c r="OE18" s="28"/>
      <c r="OF18" s="28"/>
      <c r="OG18" s="28"/>
      <c r="OH18" s="28"/>
      <c r="OI18" s="28"/>
      <c r="OJ18" s="28"/>
      <c r="OK18" s="28"/>
      <c r="OL18" s="28"/>
      <c r="OM18" s="28"/>
      <c r="ON18" s="28"/>
      <c r="OO18" s="28"/>
      <c r="OP18" s="28"/>
      <c r="OQ18" s="28"/>
      <c r="OR18" s="28"/>
      <c r="OS18" s="28"/>
      <c r="OT18" s="28"/>
      <c r="OU18" s="28"/>
      <c r="OV18" s="28"/>
      <c r="OW18" s="28"/>
      <c r="OX18" s="28"/>
      <c r="OY18" s="28"/>
      <c r="OZ18" s="28"/>
      <c r="PA18" s="28"/>
      <c r="PB18" s="28"/>
      <c r="PC18" s="28"/>
      <c r="PD18" s="28"/>
      <c r="PE18" s="28"/>
      <c r="PF18" s="28"/>
      <c r="PG18" s="28"/>
      <c r="PH18" s="28"/>
      <c r="PI18" s="28"/>
      <c r="PJ18" s="28"/>
      <c r="PK18" s="28"/>
      <c r="PL18" s="28"/>
      <c r="PM18" s="28"/>
      <c r="PN18" s="28"/>
      <c r="PO18" s="28"/>
      <c r="PP18" s="28"/>
      <c r="PQ18" s="28"/>
      <c r="PR18" s="28"/>
      <c r="PS18" s="28"/>
      <c r="PT18" s="28"/>
      <c r="PU18" s="28"/>
      <c r="PV18" s="28"/>
      <c r="PW18" s="28"/>
      <c r="PX18" s="28"/>
      <c r="PY18" s="28"/>
      <c r="PZ18" s="28"/>
      <c r="QA18" s="28"/>
      <c r="QB18" s="28"/>
      <c r="QC18" s="28"/>
      <c r="QD18" s="28"/>
      <c r="QE18" s="28"/>
      <c r="QF18" s="28"/>
      <c r="QG18" s="28"/>
      <c r="QH18" s="28"/>
      <c r="QI18" s="28"/>
      <c r="QJ18" s="28"/>
      <c r="QK18" s="28"/>
      <c r="QL18" s="28"/>
      <c r="QM18" s="28"/>
      <c r="QN18" s="28"/>
      <c r="QO18" s="28"/>
      <c r="QP18" s="28"/>
      <c r="QQ18" s="28"/>
      <c r="QR18" s="28"/>
      <c r="QS18" s="28"/>
      <c r="QT18" s="28"/>
      <c r="QU18" s="28"/>
      <c r="QV18" s="28"/>
      <c r="QW18" s="28"/>
      <c r="QX18" s="28"/>
      <c r="QY18" s="28"/>
      <c r="QZ18" s="28"/>
      <c r="RA18" s="28"/>
      <c r="RB18" s="28"/>
      <c r="RC18" s="28"/>
      <c r="RD18" s="28"/>
      <c r="RE18" s="28"/>
      <c r="RF18" s="28"/>
      <c r="RG18" s="28"/>
      <c r="RH18" s="28"/>
      <c r="RI18" s="28"/>
      <c r="RJ18" s="28"/>
      <c r="RK18" s="28"/>
      <c r="RL18" s="28"/>
      <c r="RM18" s="28"/>
      <c r="RN18" s="28"/>
      <c r="RO18" s="28"/>
      <c r="RP18" s="28"/>
      <c r="RQ18" s="28"/>
      <c r="RR18" s="28"/>
      <c r="RS18" s="28"/>
      <c r="RT18" s="28"/>
      <c r="RU18" s="28"/>
      <c r="RV18" s="28"/>
      <c r="RW18" s="28"/>
      <c r="RX18" s="28"/>
      <c r="RY18" s="28"/>
      <c r="RZ18" s="28"/>
      <c r="SA18" s="28"/>
      <c r="SB18" s="28"/>
      <c r="SC18" s="28"/>
      <c r="SD18" s="28"/>
      <c r="SE18" s="28"/>
      <c r="SF18" s="28"/>
      <c r="SG18" s="28"/>
      <c r="SH18" s="28"/>
      <c r="SI18" s="28"/>
      <c r="SJ18" s="28"/>
      <c r="SK18" s="28"/>
      <c r="SL18" s="28"/>
      <c r="SM18" s="28"/>
      <c r="SN18" s="28"/>
      <c r="SO18" s="28"/>
      <c r="SP18" s="28"/>
      <c r="SQ18" s="28"/>
      <c r="SR18" s="28"/>
      <c r="SS18" s="28"/>
      <c r="ST18" s="28"/>
      <c r="SU18" s="28"/>
      <c r="SV18" s="28"/>
      <c r="SW18" s="28"/>
      <c r="SX18" s="28"/>
      <c r="SY18" s="28"/>
      <c r="SZ18" s="28"/>
      <c r="TA18" s="28"/>
      <c r="TB18" s="28"/>
      <c r="TC18" s="28"/>
      <c r="TD18" s="28"/>
      <c r="TE18" s="28"/>
      <c r="TF18" s="28"/>
      <c r="TG18" s="28"/>
      <c r="TH18" s="28"/>
      <c r="TI18" s="28"/>
      <c r="TJ18" s="28"/>
      <c r="TK18" s="28"/>
      <c r="TL18" s="28"/>
      <c r="TM18" s="28"/>
      <c r="TN18" s="28"/>
      <c r="TO18" s="28"/>
      <c r="TP18" s="28"/>
      <c r="TQ18" s="28"/>
      <c r="TR18" s="28"/>
      <c r="TS18" s="28"/>
      <c r="TT18" s="28"/>
      <c r="TU18" s="28"/>
      <c r="TV18" s="28"/>
      <c r="TW18" s="28"/>
      <c r="TX18" s="28"/>
      <c r="TY18" s="28"/>
      <c r="TZ18" s="28"/>
      <c r="UA18" s="28"/>
      <c r="UB18" s="28"/>
      <c r="UC18" s="28"/>
      <c r="UD18" s="28"/>
      <c r="UE18" s="28"/>
      <c r="UF18" s="28"/>
      <c r="UG18" s="28"/>
      <c r="UH18" s="28"/>
      <c r="UI18" s="28"/>
      <c r="UJ18" s="28"/>
      <c r="UK18" s="28"/>
      <c r="UL18" s="28"/>
      <c r="UM18" s="28"/>
      <c r="UN18" s="28"/>
      <c r="UO18" s="28"/>
      <c r="UP18" s="28"/>
      <c r="UQ18" s="28"/>
      <c r="UR18" s="28"/>
      <c r="US18" s="28"/>
      <c r="UT18" s="28"/>
      <c r="UU18" s="28"/>
      <c r="UV18" s="28"/>
      <c r="UW18" s="28"/>
      <c r="UX18" s="28"/>
      <c r="UY18" s="28"/>
      <c r="UZ18" s="28"/>
      <c r="VA18" s="28"/>
      <c r="VB18" s="28"/>
      <c r="VC18" s="28"/>
      <c r="VD18" s="28"/>
      <c r="VE18" s="28"/>
      <c r="VF18" s="28"/>
      <c r="VG18" s="28"/>
      <c r="VH18" s="28"/>
      <c r="VI18" s="28"/>
      <c r="VJ18" s="28"/>
      <c r="VK18" s="28"/>
      <c r="VL18" s="28"/>
      <c r="VM18" s="28"/>
      <c r="VN18" s="28"/>
      <c r="VO18" s="28"/>
      <c r="VP18" s="28"/>
      <c r="VQ18" s="28"/>
      <c r="VR18" s="28"/>
      <c r="VS18" s="28"/>
      <c r="VT18" s="28"/>
      <c r="VU18" s="28"/>
      <c r="VV18" s="28"/>
      <c r="VW18" s="28"/>
      <c r="VX18" s="28"/>
      <c r="VY18" s="28"/>
      <c r="VZ18" s="28"/>
      <c r="WA18" s="28"/>
      <c r="WB18" s="28"/>
      <c r="WC18" s="28"/>
      <c r="WD18" s="28"/>
      <c r="WE18" s="28"/>
      <c r="WF18" s="28"/>
      <c r="WG18" s="28"/>
      <c r="WH18" s="28"/>
      <c r="WI18" s="28"/>
      <c r="WJ18" s="28"/>
      <c r="WK18" s="28"/>
      <c r="WL18" s="28"/>
      <c r="WM18" s="28"/>
      <c r="WN18" s="28"/>
      <c r="WO18" s="28"/>
      <c r="WP18" s="28"/>
      <c r="WQ18" s="28"/>
      <c r="WR18" s="28"/>
      <c r="WS18" s="28"/>
      <c r="WT18" s="28"/>
      <c r="WU18" s="28"/>
      <c r="WV18" s="28"/>
      <c r="WW18" s="28"/>
      <c r="WX18" s="28"/>
      <c r="WY18" s="28"/>
      <c r="WZ18" s="28"/>
      <c r="XA18" s="28"/>
      <c r="XB18" s="28"/>
      <c r="XC18" s="28"/>
      <c r="XD18" s="28"/>
      <c r="XE18" s="28"/>
      <c r="XF18" s="28"/>
      <c r="XG18" s="28"/>
      <c r="XH18" s="28"/>
      <c r="XI18" s="28"/>
      <c r="XJ18" s="28"/>
      <c r="XK18" s="28"/>
      <c r="XL18" s="28"/>
      <c r="XM18" s="28"/>
      <c r="XN18" s="28"/>
      <c r="XO18" s="28"/>
      <c r="XP18" s="28"/>
      <c r="XQ18" s="28"/>
      <c r="XR18" s="28"/>
      <c r="XS18" s="28"/>
      <c r="XT18" s="28"/>
      <c r="XU18" s="28"/>
      <c r="XV18" s="28"/>
      <c r="XW18" s="28"/>
      <c r="XX18" s="28"/>
      <c r="XY18" s="28"/>
      <c r="XZ18" s="28"/>
      <c r="YA18" s="28"/>
      <c r="YB18" s="28"/>
      <c r="YC18" s="28"/>
      <c r="YD18" s="28"/>
      <c r="YE18" s="28"/>
      <c r="YF18" s="28"/>
      <c r="YG18" s="28"/>
      <c r="YH18" s="28"/>
      <c r="YI18" s="28"/>
      <c r="YJ18" s="28"/>
      <c r="YK18" s="28"/>
      <c r="YL18" s="28"/>
      <c r="YM18" s="28"/>
      <c r="YN18" s="28"/>
      <c r="YO18" s="28"/>
      <c r="YP18" s="28"/>
      <c r="YQ18" s="28"/>
      <c r="YR18" s="28"/>
      <c r="YS18" s="28"/>
      <c r="YT18" s="28"/>
      <c r="YU18" s="28"/>
      <c r="YV18" s="28"/>
      <c r="YW18" s="28"/>
      <c r="YX18" s="28"/>
      <c r="YY18" s="28"/>
      <c r="YZ18" s="28"/>
      <c r="ZA18" s="28"/>
      <c r="ZB18" s="28"/>
      <c r="ZC18" s="28"/>
      <c r="ZD18" s="28"/>
      <c r="ZE18" s="28"/>
      <c r="ZF18" s="28"/>
      <c r="ZG18" s="28"/>
      <c r="ZH18" s="28"/>
      <c r="ZI18" s="28"/>
      <c r="ZJ18" s="28"/>
      <c r="ZK18" s="28"/>
      <c r="ZL18" s="28"/>
      <c r="ZM18" s="28"/>
      <c r="ZN18" s="28"/>
      <c r="ZO18" s="28"/>
      <c r="ZP18" s="28"/>
      <c r="ZQ18" s="28"/>
      <c r="ZR18" s="28"/>
      <c r="ZS18" s="28"/>
      <c r="ZT18" s="28"/>
      <c r="ZU18" s="28"/>
      <c r="ZV18" s="28"/>
      <c r="ZW18" s="28"/>
      <c r="ZX18" s="28"/>
      <c r="ZY18" s="28"/>
      <c r="ZZ18" s="28"/>
      <c r="AAA18" s="28"/>
      <c r="AAB18" s="28"/>
      <c r="AAC18" s="28"/>
      <c r="AAD18" s="28"/>
      <c r="AAE18" s="28"/>
      <c r="AAF18" s="28"/>
      <c r="AAG18" s="28"/>
      <c r="AAH18" s="28"/>
      <c r="AAI18" s="28"/>
      <c r="AAJ18" s="28"/>
      <c r="AAK18" s="28"/>
      <c r="AAL18" s="28"/>
      <c r="AAM18" s="28"/>
      <c r="AAN18" s="28"/>
      <c r="AAO18" s="28"/>
      <c r="AAP18" s="28"/>
      <c r="AAQ18" s="28"/>
      <c r="AAR18" s="28"/>
      <c r="AAS18" s="28"/>
      <c r="AAT18" s="28"/>
      <c r="AAU18" s="28"/>
      <c r="AAV18" s="28"/>
      <c r="AAW18" s="28"/>
      <c r="AAX18" s="28"/>
      <c r="AAY18" s="28"/>
      <c r="AAZ18" s="28"/>
      <c r="ABA18" s="28"/>
      <c r="ABB18" s="28"/>
      <c r="ABC18" s="28"/>
      <c r="ABD18" s="28"/>
      <c r="ABE18" s="28"/>
      <c r="ABF18" s="28"/>
      <c r="ABG18" s="28"/>
      <c r="ABH18" s="28"/>
      <c r="ABI18" s="28"/>
      <c r="ABJ18" s="28"/>
      <c r="ABK18" s="28"/>
      <c r="ABL18" s="28"/>
      <c r="ABM18" s="28"/>
      <c r="ABN18" s="28"/>
      <c r="ABO18" s="28"/>
      <c r="ABP18" s="28"/>
      <c r="ABQ18" s="28"/>
      <c r="ABR18" s="28"/>
      <c r="ABS18" s="28"/>
      <c r="ABT18" s="28"/>
      <c r="ABU18" s="28"/>
      <c r="ABV18" s="28"/>
      <c r="ABW18" s="28"/>
      <c r="ABX18" s="28"/>
      <c r="ABY18" s="28"/>
      <c r="ABZ18" s="28"/>
      <c r="ACA18" s="28"/>
      <c r="ACB18" s="28"/>
      <c r="ACC18" s="28"/>
      <c r="ACD18" s="28"/>
      <c r="ACE18" s="28"/>
      <c r="ACF18" s="28"/>
      <c r="ACG18" s="28"/>
      <c r="ACH18" s="28"/>
      <c r="ACI18" s="28"/>
      <c r="ACJ18" s="28"/>
      <c r="ACK18" s="28"/>
      <c r="ACL18" s="28"/>
      <c r="ACM18" s="28"/>
      <c r="ACN18" s="28"/>
      <c r="ACO18" s="28"/>
      <c r="ACP18" s="28"/>
      <c r="ACQ18" s="28"/>
      <c r="ACR18" s="28"/>
      <c r="ACS18" s="28"/>
      <c r="ACT18" s="28"/>
      <c r="ACU18" s="28"/>
      <c r="ACV18" s="28"/>
      <c r="ACW18" s="28"/>
      <c r="ACX18" s="28"/>
      <c r="ACY18" s="28"/>
      <c r="ACZ18" s="28"/>
      <c r="ADA18" s="28"/>
      <c r="ADB18" s="28"/>
      <c r="ADC18" s="28"/>
      <c r="ADD18" s="28"/>
      <c r="ADE18" s="28"/>
      <c r="ADF18" s="28"/>
      <c r="ADG18" s="28"/>
      <c r="ADH18" s="28"/>
      <c r="ADI18" s="28"/>
      <c r="ADJ18" s="28"/>
      <c r="ADK18" s="28"/>
      <c r="ADL18" s="28"/>
      <c r="ADM18" s="28"/>
      <c r="ADN18" s="28"/>
      <c r="ADO18" s="28"/>
      <c r="ADP18" s="28"/>
      <c r="ADQ18" s="28"/>
      <c r="ADR18" s="28"/>
      <c r="ADS18" s="28"/>
      <c r="ADT18" s="28"/>
      <c r="ADU18" s="28"/>
      <c r="ADV18" s="28"/>
      <c r="ADW18" s="28"/>
      <c r="ADX18" s="28"/>
      <c r="ADY18" s="28"/>
      <c r="ADZ18" s="28"/>
      <c r="AEA18" s="28"/>
      <c r="AEB18" s="28"/>
      <c r="AEC18" s="28"/>
      <c r="AED18" s="28"/>
      <c r="AEE18" s="28"/>
      <c r="AEF18" s="28"/>
      <c r="AEG18" s="28"/>
      <c r="AEH18" s="28"/>
      <c r="AEI18" s="28"/>
      <c r="AEJ18" s="28"/>
      <c r="AEK18" s="28"/>
      <c r="AEL18" s="28"/>
      <c r="AEM18" s="28"/>
      <c r="AEN18" s="28"/>
      <c r="AEO18" s="28"/>
      <c r="AEP18" s="28"/>
      <c r="AEQ18" s="28"/>
      <c r="AER18" s="28"/>
      <c r="AES18" s="28"/>
      <c r="AET18" s="28"/>
      <c r="AEU18" s="28"/>
      <c r="AEV18" s="28"/>
      <c r="AEW18" s="28"/>
      <c r="AEX18" s="28"/>
      <c r="AEY18" s="28"/>
      <c r="AEZ18" s="28"/>
      <c r="AFA18" s="28"/>
      <c r="AFB18" s="28"/>
      <c r="AFC18" s="28"/>
      <c r="AFD18" s="28"/>
      <c r="AFE18" s="28"/>
      <c r="AFF18" s="28"/>
      <c r="AFG18" s="28"/>
      <c r="AFH18" s="28"/>
      <c r="AFI18" s="28"/>
      <c r="AFJ18" s="28"/>
      <c r="AFK18" s="28"/>
      <c r="AFL18" s="28"/>
      <c r="AFM18" s="28"/>
      <c r="AFN18" s="28"/>
      <c r="AFO18" s="28"/>
      <c r="AFP18" s="28"/>
      <c r="AFQ18" s="28"/>
      <c r="AFR18" s="28"/>
      <c r="AFS18" s="28"/>
      <c r="AFT18" s="28"/>
      <c r="AFU18" s="28"/>
      <c r="AFV18" s="28"/>
      <c r="AFW18" s="28"/>
      <c r="AFX18" s="28"/>
      <c r="AFY18" s="28"/>
      <c r="AFZ18" s="28"/>
      <c r="AGA18" s="28"/>
      <c r="AGB18" s="28"/>
      <c r="AGC18" s="28"/>
      <c r="AGD18" s="28"/>
      <c r="AGE18" s="28"/>
      <c r="AGF18" s="28"/>
      <c r="AGG18" s="28"/>
      <c r="AGH18" s="28"/>
      <c r="AGI18" s="28"/>
      <c r="AGJ18" s="28"/>
      <c r="AGK18" s="28"/>
      <c r="AGL18" s="28"/>
      <c r="AGM18" s="28"/>
      <c r="AGN18" s="28"/>
      <c r="AGO18" s="28"/>
      <c r="AGP18" s="28"/>
      <c r="AGQ18" s="28"/>
      <c r="AGR18" s="28"/>
      <c r="AGS18" s="28"/>
      <c r="AGT18" s="28"/>
      <c r="AGU18" s="28"/>
      <c r="AGV18" s="28"/>
      <c r="AGW18" s="28"/>
      <c r="AGX18" s="28"/>
      <c r="AGY18" s="28"/>
      <c r="AGZ18" s="28"/>
      <c r="AHA18" s="28"/>
      <c r="AHB18" s="28"/>
      <c r="AHC18" s="28"/>
      <c r="AHD18" s="28"/>
      <c r="AHE18" s="28"/>
      <c r="AHF18" s="28"/>
      <c r="AHG18" s="28"/>
      <c r="AHH18" s="28"/>
      <c r="AHI18" s="28"/>
      <c r="AHJ18" s="28"/>
      <c r="AHK18" s="28"/>
      <c r="AHL18" s="28"/>
      <c r="AHM18" s="28"/>
      <c r="AHN18" s="28"/>
      <c r="AHO18" s="28"/>
      <c r="AHP18" s="28"/>
      <c r="AHQ18" s="28"/>
      <c r="AHR18" s="28"/>
      <c r="AHS18" s="28"/>
      <c r="AHT18" s="28"/>
      <c r="AHU18" s="28"/>
      <c r="AHV18" s="28"/>
      <c r="AHW18" s="28"/>
      <c r="AHX18" s="28"/>
      <c r="AHY18" s="28"/>
      <c r="AHZ18" s="28"/>
      <c r="AIA18" s="28"/>
      <c r="AIB18" s="28"/>
      <c r="AIC18" s="28"/>
      <c r="AID18" s="28"/>
      <c r="AIE18" s="28"/>
      <c r="AIF18" s="28"/>
      <c r="AIG18" s="28"/>
      <c r="AIH18" s="28"/>
      <c r="AII18" s="28"/>
      <c r="AIJ18" s="28"/>
      <c r="AIK18" s="28"/>
      <c r="AIL18" s="28"/>
      <c r="AIM18" s="28"/>
      <c r="AIN18" s="28"/>
      <c r="AIO18" s="28"/>
      <c r="AIP18" s="28"/>
      <c r="AIQ18" s="28"/>
      <c r="AIR18" s="28"/>
      <c r="AIS18" s="28"/>
      <c r="AIT18" s="28"/>
      <c r="AIU18" s="28"/>
      <c r="AIV18" s="28"/>
      <c r="AIW18" s="28"/>
      <c r="AIX18" s="28"/>
      <c r="AIY18" s="28"/>
      <c r="AIZ18" s="28"/>
      <c r="AJA18" s="28"/>
      <c r="AJB18" s="28"/>
      <c r="AJC18" s="28"/>
      <c r="AJD18" s="28"/>
      <c r="AJE18" s="28"/>
      <c r="AJF18" s="28"/>
      <c r="AJG18" s="28"/>
      <c r="AJH18" s="28"/>
      <c r="AJI18" s="28"/>
      <c r="AJJ18" s="28"/>
      <c r="AJK18" s="28"/>
      <c r="AJL18" s="28"/>
      <c r="AJM18" s="28"/>
      <c r="AJN18" s="28"/>
      <c r="AJO18" s="28"/>
      <c r="AJP18" s="28"/>
      <c r="AJQ18" s="28"/>
      <c r="AJR18" s="28"/>
      <c r="AJS18" s="28"/>
      <c r="AJT18" s="28"/>
      <c r="AJU18" s="28"/>
      <c r="AJV18" s="28"/>
      <c r="AJW18" s="28"/>
      <c r="AJX18" s="28"/>
      <c r="AJY18" s="28"/>
      <c r="AJZ18" s="28"/>
      <c r="AKA18" s="28"/>
      <c r="AKB18" s="28"/>
      <c r="AKC18" s="28"/>
      <c r="AKD18" s="28"/>
      <c r="AKE18" s="28"/>
      <c r="AKF18" s="28"/>
      <c r="AKG18" s="28"/>
      <c r="AKH18" s="28"/>
      <c r="AKI18" s="28"/>
      <c r="AKJ18" s="28"/>
      <c r="AKK18" s="28"/>
      <c r="AKL18" s="28"/>
      <c r="AKM18" s="28"/>
      <c r="AKN18" s="28"/>
      <c r="AKO18" s="28"/>
      <c r="AKP18" s="28"/>
      <c r="AKQ18" s="28"/>
      <c r="AKR18" s="28"/>
      <c r="AKS18" s="28"/>
      <c r="AKT18" s="28"/>
      <c r="AKU18" s="28"/>
      <c r="AKV18" s="28"/>
      <c r="AKW18" s="28"/>
      <c r="AKX18" s="28"/>
      <c r="AKY18" s="28"/>
      <c r="AKZ18" s="28"/>
      <c r="ALA18" s="28"/>
      <c r="ALB18" s="28"/>
      <c r="ALC18" s="28"/>
      <c r="ALD18" s="28"/>
      <c r="ALE18" s="28"/>
      <c r="ALF18" s="28"/>
      <c r="ALG18" s="28"/>
      <c r="ALH18" s="28"/>
      <c r="ALI18" s="28"/>
      <c r="ALJ18" s="28"/>
      <c r="ALK18" s="28"/>
      <c r="ALL18" s="28"/>
      <c r="ALM18" s="28"/>
      <c r="ALN18" s="28"/>
      <c r="ALO18" s="28"/>
      <c r="ALP18" s="28"/>
      <c r="ALQ18" s="28"/>
      <c r="ALR18" s="28"/>
    </row>
    <row r="19" spans="2:1006" outlineLevel="1" x14ac:dyDescent="0.35">
      <c r="C19" s="33" t="s">
        <v>113</v>
      </c>
      <c r="E19" s="33" t="s">
        <v>90</v>
      </c>
      <c r="G19" s="34">
        <f>I15</f>
        <v>95000000</v>
      </c>
      <c r="J19" s="34">
        <f>$G$19</f>
        <v>95000000</v>
      </c>
      <c r="K19" s="34">
        <f t="shared" ref="K19:AS19" si="7">$G$19</f>
        <v>95000000</v>
      </c>
      <c r="L19" s="34">
        <f t="shared" si="7"/>
        <v>95000000</v>
      </c>
      <c r="M19" s="34">
        <f t="shared" si="7"/>
        <v>95000000</v>
      </c>
      <c r="N19" s="34">
        <f t="shared" si="7"/>
        <v>95000000</v>
      </c>
      <c r="O19" s="34">
        <f t="shared" si="7"/>
        <v>95000000</v>
      </c>
      <c r="P19" s="34">
        <f t="shared" si="7"/>
        <v>95000000</v>
      </c>
      <c r="Q19" s="34">
        <f t="shared" si="7"/>
        <v>95000000</v>
      </c>
      <c r="R19" s="34">
        <f t="shared" si="7"/>
        <v>95000000</v>
      </c>
      <c r="S19" s="34">
        <f t="shared" si="7"/>
        <v>95000000</v>
      </c>
      <c r="T19" s="34">
        <f t="shared" si="7"/>
        <v>95000000</v>
      </c>
      <c r="U19" s="34">
        <f t="shared" si="7"/>
        <v>95000000</v>
      </c>
      <c r="V19" s="34">
        <f t="shared" si="7"/>
        <v>95000000</v>
      </c>
      <c r="W19" s="34">
        <f t="shared" si="7"/>
        <v>95000000</v>
      </c>
      <c r="X19" s="34">
        <f t="shared" si="7"/>
        <v>95000000</v>
      </c>
      <c r="Y19" s="34">
        <f t="shared" si="7"/>
        <v>95000000</v>
      </c>
      <c r="Z19" s="34">
        <f t="shared" si="7"/>
        <v>95000000</v>
      </c>
      <c r="AA19" s="34">
        <f t="shared" si="7"/>
        <v>95000000</v>
      </c>
      <c r="AB19" s="34">
        <f t="shared" si="7"/>
        <v>95000000</v>
      </c>
      <c r="AC19" s="34">
        <f t="shared" si="7"/>
        <v>95000000</v>
      </c>
      <c r="AD19" s="34">
        <f t="shared" si="7"/>
        <v>95000000</v>
      </c>
      <c r="AE19" s="34">
        <f t="shared" si="7"/>
        <v>95000000</v>
      </c>
      <c r="AF19" s="34">
        <f t="shared" si="7"/>
        <v>95000000</v>
      </c>
      <c r="AG19" s="34">
        <f t="shared" si="7"/>
        <v>95000000</v>
      </c>
      <c r="AH19" s="34">
        <f t="shared" si="7"/>
        <v>95000000</v>
      </c>
      <c r="AI19" s="34">
        <f t="shared" si="7"/>
        <v>95000000</v>
      </c>
      <c r="AJ19" s="34">
        <f t="shared" si="7"/>
        <v>95000000</v>
      </c>
      <c r="AK19" s="34">
        <f t="shared" si="7"/>
        <v>95000000</v>
      </c>
      <c r="AL19" s="34">
        <f t="shared" si="7"/>
        <v>95000000</v>
      </c>
      <c r="AM19" s="34">
        <f t="shared" si="7"/>
        <v>95000000</v>
      </c>
      <c r="AN19" s="34">
        <f t="shared" si="7"/>
        <v>95000000</v>
      </c>
      <c r="AO19" s="34">
        <f t="shared" si="7"/>
        <v>95000000</v>
      </c>
      <c r="AP19" s="34">
        <f t="shared" si="7"/>
        <v>95000000</v>
      </c>
      <c r="AQ19" s="34">
        <f t="shared" si="7"/>
        <v>95000000</v>
      </c>
      <c r="AR19" s="34">
        <f t="shared" si="7"/>
        <v>95000000</v>
      </c>
      <c r="AS19" s="34">
        <f t="shared" si="7"/>
        <v>95000000</v>
      </c>
    </row>
    <row r="20" spans="2:1006" outlineLevel="1" x14ac:dyDescent="0.35">
      <c r="C20" s="33" t="s">
        <v>114</v>
      </c>
      <c r="E20" s="33" t="s">
        <v>90</v>
      </c>
      <c r="F20" s="27">
        <f>Inputs!F29</f>
        <v>0.5</v>
      </c>
      <c r="G20" s="34">
        <f>I16</f>
        <v>28500000</v>
      </c>
      <c r="J20" s="34">
        <f>$F$20*$G$20</f>
        <v>14250000</v>
      </c>
      <c r="K20" s="34">
        <f t="shared" ref="K20:AS20" si="8">$F$20*$G$20</f>
        <v>14250000</v>
      </c>
      <c r="L20" s="34">
        <f t="shared" si="8"/>
        <v>14250000</v>
      </c>
      <c r="M20" s="34">
        <f t="shared" si="8"/>
        <v>14250000</v>
      </c>
      <c r="N20" s="34">
        <f t="shared" si="8"/>
        <v>14250000</v>
      </c>
      <c r="O20" s="34">
        <f t="shared" si="8"/>
        <v>14250000</v>
      </c>
      <c r="P20" s="34">
        <f t="shared" si="8"/>
        <v>14250000</v>
      </c>
      <c r="Q20" s="34">
        <f t="shared" si="8"/>
        <v>14250000</v>
      </c>
      <c r="R20" s="34">
        <f t="shared" si="8"/>
        <v>14250000</v>
      </c>
      <c r="S20" s="34">
        <f t="shared" si="8"/>
        <v>14250000</v>
      </c>
      <c r="T20" s="34">
        <f t="shared" si="8"/>
        <v>14250000</v>
      </c>
      <c r="U20" s="34">
        <f t="shared" si="8"/>
        <v>14250000</v>
      </c>
      <c r="V20" s="34">
        <f t="shared" si="8"/>
        <v>14250000</v>
      </c>
      <c r="W20" s="34">
        <f t="shared" si="8"/>
        <v>14250000</v>
      </c>
      <c r="X20" s="34">
        <f t="shared" si="8"/>
        <v>14250000</v>
      </c>
      <c r="Y20" s="34">
        <f t="shared" si="8"/>
        <v>14250000</v>
      </c>
      <c r="Z20" s="34">
        <f t="shared" si="8"/>
        <v>14250000</v>
      </c>
      <c r="AA20" s="34">
        <f t="shared" si="8"/>
        <v>14250000</v>
      </c>
      <c r="AB20" s="34">
        <f t="shared" si="8"/>
        <v>14250000</v>
      </c>
      <c r="AC20" s="34">
        <f t="shared" si="8"/>
        <v>14250000</v>
      </c>
      <c r="AD20" s="34">
        <f t="shared" si="8"/>
        <v>14250000</v>
      </c>
      <c r="AE20" s="34">
        <f t="shared" si="8"/>
        <v>14250000</v>
      </c>
      <c r="AF20" s="34">
        <f t="shared" si="8"/>
        <v>14250000</v>
      </c>
      <c r="AG20" s="34">
        <f t="shared" si="8"/>
        <v>14250000</v>
      </c>
      <c r="AH20" s="34">
        <f t="shared" si="8"/>
        <v>14250000</v>
      </c>
      <c r="AI20" s="34">
        <f t="shared" si="8"/>
        <v>14250000</v>
      </c>
      <c r="AJ20" s="34">
        <f t="shared" si="8"/>
        <v>14250000</v>
      </c>
      <c r="AK20" s="34">
        <f t="shared" si="8"/>
        <v>14250000</v>
      </c>
      <c r="AL20" s="34">
        <f t="shared" si="8"/>
        <v>14250000</v>
      </c>
      <c r="AM20" s="34">
        <f t="shared" si="8"/>
        <v>14250000</v>
      </c>
      <c r="AN20" s="34">
        <f t="shared" si="8"/>
        <v>14250000</v>
      </c>
      <c r="AO20" s="34">
        <f t="shared" si="8"/>
        <v>14250000</v>
      </c>
      <c r="AP20" s="34">
        <f t="shared" si="8"/>
        <v>14250000</v>
      </c>
      <c r="AQ20" s="34">
        <f t="shared" si="8"/>
        <v>14250000</v>
      </c>
      <c r="AR20" s="34">
        <f t="shared" si="8"/>
        <v>14250000</v>
      </c>
      <c r="AS20" s="34">
        <f t="shared" si="8"/>
        <v>14250000</v>
      </c>
    </row>
    <row r="21" spans="2:1006" outlineLevel="1" x14ac:dyDescent="0.35">
      <c r="C21" s="36" t="s">
        <v>115</v>
      </c>
      <c r="D21" s="36"/>
      <c r="E21" s="36" t="s">
        <v>90</v>
      </c>
      <c r="F21" s="36"/>
      <c r="G21" s="36"/>
      <c r="H21" s="36"/>
      <c r="I21" s="36"/>
      <c r="J21" s="37">
        <f>J19-J20</f>
        <v>80750000</v>
      </c>
      <c r="K21" s="37">
        <f t="shared" ref="K21:AS21" si="9">K19-K20</f>
        <v>80750000</v>
      </c>
      <c r="L21" s="37">
        <f t="shared" si="9"/>
        <v>80750000</v>
      </c>
      <c r="M21" s="37">
        <f t="shared" si="9"/>
        <v>80750000</v>
      </c>
      <c r="N21" s="37">
        <f t="shared" si="9"/>
        <v>80750000</v>
      </c>
      <c r="O21" s="37">
        <f t="shared" si="9"/>
        <v>80750000</v>
      </c>
      <c r="P21" s="37">
        <f t="shared" si="9"/>
        <v>80750000</v>
      </c>
      <c r="Q21" s="37">
        <f t="shared" si="9"/>
        <v>80750000</v>
      </c>
      <c r="R21" s="37">
        <f t="shared" si="9"/>
        <v>80750000</v>
      </c>
      <c r="S21" s="37">
        <f t="shared" si="9"/>
        <v>80750000</v>
      </c>
      <c r="T21" s="37">
        <f t="shared" si="9"/>
        <v>80750000</v>
      </c>
      <c r="U21" s="37">
        <f t="shared" si="9"/>
        <v>80750000</v>
      </c>
      <c r="V21" s="37">
        <f t="shared" si="9"/>
        <v>80750000</v>
      </c>
      <c r="W21" s="37">
        <f t="shared" si="9"/>
        <v>80750000</v>
      </c>
      <c r="X21" s="37">
        <f t="shared" si="9"/>
        <v>80750000</v>
      </c>
      <c r="Y21" s="37">
        <f t="shared" si="9"/>
        <v>80750000</v>
      </c>
      <c r="Z21" s="37">
        <f t="shared" si="9"/>
        <v>80750000</v>
      </c>
      <c r="AA21" s="37">
        <f t="shared" si="9"/>
        <v>80750000</v>
      </c>
      <c r="AB21" s="37">
        <f t="shared" si="9"/>
        <v>80750000</v>
      </c>
      <c r="AC21" s="37">
        <f t="shared" si="9"/>
        <v>80750000</v>
      </c>
      <c r="AD21" s="37">
        <f t="shared" si="9"/>
        <v>80750000</v>
      </c>
      <c r="AE21" s="37">
        <f t="shared" si="9"/>
        <v>80750000</v>
      </c>
      <c r="AF21" s="37">
        <f t="shared" si="9"/>
        <v>80750000</v>
      </c>
      <c r="AG21" s="37">
        <f t="shared" si="9"/>
        <v>80750000</v>
      </c>
      <c r="AH21" s="37">
        <f t="shared" si="9"/>
        <v>80750000</v>
      </c>
      <c r="AI21" s="37">
        <f t="shared" si="9"/>
        <v>80750000</v>
      </c>
      <c r="AJ21" s="37">
        <f t="shared" si="9"/>
        <v>80750000</v>
      </c>
      <c r="AK21" s="37">
        <f t="shared" si="9"/>
        <v>80750000</v>
      </c>
      <c r="AL21" s="37">
        <f t="shared" si="9"/>
        <v>80750000</v>
      </c>
      <c r="AM21" s="37">
        <f t="shared" si="9"/>
        <v>80750000</v>
      </c>
      <c r="AN21" s="37">
        <f t="shared" si="9"/>
        <v>80750000</v>
      </c>
      <c r="AO21" s="37">
        <f t="shared" si="9"/>
        <v>80750000</v>
      </c>
      <c r="AP21" s="37">
        <f t="shared" si="9"/>
        <v>80750000</v>
      </c>
      <c r="AQ21" s="37">
        <f t="shared" si="9"/>
        <v>80750000</v>
      </c>
      <c r="AR21" s="37">
        <f t="shared" si="9"/>
        <v>80750000</v>
      </c>
      <c r="AS21" s="37">
        <f t="shared" si="9"/>
        <v>80750000</v>
      </c>
    </row>
    <row r="22" spans="2:1006" outlineLevel="1" x14ac:dyDescent="0.35"/>
    <row r="23" spans="2:1006" outlineLevel="1" x14ac:dyDescent="0.35">
      <c r="C23" s="33" t="s">
        <v>116</v>
      </c>
      <c r="E23" s="33" t="s">
        <v>90</v>
      </c>
      <c r="G23" s="34">
        <f>I11-I15</f>
        <v>5000000</v>
      </c>
      <c r="J23" s="34">
        <f>$G$23</f>
        <v>5000000</v>
      </c>
      <c r="K23" s="34">
        <f t="shared" ref="K23:AS23" si="10">$G$23</f>
        <v>5000000</v>
      </c>
      <c r="L23" s="34">
        <f t="shared" si="10"/>
        <v>5000000</v>
      </c>
      <c r="M23" s="34">
        <f t="shared" si="10"/>
        <v>5000000</v>
      </c>
      <c r="N23" s="34">
        <f t="shared" si="10"/>
        <v>5000000</v>
      </c>
      <c r="O23" s="34">
        <f t="shared" si="10"/>
        <v>5000000</v>
      </c>
      <c r="P23" s="34">
        <f t="shared" si="10"/>
        <v>5000000</v>
      </c>
      <c r="Q23" s="34">
        <f t="shared" si="10"/>
        <v>5000000</v>
      </c>
      <c r="R23" s="34">
        <f t="shared" si="10"/>
        <v>5000000</v>
      </c>
      <c r="S23" s="34">
        <f t="shared" si="10"/>
        <v>5000000</v>
      </c>
      <c r="T23" s="34">
        <f t="shared" si="10"/>
        <v>5000000</v>
      </c>
      <c r="U23" s="34">
        <f t="shared" si="10"/>
        <v>5000000</v>
      </c>
      <c r="V23" s="34">
        <f t="shared" si="10"/>
        <v>5000000</v>
      </c>
      <c r="W23" s="34">
        <f t="shared" si="10"/>
        <v>5000000</v>
      </c>
      <c r="X23" s="34">
        <f t="shared" si="10"/>
        <v>5000000</v>
      </c>
      <c r="Y23" s="34">
        <f t="shared" si="10"/>
        <v>5000000</v>
      </c>
      <c r="Z23" s="34">
        <f t="shared" si="10"/>
        <v>5000000</v>
      </c>
      <c r="AA23" s="34">
        <f t="shared" si="10"/>
        <v>5000000</v>
      </c>
      <c r="AB23" s="34">
        <f t="shared" si="10"/>
        <v>5000000</v>
      </c>
      <c r="AC23" s="34">
        <f t="shared" si="10"/>
        <v>5000000</v>
      </c>
      <c r="AD23" s="34">
        <f t="shared" si="10"/>
        <v>5000000</v>
      </c>
      <c r="AE23" s="34">
        <f t="shared" si="10"/>
        <v>5000000</v>
      </c>
      <c r="AF23" s="34">
        <f t="shared" si="10"/>
        <v>5000000</v>
      </c>
      <c r="AG23" s="34">
        <f t="shared" si="10"/>
        <v>5000000</v>
      </c>
      <c r="AH23" s="34">
        <f t="shared" si="10"/>
        <v>5000000</v>
      </c>
      <c r="AI23" s="34">
        <f t="shared" si="10"/>
        <v>5000000</v>
      </c>
      <c r="AJ23" s="34">
        <f t="shared" si="10"/>
        <v>5000000</v>
      </c>
      <c r="AK23" s="34">
        <f t="shared" si="10"/>
        <v>5000000</v>
      </c>
      <c r="AL23" s="34">
        <f t="shared" si="10"/>
        <v>5000000</v>
      </c>
      <c r="AM23" s="34">
        <f t="shared" si="10"/>
        <v>5000000</v>
      </c>
      <c r="AN23" s="34">
        <f t="shared" si="10"/>
        <v>5000000</v>
      </c>
      <c r="AO23" s="34">
        <f t="shared" si="10"/>
        <v>5000000</v>
      </c>
      <c r="AP23" s="34">
        <f t="shared" si="10"/>
        <v>5000000</v>
      </c>
      <c r="AQ23" s="34">
        <f t="shared" si="10"/>
        <v>5000000</v>
      </c>
      <c r="AR23" s="34">
        <f t="shared" si="10"/>
        <v>5000000</v>
      </c>
      <c r="AS23" s="34">
        <f t="shared" si="10"/>
        <v>5000000</v>
      </c>
    </row>
    <row r="24" spans="2:1006" outlineLevel="1" x14ac:dyDescent="0.35"/>
    <row r="25" spans="2:1006" x14ac:dyDescent="0.35">
      <c r="B25" s="28" t="s">
        <v>117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  <c r="IW25" s="28"/>
      <c r="IX25" s="28"/>
      <c r="IY25" s="28"/>
      <c r="IZ25" s="28"/>
      <c r="JA25" s="28"/>
      <c r="JB25" s="28"/>
      <c r="JC25" s="28"/>
      <c r="JD25" s="28"/>
      <c r="JE25" s="28"/>
      <c r="JF25" s="28"/>
      <c r="JG25" s="28"/>
      <c r="JH25" s="28"/>
      <c r="JI25" s="28"/>
      <c r="JJ25" s="28"/>
      <c r="JK25" s="28"/>
      <c r="JL25" s="28"/>
      <c r="JM25" s="28"/>
      <c r="JN25" s="28"/>
      <c r="JO25" s="28"/>
      <c r="JP25" s="28"/>
      <c r="JQ25" s="28"/>
      <c r="JR25" s="28"/>
      <c r="JS25" s="28"/>
      <c r="JT25" s="28"/>
      <c r="JU25" s="28"/>
      <c r="JV25" s="28"/>
      <c r="JW25" s="28"/>
      <c r="JX25" s="28"/>
      <c r="JY25" s="28"/>
      <c r="JZ25" s="28"/>
      <c r="KA25" s="28"/>
      <c r="KB25" s="28"/>
      <c r="KC25" s="28"/>
      <c r="KD25" s="28"/>
      <c r="KE25" s="28"/>
      <c r="KF25" s="28"/>
      <c r="KG25" s="28"/>
      <c r="KH25" s="28"/>
      <c r="KI25" s="28"/>
      <c r="KJ25" s="28"/>
      <c r="KK25" s="28"/>
      <c r="KL25" s="28"/>
      <c r="KM25" s="28"/>
      <c r="KN25" s="28"/>
      <c r="KO25" s="28"/>
      <c r="KP25" s="28"/>
      <c r="KQ25" s="28"/>
      <c r="KR25" s="28"/>
      <c r="KS25" s="28"/>
      <c r="KT25" s="28"/>
      <c r="KU25" s="28"/>
      <c r="KV25" s="28"/>
      <c r="KW25" s="28"/>
      <c r="KX25" s="28"/>
      <c r="KY25" s="28"/>
      <c r="KZ25" s="28"/>
      <c r="LA25" s="28"/>
      <c r="LB25" s="28"/>
      <c r="LC25" s="28"/>
      <c r="LD25" s="28"/>
      <c r="LE25" s="28"/>
      <c r="LF25" s="28"/>
      <c r="LG25" s="28"/>
      <c r="LH25" s="28"/>
      <c r="LI25" s="28"/>
      <c r="LJ25" s="28"/>
      <c r="LK25" s="28"/>
      <c r="LL25" s="28"/>
      <c r="LM25" s="28"/>
      <c r="LN25" s="28"/>
      <c r="LO25" s="28"/>
      <c r="LP25" s="28"/>
      <c r="LQ25" s="28"/>
      <c r="LR25" s="28"/>
      <c r="LS25" s="28"/>
      <c r="LT25" s="28"/>
      <c r="LU25" s="28"/>
      <c r="LV25" s="28"/>
      <c r="LW25" s="28"/>
      <c r="LX25" s="28"/>
      <c r="LY25" s="28"/>
      <c r="LZ25" s="28"/>
      <c r="MA25" s="28"/>
      <c r="MB25" s="28"/>
      <c r="MC25" s="28"/>
      <c r="MD25" s="28"/>
      <c r="ME25" s="28"/>
      <c r="MF25" s="28"/>
      <c r="MG25" s="28"/>
      <c r="MH25" s="28"/>
      <c r="MI25" s="28"/>
      <c r="MJ25" s="28"/>
      <c r="MK25" s="28"/>
      <c r="ML25" s="28"/>
      <c r="MM25" s="28"/>
      <c r="MN25" s="28"/>
      <c r="MO25" s="28"/>
      <c r="MP25" s="28"/>
      <c r="MQ25" s="28"/>
      <c r="MR25" s="28"/>
      <c r="MS25" s="28"/>
      <c r="MT25" s="28"/>
      <c r="MU25" s="28"/>
      <c r="MV25" s="28"/>
      <c r="MW25" s="28"/>
      <c r="MX25" s="28"/>
      <c r="MY25" s="28"/>
      <c r="MZ25" s="28"/>
      <c r="NA25" s="28"/>
      <c r="NB25" s="28"/>
      <c r="NC25" s="28"/>
      <c r="ND25" s="28"/>
      <c r="NE25" s="28"/>
      <c r="NF25" s="28"/>
      <c r="NG25" s="28"/>
      <c r="NH25" s="28"/>
      <c r="NI25" s="28"/>
      <c r="NJ25" s="28"/>
      <c r="NK25" s="28"/>
      <c r="NL25" s="28"/>
      <c r="NM25" s="28"/>
      <c r="NN25" s="28"/>
      <c r="NO25" s="28"/>
      <c r="NP25" s="28"/>
      <c r="NQ25" s="28"/>
      <c r="NR25" s="28"/>
      <c r="NS25" s="28"/>
      <c r="NT25" s="28"/>
      <c r="NU25" s="28"/>
      <c r="NV25" s="28"/>
      <c r="NW25" s="28"/>
      <c r="NX25" s="28"/>
      <c r="NY25" s="28"/>
      <c r="NZ25" s="28"/>
      <c r="OA25" s="28"/>
      <c r="OB25" s="28"/>
      <c r="OC25" s="28"/>
      <c r="OD25" s="28"/>
      <c r="OE25" s="28"/>
      <c r="OF25" s="28"/>
      <c r="OG25" s="28"/>
      <c r="OH25" s="28"/>
      <c r="OI25" s="28"/>
      <c r="OJ25" s="28"/>
      <c r="OK25" s="28"/>
      <c r="OL25" s="28"/>
      <c r="OM25" s="28"/>
      <c r="ON25" s="28"/>
      <c r="OO25" s="28"/>
      <c r="OP25" s="28"/>
      <c r="OQ25" s="28"/>
      <c r="OR25" s="28"/>
      <c r="OS25" s="28"/>
      <c r="OT25" s="28"/>
      <c r="OU25" s="28"/>
      <c r="OV25" s="28"/>
      <c r="OW25" s="28"/>
      <c r="OX25" s="28"/>
      <c r="OY25" s="28"/>
      <c r="OZ25" s="28"/>
      <c r="PA25" s="28"/>
      <c r="PB25" s="28"/>
      <c r="PC25" s="28"/>
      <c r="PD25" s="28"/>
      <c r="PE25" s="28"/>
      <c r="PF25" s="28"/>
      <c r="PG25" s="28"/>
      <c r="PH25" s="28"/>
      <c r="PI25" s="28"/>
      <c r="PJ25" s="28"/>
      <c r="PK25" s="28"/>
      <c r="PL25" s="28"/>
      <c r="PM25" s="28"/>
      <c r="PN25" s="28"/>
      <c r="PO25" s="28"/>
      <c r="PP25" s="28"/>
      <c r="PQ25" s="28"/>
      <c r="PR25" s="28"/>
      <c r="PS25" s="28"/>
      <c r="PT25" s="28"/>
      <c r="PU25" s="28"/>
      <c r="PV25" s="28"/>
      <c r="PW25" s="28"/>
      <c r="PX25" s="28"/>
      <c r="PY25" s="28"/>
      <c r="PZ25" s="28"/>
      <c r="QA25" s="28"/>
      <c r="QB25" s="28"/>
      <c r="QC25" s="28"/>
      <c r="QD25" s="28"/>
      <c r="QE25" s="28"/>
      <c r="QF25" s="28"/>
      <c r="QG25" s="28"/>
      <c r="QH25" s="28"/>
      <c r="QI25" s="28"/>
      <c r="QJ25" s="28"/>
      <c r="QK25" s="28"/>
      <c r="QL25" s="28"/>
      <c r="QM25" s="28"/>
      <c r="QN25" s="28"/>
      <c r="QO25" s="28"/>
      <c r="QP25" s="28"/>
      <c r="QQ25" s="28"/>
      <c r="QR25" s="28"/>
      <c r="QS25" s="28"/>
      <c r="QT25" s="28"/>
      <c r="QU25" s="28"/>
      <c r="QV25" s="28"/>
      <c r="QW25" s="28"/>
      <c r="QX25" s="28"/>
      <c r="QY25" s="28"/>
      <c r="QZ25" s="28"/>
      <c r="RA25" s="28"/>
      <c r="RB25" s="28"/>
      <c r="RC25" s="28"/>
      <c r="RD25" s="28"/>
      <c r="RE25" s="28"/>
      <c r="RF25" s="28"/>
      <c r="RG25" s="28"/>
      <c r="RH25" s="28"/>
      <c r="RI25" s="28"/>
      <c r="RJ25" s="28"/>
      <c r="RK25" s="28"/>
      <c r="RL25" s="28"/>
      <c r="RM25" s="28"/>
      <c r="RN25" s="28"/>
      <c r="RO25" s="28"/>
      <c r="RP25" s="28"/>
      <c r="RQ25" s="28"/>
      <c r="RR25" s="28"/>
      <c r="RS25" s="28"/>
      <c r="RT25" s="28"/>
      <c r="RU25" s="28"/>
      <c r="RV25" s="28"/>
      <c r="RW25" s="28"/>
      <c r="RX25" s="28"/>
      <c r="RY25" s="28"/>
      <c r="RZ25" s="28"/>
      <c r="SA25" s="28"/>
      <c r="SB25" s="28"/>
      <c r="SC25" s="28"/>
      <c r="SD25" s="28"/>
      <c r="SE25" s="28"/>
      <c r="SF25" s="28"/>
      <c r="SG25" s="28"/>
      <c r="SH25" s="28"/>
      <c r="SI25" s="28"/>
      <c r="SJ25" s="28"/>
      <c r="SK25" s="28"/>
      <c r="SL25" s="28"/>
      <c r="SM25" s="28"/>
      <c r="SN25" s="28"/>
      <c r="SO25" s="28"/>
      <c r="SP25" s="28"/>
      <c r="SQ25" s="28"/>
      <c r="SR25" s="28"/>
      <c r="SS25" s="28"/>
      <c r="ST25" s="28"/>
      <c r="SU25" s="28"/>
      <c r="SV25" s="28"/>
      <c r="SW25" s="28"/>
      <c r="SX25" s="28"/>
      <c r="SY25" s="28"/>
      <c r="SZ25" s="28"/>
      <c r="TA25" s="28"/>
      <c r="TB25" s="28"/>
      <c r="TC25" s="28"/>
      <c r="TD25" s="28"/>
      <c r="TE25" s="28"/>
      <c r="TF25" s="28"/>
      <c r="TG25" s="28"/>
      <c r="TH25" s="28"/>
      <c r="TI25" s="28"/>
      <c r="TJ25" s="28"/>
      <c r="TK25" s="28"/>
      <c r="TL25" s="28"/>
      <c r="TM25" s="28"/>
      <c r="TN25" s="28"/>
      <c r="TO25" s="28"/>
      <c r="TP25" s="28"/>
      <c r="TQ25" s="28"/>
      <c r="TR25" s="28"/>
      <c r="TS25" s="28"/>
      <c r="TT25" s="28"/>
      <c r="TU25" s="28"/>
      <c r="TV25" s="28"/>
      <c r="TW25" s="28"/>
      <c r="TX25" s="28"/>
      <c r="TY25" s="28"/>
      <c r="TZ25" s="28"/>
      <c r="UA25" s="28"/>
      <c r="UB25" s="28"/>
      <c r="UC25" s="28"/>
      <c r="UD25" s="28"/>
      <c r="UE25" s="28"/>
      <c r="UF25" s="28"/>
      <c r="UG25" s="28"/>
      <c r="UH25" s="28"/>
      <c r="UI25" s="28"/>
      <c r="UJ25" s="28"/>
      <c r="UK25" s="28"/>
      <c r="UL25" s="28"/>
      <c r="UM25" s="28"/>
      <c r="UN25" s="28"/>
      <c r="UO25" s="28"/>
      <c r="UP25" s="28"/>
      <c r="UQ25" s="28"/>
      <c r="UR25" s="28"/>
      <c r="US25" s="28"/>
      <c r="UT25" s="28"/>
      <c r="UU25" s="28"/>
      <c r="UV25" s="28"/>
      <c r="UW25" s="28"/>
      <c r="UX25" s="28"/>
      <c r="UY25" s="28"/>
      <c r="UZ25" s="28"/>
      <c r="VA25" s="28"/>
      <c r="VB25" s="28"/>
      <c r="VC25" s="28"/>
      <c r="VD25" s="28"/>
      <c r="VE25" s="28"/>
      <c r="VF25" s="28"/>
      <c r="VG25" s="28"/>
      <c r="VH25" s="28"/>
      <c r="VI25" s="28"/>
      <c r="VJ25" s="28"/>
      <c r="VK25" s="28"/>
      <c r="VL25" s="28"/>
      <c r="VM25" s="28"/>
      <c r="VN25" s="28"/>
      <c r="VO25" s="28"/>
      <c r="VP25" s="28"/>
      <c r="VQ25" s="28"/>
      <c r="VR25" s="28"/>
      <c r="VS25" s="28"/>
      <c r="VT25" s="28"/>
      <c r="VU25" s="28"/>
      <c r="VV25" s="28"/>
      <c r="VW25" s="28"/>
      <c r="VX25" s="28"/>
      <c r="VY25" s="28"/>
      <c r="VZ25" s="28"/>
      <c r="WA25" s="28"/>
      <c r="WB25" s="28"/>
      <c r="WC25" s="28"/>
      <c r="WD25" s="28"/>
      <c r="WE25" s="28"/>
      <c r="WF25" s="28"/>
      <c r="WG25" s="28"/>
      <c r="WH25" s="28"/>
      <c r="WI25" s="28"/>
      <c r="WJ25" s="28"/>
      <c r="WK25" s="28"/>
      <c r="WL25" s="28"/>
      <c r="WM25" s="28"/>
      <c r="WN25" s="28"/>
      <c r="WO25" s="28"/>
      <c r="WP25" s="28"/>
      <c r="WQ25" s="28"/>
      <c r="WR25" s="28"/>
      <c r="WS25" s="28"/>
      <c r="WT25" s="28"/>
      <c r="WU25" s="28"/>
      <c r="WV25" s="28"/>
      <c r="WW25" s="28"/>
      <c r="WX25" s="28"/>
      <c r="WY25" s="28"/>
      <c r="WZ25" s="28"/>
      <c r="XA25" s="28"/>
      <c r="XB25" s="28"/>
      <c r="XC25" s="28"/>
      <c r="XD25" s="28"/>
      <c r="XE25" s="28"/>
      <c r="XF25" s="28"/>
      <c r="XG25" s="28"/>
      <c r="XH25" s="28"/>
      <c r="XI25" s="28"/>
      <c r="XJ25" s="28"/>
      <c r="XK25" s="28"/>
      <c r="XL25" s="28"/>
      <c r="XM25" s="28"/>
      <c r="XN25" s="28"/>
      <c r="XO25" s="28"/>
      <c r="XP25" s="28"/>
      <c r="XQ25" s="28"/>
      <c r="XR25" s="28"/>
      <c r="XS25" s="28"/>
      <c r="XT25" s="28"/>
      <c r="XU25" s="28"/>
      <c r="XV25" s="28"/>
      <c r="XW25" s="28"/>
      <c r="XX25" s="28"/>
      <c r="XY25" s="28"/>
      <c r="XZ25" s="28"/>
      <c r="YA25" s="28"/>
      <c r="YB25" s="28"/>
      <c r="YC25" s="28"/>
      <c r="YD25" s="28"/>
      <c r="YE25" s="28"/>
      <c r="YF25" s="28"/>
      <c r="YG25" s="28"/>
      <c r="YH25" s="28"/>
      <c r="YI25" s="28"/>
      <c r="YJ25" s="28"/>
      <c r="YK25" s="28"/>
      <c r="YL25" s="28"/>
      <c r="YM25" s="28"/>
      <c r="YN25" s="28"/>
      <c r="YO25" s="28"/>
      <c r="YP25" s="28"/>
      <c r="YQ25" s="28"/>
      <c r="YR25" s="28"/>
      <c r="YS25" s="28"/>
      <c r="YT25" s="28"/>
      <c r="YU25" s="28"/>
      <c r="YV25" s="28"/>
      <c r="YW25" s="28"/>
      <c r="YX25" s="28"/>
      <c r="YY25" s="28"/>
      <c r="YZ25" s="28"/>
      <c r="ZA25" s="28"/>
      <c r="ZB25" s="28"/>
      <c r="ZC25" s="28"/>
      <c r="ZD25" s="28"/>
      <c r="ZE25" s="28"/>
      <c r="ZF25" s="28"/>
      <c r="ZG25" s="28"/>
      <c r="ZH25" s="28"/>
      <c r="ZI25" s="28"/>
      <c r="ZJ25" s="28"/>
      <c r="ZK25" s="28"/>
      <c r="ZL25" s="28"/>
      <c r="ZM25" s="28"/>
      <c r="ZN25" s="28"/>
      <c r="ZO25" s="28"/>
      <c r="ZP25" s="28"/>
      <c r="ZQ25" s="28"/>
      <c r="ZR25" s="28"/>
      <c r="ZS25" s="28"/>
      <c r="ZT25" s="28"/>
      <c r="ZU25" s="28"/>
      <c r="ZV25" s="28"/>
      <c r="ZW25" s="28"/>
      <c r="ZX25" s="28"/>
      <c r="ZY25" s="28"/>
      <c r="ZZ25" s="28"/>
      <c r="AAA25" s="28"/>
      <c r="AAB25" s="28"/>
      <c r="AAC25" s="28"/>
      <c r="AAD25" s="28"/>
      <c r="AAE25" s="28"/>
      <c r="AAF25" s="28"/>
      <c r="AAG25" s="28"/>
      <c r="AAH25" s="28"/>
      <c r="AAI25" s="28"/>
      <c r="AAJ25" s="28"/>
      <c r="AAK25" s="28"/>
      <c r="AAL25" s="28"/>
      <c r="AAM25" s="28"/>
      <c r="AAN25" s="28"/>
      <c r="AAO25" s="28"/>
      <c r="AAP25" s="28"/>
      <c r="AAQ25" s="28"/>
      <c r="AAR25" s="28"/>
      <c r="AAS25" s="28"/>
      <c r="AAT25" s="28"/>
      <c r="AAU25" s="28"/>
      <c r="AAV25" s="28"/>
      <c r="AAW25" s="28"/>
      <c r="AAX25" s="28"/>
      <c r="AAY25" s="28"/>
      <c r="AAZ25" s="28"/>
      <c r="ABA25" s="28"/>
      <c r="ABB25" s="28"/>
      <c r="ABC25" s="28"/>
      <c r="ABD25" s="28"/>
      <c r="ABE25" s="28"/>
      <c r="ABF25" s="28"/>
      <c r="ABG25" s="28"/>
      <c r="ABH25" s="28"/>
      <c r="ABI25" s="28"/>
      <c r="ABJ25" s="28"/>
      <c r="ABK25" s="28"/>
      <c r="ABL25" s="28"/>
      <c r="ABM25" s="28"/>
      <c r="ABN25" s="28"/>
      <c r="ABO25" s="28"/>
      <c r="ABP25" s="28"/>
      <c r="ABQ25" s="28"/>
      <c r="ABR25" s="28"/>
      <c r="ABS25" s="28"/>
      <c r="ABT25" s="28"/>
      <c r="ABU25" s="28"/>
      <c r="ABV25" s="28"/>
      <c r="ABW25" s="28"/>
      <c r="ABX25" s="28"/>
      <c r="ABY25" s="28"/>
      <c r="ABZ25" s="28"/>
      <c r="ACA25" s="28"/>
      <c r="ACB25" s="28"/>
      <c r="ACC25" s="28"/>
      <c r="ACD25" s="28"/>
      <c r="ACE25" s="28"/>
      <c r="ACF25" s="28"/>
      <c r="ACG25" s="28"/>
      <c r="ACH25" s="28"/>
      <c r="ACI25" s="28"/>
      <c r="ACJ25" s="28"/>
      <c r="ACK25" s="28"/>
      <c r="ACL25" s="28"/>
      <c r="ACM25" s="28"/>
      <c r="ACN25" s="28"/>
      <c r="ACO25" s="28"/>
      <c r="ACP25" s="28"/>
      <c r="ACQ25" s="28"/>
      <c r="ACR25" s="28"/>
      <c r="ACS25" s="28"/>
      <c r="ACT25" s="28"/>
      <c r="ACU25" s="28"/>
      <c r="ACV25" s="28"/>
      <c r="ACW25" s="28"/>
      <c r="ACX25" s="28"/>
      <c r="ACY25" s="28"/>
      <c r="ACZ25" s="28"/>
      <c r="ADA25" s="28"/>
      <c r="ADB25" s="28"/>
      <c r="ADC25" s="28"/>
      <c r="ADD25" s="28"/>
      <c r="ADE25" s="28"/>
      <c r="ADF25" s="28"/>
      <c r="ADG25" s="28"/>
      <c r="ADH25" s="28"/>
      <c r="ADI25" s="28"/>
      <c r="ADJ25" s="28"/>
      <c r="ADK25" s="28"/>
      <c r="ADL25" s="28"/>
      <c r="ADM25" s="28"/>
      <c r="ADN25" s="28"/>
      <c r="ADO25" s="28"/>
      <c r="ADP25" s="28"/>
      <c r="ADQ25" s="28"/>
      <c r="ADR25" s="28"/>
      <c r="ADS25" s="28"/>
      <c r="ADT25" s="28"/>
      <c r="ADU25" s="28"/>
      <c r="ADV25" s="28"/>
      <c r="ADW25" s="28"/>
      <c r="ADX25" s="28"/>
      <c r="ADY25" s="28"/>
      <c r="ADZ25" s="28"/>
      <c r="AEA25" s="28"/>
      <c r="AEB25" s="28"/>
      <c r="AEC25" s="28"/>
      <c r="AED25" s="28"/>
      <c r="AEE25" s="28"/>
      <c r="AEF25" s="28"/>
      <c r="AEG25" s="28"/>
      <c r="AEH25" s="28"/>
      <c r="AEI25" s="28"/>
      <c r="AEJ25" s="28"/>
      <c r="AEK25" s="28"/>
      <c r="AEL25" s="28"/>
      <c r="AEM25" s="28"/>
      <c r="AEN25" s="28"/>
      <c r="AEO25" s="28"/>
      <c r="AEP25" s="28"/>
      <c r="AEQ25" s="28"/>
      <c r="AER25" s="28"/>
      <c r="AES25" s="28"/>
      <c r="AET25" s="28"/>
      <c r="AEU25" s="28"/>
      <c r="AEV25" s="28"/>
      <c r="AEW25" s="28"/>
      <c r="AEX25" s="28"/>
      <c r="AEY25" s="28"/>
      <c r="AEZ25" s="28"/>
      <c r="AFA25" s="28"/>
      <c r="AFB25" s="28"/>
      <c r="AFC25" s="28"/>
      <c r="AFD25" s="28"/>
      <c r="AFE25" s="28"/>
      <c r="AFF25" s="28"/>
      <c r="AFG25" s="28"/>
      <c r="AFH25" s="28"/>
      <c r="AFI25" s="28"/>
      <c r="AFJ25" s="28"/>
      <c r="AFK25" s="28"/>
      <c r="AFL25" s="28"/>
      <c r="AFM25" s="28"/>
      <c r="AFN25" s="28"/>
      <c r="AFO25" s="28"/>
      <c r="AFP25" s="28"/>
      <c r="AFQ25" s="28"/>
      <c r="AFR25" s="28"/>
      <c r="AFS25" s="28"/>
      <c r="AFT25" s="28"/>
      <c r="AFU25" s="28"/>
      <c r="AFV25" s="28"/>
      <c r="AFW25" s="28"/>
      <c r="AFX25" s="28"/>
      <c r="AFY25" s="28"/>
      <c r="AFZ25" s="28"/>
      <c r="AGA25" s="28"/>
      <c r="AGB25" s="28"/>
      <c r="AGC25" s="28"/>
      <c r="AGD25" s="28"/>
      <c r="AGE25" s="28"/>
      <c r="AGF25" s="28"/>
      <c r="AGG25" s="28"/>
      <c r="AGH25" s="28"/>
      <c r="AGI25" s="28"/>
      <c r="AGJ25" s="28"/>
      <c r="AGK25" s="28"/>
      <c r="AGL25" s="28"/>
      <c r="AGM25" s="28"/>
      <c r="AGN25" s="28"/>
      <c r="AGO25" s="28"/>
      <c r="AGP25" s="28"/>
      <c r="AGQ25" s="28"/>
      <c r="AGR25" s="28"/>
      <c r="AGS25" s="28"/>
      <c r="AGT25" s="28"/>
      <c r="AGU25" s="28"/>
      <c r="AGV25" s="28"/>
      <c r="AGW25" s="28"/>
      <c r="AGX25" s="28"/>
      <c r="AGY25" s="28"/>
      <c r="AGZ25" s="28"/>
      <c r="AHA25" s="28"/>
      <c r="AHB25" s="28"/>
      <c r="AHC25" s="28"/>
      <c r="AHD25" s="28"/>
      <c r="AHE25" s="28"/>
      <c r="AHF25" s="28"/>
      <c r="AHG25" s="28"/>
      <c r="AHH25" s="28"/>
      <c r="AHI25" s="28"/>
      <c r="AHJ25" s="28"/>
      <c r="AHK25" s="28"/>
      <c r="AHL25" s="28"/>
      <c r="AHM25" s="28"/>
      <c r="AHN25" s="28"/>
      <c r="AHO25" s="28"/>
      <c r="AHP25" s="28"/>
      <c r="AHQ25" s="28"/>
      <c r="AHR25" s="28"/>
      <c r="AHS25" s="28"/>
      <c r="AHT25" s="28"/>
      <c r="AHU25" s="28"/>
      <c r="AHV25" s="28"/>
      <c r="AHW25" s="28"/>
      <c r="AHX25" s="28"/>
      <c r="AHY25" s="28"/>
      <c r="AHZ25" s="28"/>
      <c r="AIA25" s="28"/>
      <c r="AIB25" s="28"/>
      <c r="AIC25" s="28"/>
      <c r="AID25" s="28"/>
      <c r="AIE25" s="28"/>
      <c r="AIF25" s="28"/>
      <c r="AIG25" s="28"/>
      <c r="AIH25" s="28"/>
      <c r="AII25" s="28"/>
      <c r="AIJ25" s="28"/>
      <c r="AIK25" s="28"/>
      <c r="AIL25" s="28"/>
      <c r="AIM25" s="28"/>
      <c r="AIN25" s="28"/>
      <c r="AIO25" s="28"/>
      <c r="AIP25" s="28"/>
      <c r="AIQ25" s="28"/>
      <c r="AIR25" s="28"/>
      <c r="AIS25" s="28"/>
      <c r="AIT25" s="28"/>
      <c r="AIU25" s="28"/>
      <c r="AIV25" s="28"/>
      <c r="AIW25" s="28"/>
      <c r="AIX25" s="28"/>
      <c r="AIY25" s="28"/>
      <c r="AIZ25" s="28"/>
      <c r="AJA25" s="28"/>
      <c r="AJB25" s="28"/>
      <c r="AJC25" s="28"/>
      <c r="AJD25" s="28"/>
      <c r="AJE25" s="28"/>
      <c r="AJF25" s="28"/>
      <c r="AJG25" s="28"/>
      <c r="AJH25" s="28"/>
      <c r="AJI25" s="28"/>
      <c r="AJJ25" s="28"/>
      <c r="AJK25" s="28"/>
      <c r="AJL25" s="28"/>
      <c r="AJM25" s="28"/>
      <c r="AJN25" s="28"/>
      <c r="AJO25" s="28"/>
      <c r="AJP25" s="28"/>
      <c r="AJQ25" s="28"/>
      <c r="AJR25" s="28"/>
      <c r="AJS25" s="28"/>
      <c r="AJT25" s="28"/>
      <c r="AJU25" s="28"/>
      <c r="AJV25" s="28"/>
      <c r="AJW25" s="28"/>
      <c r="AJX25" s="28"/>
      <c r="AJY25" s="28"/>
      <c r="AJZ25" s="28"/>
      <c r="AKA25" s="28"/>
      <c r="AKB25" s="28"/>
      <c r="AKC25" s="28"/>
      <c r="AKD25" s="28"/>
      <c r="AKE25" s="28"/>
      <c r="AKF25" s="28"/>
      <c r="AKG25" s="28"/>
      <c r="AKH25" s="28"/>
      <c r="AKI25" s="28"/>
      <c r="AKJ25" s="28"/>
      <c r="AKK25" s="28"/>
      <c r="AKL25" s="28"/>
      <c r="AKM25" s="28"/>
      <c r="AKN25" s="28"/>
      <c r="AKO25" s="28"/>
      <c r="AKP25" s="28"/>
      <c r="AKQ25" s="28"/>
      <c r="AKR25" s="28"/>
      <c r="AKS25" s="28"/>
      <c r="AKT25" s="28"/>
      <c r="AKU25" s="28"/>
      <c r="AKV25" s="28"/>
      <c r="AKW25" s="28"/>
      <c r="AKX25" s="28"/>
      <c r="AKY25" s="28"/>
      <c r="AKZ25" s="28"/>
      <c r="ALA25" s="28"/>
      <c r="ALB25" s="28"/>
      <c r="ALC25" s="28"/>
      <c r="ALD25" s="28"/>
      <c r="ALE25" s="28"/>
      <c r="ALF25" s="28"/>
      <c r="ALG25" s="28"/>
      <c r="ALH25" s="28"/>
      <c r="ALI25" s="28"/>
      <c r="ALJ25" s="28"/>
      <c r="ALK25" s="28"/>
      <c r="ALL25" s="28"/>
      <c r="ALM25" s="28"/>
      <c r="ALN25" s="28"/>
      <c r="ALO25" s="28"/>
      <c r="ALP25" s="28"/>
      <c r="ALQ25" s="28"/>
      <c r="ALR25" s="28"/>
    </row>
    <row r="26" spans="2:1006" outlineLevel="1" x14ac:dyDescent="0.35">
      <c r="C26" s="33" t="s">
        <v>118</v>
      </c>
      <c r="E26" s="33" t="s">
        <v>67</v>
      </c>
      <c r="J26" s="33">
        <f>I26+J8</f>
        <v>0</v>
      </c>
      <c r="K26" s="33">
        <f t="shared" ref="K26:AS26" si="11">J26+K8</f>
        <v>1</v>
      </c>
      <c r="L26" s="33">
        <f t="shared" si="11"/>
        <v>2</v>
      </c>
      <c r="M26" s="33">
        <f t="shared" si="11"/>
        <v>3</v>
      </c>
      <c r="N26" s="33">
        <f t="shared" si="11"/>
        <v>4</v>
      </c>
      <c r="O26" s="33">
        <f t="shared" si="11"/>
        <v>5</v>
      </c>
      <c r="P26" s="33">
        <f t="shared" si="11"/>
        <v>6</v>
      </c>
      <c r="Q26" s="33">
        <f t="shared" si="11"/>
        <v>7</v>
      </c>
      <c r="R26" s="33">
        <f t="shared" si="11"/>
        <v>8</v>
      </c>
      <c r="S26" s="33">
        <f t="shared" si="11"/>
        <v>9</v>
      </c>
      <c r="T26" s="33">
        <f t="shared" si="11"/>
        <v>10</v>
      </c>
      <c r="U26" s="33">
        <f t="shared" si="11"/>
        <v>11</v>
      </c>
      <c r="V26" s="33">
        <f t="shared" si="11"/>
        <v>12</v>
      </c>
      <c r="W26" s="33">
        <f t="shared" si="11"/>
        <v>13</v>
      </c>
      <c r="X26" s="33">
        <f t="shared" si="11"/>
        <v>14</v>
      </c>
      <c r="Y26" s="33">
        <f t="shared" si="11"/>
        <v>15</v>
      </c>
      <c r="Z26" s="33">
        <f t="shared" si="11"/>
        <v>16</v>
      </c>
      <c r="AA26" s="33">
        <f t="shared" si="11"/>
        <v>17</v>
      </c>
      <c r="AB26" s="33">
        <f t="shared" si="11"/>
        <v>18</v>
      </c>
      <c r="AC26" s="33">
        <f t="shared" si="11"/>
        <v>19</v>
      </c>
      <c r="AD26" s="33">
        <f t="shared" si="11"/>
        <v>20</v>
      </c>
      <c r="AE26" s="33">
        <f t="shared" si="11"/>
        <v>21</v>
      </c>
      <c r="AF26" s="33">
        <f t="shared" si="11"/>
        <v>22</v>
      </c>
      <c r="AG26" s="33">
        <f t="shared" si="11"/>
        <v>23</v>
      </c>
      <c r="AH26" s="33">
        <f t="shared" si="11"/>
        <v>24</v>
      </c>
      <c r="AI26" s="33">
        <f t="shared" si="11"/>
        <v>25</v>
      </c>
      <c r="AJ26" s="33">
        <f t="shared" si="11"/>
        <v>26</v>
      </c>
      <c r="AK26" s="33">
        <f t="shared" si="11"/>
        <v>27</v>
      </c>
      <c r="AL26" s="33">
        <f t="shared" si="11"/>
        <v>28</v>
      </c>
      <c r="AM26" s="33">
        <f t="shared" si="11"/>
        <v>29</v>
      </c>
      <c r="AN26" s="33">
        <f t="shared" si="11"/>
        <v>30</v>
      </c>
      <c r="AO26" s="33">
        <f t="shared" si="11"/>
        <v>31</v>
      </c>
      <c r="AP26" s="33">
        <f t="shared" si="11"/>
        <v>32</v>
      </c>
      <c r="AQ26" s="33">
        <f t="shared" si="11"/>
        <v>33</v>
      </c>
      <c r="AR26" s="33">
        <f t="shared" si="11"/>
        <v>34</v>
      </c>
      <c r="AS26" s="33">
        <f t="shared" si="11"/>
        <v>35</v>
      </c>
    </row>
    <row r="27" spans="2:1006" outlineLevel="1" x14ac:dyDescent="0.35">
      <c r="C27" s="33" t="s">
        <v>66</v>
      </c>
      <c r="E27" s="33" t="s">
        <v>60</v>
      </c>
      <c r="I27" s="39">
        <f>SUM(J27:XFD27)</f>
        <v>1</v>
      </c>
      <c r="J27" s="25">
        <f>LOOKUP(J26,Inputs!50:50,Inputs!51:51)</f>
        <v>0</v>
      </c>
      <c r="K27" s="25">
        <f>LOOKUP(K26,Inputs!50:50,Inputs!51:51)</f>
        <v>0.4</v>
      </c>
      <c r="L27" s="25">
        <f>LOOKUP(L26,Inputs!50:50,Inputs!51:51)</f>
        <v>0.24</v>
      </c>
      <c r="M27" s="25">
        <f>LOOKUP(M26,Inputs!50:50,Inputs!51:51)</f>
        <v>0.14399999999999999</v>
      </c>
      <c r="N27" s="25">
        <f>LOOKUP(N26,Inputs!50:50,Inputs!51:51)</f>
        <v>0.108</v>
      </c>
      <c r="O27" s="25">
        <f>LOOKUP(O26,Inputs!50:50,Inputs!51:51)</f>
        <v>0.108</v>
      </c>
      <c r="P27" s="25">
        <f>LOOKUP(P26,Inputs!50:50,Inputs!51:51)</f>
        <v>0</v>
      </c>
      <c r="Q27" s="25">
        <f>LOOKUP(Q26,Inputs!50:50,Inputs!51:51)</f>
        <v>0</v>
      </c>
      <c r="R27" s="25">
        <f>LOOKUP(R26,Inputs!50:50,Inputs!51:51)</f>
        <v>0</v>
      </c>
      <c r="S27" s="25">
        <f>LOOKUP(S26,Inputs!50:50,Inputs!51:51)</f>
        <v>0</v>
      </c>
      <c r="T27" s="25">
        <f>LOOKUP(T26,Inputs!50:50,Inputs!51:51)</f>
        <v>0</v>
      </c>
      <c r="U27" s="25">
        <f>LOOKUP(U26,Inputs!50:50,Inputs!51:51)</f>
        <v>0</v>
      </c>
      <c r="V27" s="25">
        <f>LOOKUP(V26,Inputs!50:50,Inputs!51:51)</f>
        <v>0</v>
      </c>
      <c r="W27" s="25">
        <f>LOOKUP(W26,Inputs!50:50,Inputs!51:51)</f>
        <v>0</v>
      </c>
      <c r="X27" s="25">
        <f>LOOKUP(X26,Inputs!50:50,Inputs!51:51)</f>
        <v>0</v>
      </c>
      <c r="Y27" s="25">
        <f>LOOKUP(Y26,Inputs!50:50,Inputs!51:51)</f>
        <v>0</v>
      </c>
      <c r="Z27" s="25">
        <f>LOOKUP(Z26,Inputs!50:50,Inputs!51:51)</f>
        <v>0</v>
      </c>
      <c r="AA27" s="25">
        <f>LOOKUP(AA26,Inputs!50:50,Inputs!51:51)</f>
        <v>0</v>
      </c>
      <c r="AB27" s="25">
        <f>LOOKUP(AB26,Inputs!50:50,Inputs!51:51)</f>
        <v>0</v>
      </c>
      <c r="AC27" s="25">
        <f>LOOKUP(AC26,Inputs!50:50,Inputs!51:51)</f>
        <v>0</v>
      </c>
      <c r="AD27" s="25">
        <f>LOOKUP(AD26,Inputs!50:50,Inputs!51:51)</f>
        <v>0</v>
      </c>
      <c r="AE27" s="25">
        <f>LOOKUP(AE26,Inputs!50:50,Inputs!51:51)</f>
        <v>0</v>
      </c>
      <c r="AF27" s="25">
        <f>LOOKUP(AF26,Inputs!50:50,Inputs!51:51)</f>
        <v>0</v>
      </c>
      <c r="AG27" s="25">
        <f>LOOKUP(AG26,Inputs!50:50,Inputs!51:51)</f>
        <v>0</v>
      </c>
      <c r="AH27" s="25">
        <f>LOOKUP(AH26,Inputs!50:50,Inputs!51:51)</f>
        <v>0</v>
      </c>
      <c r="AI27" s="25">
        <f>LOOKUP(AI26,Inputs!50:50,Inputs!51:51)</f>
        <v>0</v>
      </c>
      <c r="AJ27" s="25">
        <f>LOOKUP(AJ26,Inputs!50:50,Inputs!51:51)</f>
        <v>0</v>
      </c>
      <c r="AK27" s="25">
        <f>LOOKUP(AK26,Inputs!50:50,Inputs!51:51)</f>
        <v>0</v>
      </c>
      <c r="AL27" s="25">
        <f>LOOKUP(AL26,Inputs!50:50,Inputs!51:51)</f>
        <v>0</v>
      </c>
      <c r="AM27" s="25">
        <f>LOOKUP(AM26,Inputs!50:50,Inputs!51:51)</f>
        <v>0</v>
      </c>
      <c r="AN27" s="25">
        <f>LOOKUP(AN26,Inputs!50:50,Inputs!51:51)</f>
        <v>0</v>
      </c>
      <c r="AO27" s="25">
        <f>LOOKUP(AO26,Inputs!50:50,Inputs!51:51)</f>
        <v>0</v>
      </c>
      <c r="AP27" s="25">
        <f>LOOKUP(AP26,Inputs!50:50,Inputs!51:51)</f>
        <v>0</v>
      </c>
      <c r="AQ27" s="25">
        <f>LOOKUP(AQ26,Inputs!50:50,Inputs!51:51)</f>
        <v>0</v>
      </c>
      <c r="AR27" s="25">
        <f>LOOKUP(AR26,Inputs!50:50,Inputs!51:51)</f>
        <v>0</v>
      </c>
      <c r="AS27" s="25">
        <f>LOOKUP(AS26,Inputs!50:50,Inputs!51:51)</f>
        <v>0</v>
      </c>
    </row>
    <row r="28" spans="2:1006" outlineLevel="1" x14ac:dyDescent="0.35"/>
    <row r="29" spans="2:1006" outlineLevel="1" x14ac:dyDescent="0.35">
      <c r="C29" s="33" t="s">
        <v>119</v>
      </c>
      <c r="E29" s="33" t="s">
        <v>60</v>
      </c>
      <c r="G29" s="23">
        <f>Inputs!G32</f>
        <v>15</v>
      </c>
      <c r="H29" s="38">
        <f>1/G29</f>
        <v>6.6666666666666666E-2</v>
      </c>
      <c r="I29" s="39">
        <f>SUM(J29:XFD29)</f>
        <v>0.99999999999999989</v>
      </c>
      <c r="J29" s="38">
        <f>AND(J8,(J26&lt;=$G$29))*$H$29</f>
        <v>0</v>
      </c>
      <c r="K29" s="38">
        <f t="shared" ref="K29:AS29" si="12">AND(K8,(K26&lt;=$G$29))*$H$29</f>
        <v>6.6666666666666666E-2</v>
      </c>
      <c r="L29" s="38">
        <f t="shared" si="12"/>
        <v>6.6666666666666666E-2</v>
      </c>
      <c r="M29" s="38">
        <f t="shared" si="12"/>
        <v>6.6666666666666666E-2</v>
      </c>
      <c r="N29" s="38">
        <f t="shared" si="12"/>
        <v>6.6666666666666666E-2</v>
      </c>
      <c r="O29" s="38">
        <f t="shared" si="12"/>
        <v>6.6666666666666666E-2</v>
      </c>
      <c r="P29" s="38">
        <f t="shared" si="12"/>
        <v>6.6666666666666666E-2</v>
      </c>
      <c r="Q29" s="38">
        <f t="shared" si="12"/>
        <v>6.6666666666666666E-2</v>
      </c>
      <c r="R29" s="38">
        <f t="shared" si="12"/>
        <v>6.6666666666666666E-2</v>
      </c>
      <c r="S29" s="38">
        <f t="shared" si="12"/>
        <v>6.6666666666666666E-2</v>
      </c>
      <c r="T29" s="38">
        <f t="shared" si="12"/>
        <v>6.6666666666666666E-2</v>
      </c>
      <c r="U29" s="38">
        <f t="shared" si="12"/>
        <v>6.6666666666666666E-2</v>
      </c>
      <c r="V29" s="38">
        <f t="shared" si="12"/>
        <v>6.6666666666666666E-2</v>
      </c>
      <c r="W29" s="38">
        <f t="shared" si="12"/>
        <v>6.6666666666666666E-2</v>
      </c>
      <c r="X29" s="38">
        <f t="shared" si="12"/>
        <v>6.6666666666666666E-2</v>
      </c>
      <c r="Y29" s="38">
        <f t="shared" si="12"/>
        <v>6.6666666666666666E-2</v>
      </c>
      <c r="Z29" s="38">
        <f t="shared" si="12"/>
        <v>0</v>
      </c>
      <c r="AA29" s="38">
        <f t="shared" si="12"/>
        <v>0</v>
      </c>
      <c r="AB29" s="38">
        <f t="shared" si="12"/>
        <v>0</v>
      </c>
      <c r="AC29" s="38">
        <f t="shared" si="12"/>
        <v>0</v>
      </c>
      <c r="AD29" s="38">
        <f t="shared" si="12"/>
        <v>0</v>
      </c>
      <c r="AE29" s="38">
        <f t="shared" si="12"/>
        <v>0</v>
      </c>
      <c r="AF29" s="38">
        <f t="shared" si="12"/>
        <v>0</v>
      </c>
      <c r="AG29" s="38">
        <f t="shared" si="12"/>
        <v>0</v>
      </c>
      <c r="AH29" s="38">
        <f t="shared" si="12"/>
        <v>0</v>
      </c>
      <c r="AI29" s="38">
        <f t="shared" si="12"/>
        <v>0</v>
      </c>
      <c r="AJ29" s="38">
        <f t="shared" si="12"/>
        <v>0</v>
      </c>
      <c r="AK29" s="38">
        <f t="shared" si="12"/>
        <v>0</v>
      </c>
      <c r="AL29" s="38">
        <f t="shared" si="12"/>
        <v>0</v>
      </c>
      <c r="AM29" s="38">
        <f t="shared" si="12"/>
        <v>0</v>
      </c>
      <c r="AN29" s="38">
        <f t="shared" si="12"/>
        <v>0</v>
      </c>
      <c r="AO29" s="38">
        <f t="shared" si="12"/>
        <v>0</v>
      </c>
      <c r="AP29" s="38">
        <f t="shared" si="12"/>
        <v>0</v>
      </c>
      <c r="AQ29" s="38">
        <f t="shared" si="12"/>
        <v>0</v>
      </c>
      <c r="AR29" s="38">
        <f t="shared" si="12"/>
        <v>0</v>
      </c>
      <c r="AS29" s="38">
        <f t="shared" si="12"/>
        <v>0</v>
      </c>
    </row>
    <row r="30" spans="2:1006" outlineLevel="1" x14ac:dyDescent="0.35"/>
    <row r="31" spans="2:1006" outlineLevel="1" x14ac:dyDescent="0.35">
      <c r="C31" s="33" t="s">
        <v>120</v>
      </c>
      <c r="E31" s="33" t="s">
        <v>90</v>
      </c>
      <c r="I31" s="21">
        <f>SUM(J31:XFD31)</f>
        <v>80750000</v>
      </c>
      <c r="J31" s="34">
        <f>J27*J21</f>
        <v>0</v>
      </c>
      <c r="K31" s="34">
        <f t="shared" ref="K31:AS31" si="13">K27*K21</f>
        <v>32300000</v>
      </c>
      <c r="L31" s="34">
        <f t="shared" si="13"/>
        <v>19380000</v>
      </c>
      <c r="M31" s="34">
        <f t="shared" si="13"/>
        <v>11628000</v>
      </c>
      <c r="N31" s="34">
        <f t="shared" si="13"/>
        <v>8721000</v>
      </c>
      <c r="O31" s="34">
        <f t="shared" si="13"/>
        <v>8721000</v>
      </c>
      <c r="P31" s="34">
        <f t="shared" si="13"/>
        <v>0</v>
      </c>
      <c r="Q31" s="34">
        <f t="shared" si="13"/>
        <v>0</v>
      </c>
      <c r="R31" s="34">
        <f t="shared" si="13"/>
        <v>0</v>
      </c>
      <c r="S31" s="34">
        <f t="shared" si="13"/>
        <v>0</v>
      </c>
      <c r="T31" s="34">
        <f t="shared" si="13"/>
        <v>0</v>
      </c>
      <c r="U31" s="34">
        <f t="shared" si="13"/>
        <v>0</v>
      </c>
      <c r="V31" s="34">
        <f t="shared" si="13"/>
        <v>0</v>
      </c>
      <c r="W31" s="34">
        <f t="shared" si="13"/>
        <v>0</v>
      </c>
      <c r="X31" s="34">
        <f t="shared" si="13"/>
        <v>0</v>
      </c>
      <c r="Y31" s="34">
        <f t="shared" si="13"/>
        <v>0</v>
      </c>
      <c r="Z31" s="34">
        <f t="shared" si="13"/>
        <v>0</v>
      </c>
      <c r="AA31" s="34">
        <f t="shared" si="13"/>
        <v>0</v>
      </c>
      <c r="AB31" s="34">
        <f t="shared" si="13"/>
        <v>0</v>
      </c>
      <c r="AC31" s="34">
        <f t="shared" si="13"/>
        <v>0</v>
      </c>
      <c r="AD31" s="34">
        <f t="shared" si="13"/>
        <v>0</v>
      </c>
      <c r="AE31" s="34">
        <f t="shared" si="13"/>
        <v>0</v>
      </c>
      <c r="AF31" s="34">
        <f t="shared" si="13"/>
        <v>0</v>
      </c>
      <c r="AG31" s="34">
        <f t="shared" si="13"/>
        <v>0</v>
      </c>
      <c r="AH31" s="34">
        <f t="shared" si="13"/>
        <v>0</v>
      </c>
      <c r="AI31" s="34">
        <f t="shared" si="13"/>
        <v>0</v>
      </c>
      <c r="AJ31" s="34">
        <f t="shared" si="13"/>
        <v>0</v>
      </c>
      <c r="AK31" s="34">
        <f t="shared" si="13"/>
        <v>0</v>
      </c>
      <c r="AL31" s="34">
        <f t="shared" si="13"/>
        <v>0</v>
      </c>
      <c r="AM31" s="34">
        <f t="shared" si="13"/>
        <v>0</v>
      </c>
      <c r="AN31" s="34">
        <f t="shared" si="13"/>
        <v>0</v>
      </c>
      <c r="AO31" s="34">
        <f t="shared" si="13"/>
        <v>0</v>
      </c>
      <c r="AP31" s="34">
        <f t="shared" si="13"/>
        <v>0</v>
      </c>
      <c r="AQ31" s="34">
        <f t="shared" si="13"/>
        <v>0</v>
      </c>
      <c r="AR31" s="34">
        <f t="shared" si="13"/>
        <v>0</v>
      </c>
      <c r="AS31" s="34">
        <f t="shared" si="13"/>
        <v>0</v>
      </c>
    </row>
    <row r="32" spans="2:1006" outlineLevel="1" x14ac:dyDescent="0.35">
      <c r="C32" s="33" t="s">
        <v>121</v>
      </c>
      <c r="E32" s="33" t="s">
        <v>90</v>
      </c>
      <c r="I32" s="21">
        <f>SUM(J32:XFD32)</f>
        <v>5000000</v>
      </c>
      <c r="J32" s="34">
        <f>J29*J23</f>
        <v>0</v>
      </c>
      <c r="K32" s="34">
        <f t="shared" ref="K32:AS32" si="14">K29*K23</f>
        <v>333333.33333333331</v>
      </c>
      <c r="L32" s="34">
        <f t="shared" si="14"/>
        <v>333333.33333333331</v>
      </c>
      <c r="M32" s="34">
        <f t="shared" si="14"/>
        <v>333333.33333333331</v>
      </c>
      <c r="N32" s="34">
        <f t="shared" si="14"/>
        <v>333333.33333333331</v>
      </c>
      <c r="O32" s="34">
        <f t="shared" si="14"/>
        <v>333333.33333333331</v>
      </c>
      <c r="P32" s="34">
        <f t="shared" si="14"/>
        <v>333333.33333333331</v>
      </c>
      <c r="Q32" s="34">
        <f t="shared" si="14"/>
        <v>333333.33333333331</v>
      </c>
      <c r="R32" s="34">
        <f t="shared" si="14"/>
        <v>333333.33333333331</v>
      </c>
      <c r="S32" s="34">
        <f t="shared" si="14"/>
        <v>333333.33333333331</v>
      </c>
      <c r="T32" s="34">
        <f t="shared" si="14"/>
        <v>333333.33333333331</v>
      </c>
      <c r="U32" s="34">
        <f t="shared" si="14"/>
        <v>333333.33333333331</v>
      </c>
      <c r="V32" s="34">
        <f t="shared" si="14"/>
        <v>333333.33333333331</v>
      </c>
      <c r="W32" s="34">
        <f t="shared" si="14"/>
        <v>333333.33333333331</v>
      </c>
      <c r="X32" s="34">
        <f t="shared" si="14"/>
        <v>333333.33333333331</v>
      </c>
      <c r="Y32" s="34">
        <f t="shared" si="14"/>
        <v>333333.33333333331</v>
      </c>
      <c r="Z32" s="34">
        <f t="shared" si="14"/>
        <v>0</v>
      </c>
      <c r="AA32" s="34">
        <f t="shared" si="14"/>
        <v>0</v>
      </c>
      <c r="AB32" s="34">
        <f t="shared" si="14"/>
        <v>0</v>
      </c>
      <c r="AC32" s="34">
        <f t="shared" si="14"/>
        <v>0</v>
      </c>
      <c r="AD32" s="34">
        <f t="shared" si="14"/>
        <v>0</v>
      </c>
      <c r="AE32" s="34">
        <f t="shared" si="14"/>
        <v>0</v>
      </c>
      <c r="AF32" s="34">
        <f t="shared" si="14"/>
        <v>0</v>
      </c>
      <c r="AG32" s="34">
        <f t="shared" si="14"/>
        <v>0</v>
      </c>
      <c r="AH32" s="34">
        <f t="shared" si="14"/>
        <v>0</v>
      </c>
      <c r="AI32" s="34">
        <f t="shared" si="14"/>
        <v>0</v>
      </c>
      <c r="AJ32" s="34">
        <f t="shared" si="14"/>
        <v>0</v>
      </c>
      <c r="AK32" s="34">
        <f t="shared" si="14"/>
        <v>0</v>
      </c>
      <c r="AL32" s="34">
        <f t="shared" si="14"/>
        <v>0</v>
      </c>
      <c r="AM32" s="34">
        <f t="shared" si="14"/>
        <v>0</v>
      </c>
      <c r="AN32" s="34">
        <f t="shared" si="14"/>
        <v>0</v>
      </c>
      <c r="AO32" s="34">
        <f t="shared" si="14"/>
        <v>0</v>
      </c>
      <c r="AP32" s="34">
        <f t="shared" si="14"/>
        <v>0</v>
      </c>
      <c r="AQ32" s="34">
        <f t="shared" si="14"/>
        <v>0</v>
      </c>
      <c r="AR32" s="34">
        <f t="shared" si="14"/>
        <v>0</v>
      </c>
      <c r="AS32" s="34">
        <f t="shared" si="14"/>
        <v>0</v>
      </c>
    </row>
    <row r="33" spans="2:1006" outlineLevel="1" x14ac:dyDescent="0.35">
      <c r="C33" s="36" t="s">
        <v>122</v>
      </c>
      <c r="D33" s="36"/>
      <c r="E33" s="36" t="s">
        <v>90</v>
      </c>
      <c r="F33" s="36"/>
      <c r="G33" s="36"/>
      <c r="H33" s="36"/>
      <c r="I33" s="22">
        <f>SUM(J33:XFD33)</f>
        <v>85749999.99999994</v>
      </c>
      <c r="J33" s="37">
        <f>SUM(J31:J32)</f>
        <v>0</v>
      </c>
      <c r="K33" s="37">
        <f t="shared" ref="K33:AS33" si="15">SUM(K31:K32)</f>
        <v>32633333.333333332</v>
      </c>
      <c r="L33" s="37">
        <f t="shared" si="15"/>
        <v>19713333.333333332</v>
      </c>
      <c r="M33" s="37">
        <f t="shared" si="15"/>
        <v>11961333.333333334</v>
      </c>
      <c r="N33" s="37">
        <f t="shared" si="15"/>
        <v>9054333.333333334</v>
      </c>
      <c r="O33" s="37">
        <f t="shared" si="15"/>
        <v>9054333.333333334</v>
      </c>
      <c r="P33" s="37">
        <f t="shared" si="15"/>
        <v>333333.33333333331</v>
      </c>
      <c r="Q33" s="37">
        <f t="shared" si="15"/>
        <v>333333.33333333331</v>
      </c>
      <c r="R33" s="37">
        <f t="shared" si="15"/>
        <v>333333.33333333331</v>
      </c>
      <c r="S33" s="37">
        <f t="shared" si="15"/>
        <v>333333.33333333331</v>
      </c>
      <c r="T33" s="37">
        <f t="shared" si="15"/>
        <v>333333.33333333331</v>
      </c>
      <c r="U33" s="37">
        <f t="shared" si="15"/>
        <v>333333.33333333331</v>
      </c>
      <c r="V33" s="37">
        <f t="shared" si="15"/>
        <v>333333.33333333331</v>
      </c>
      <c r="W33" s="37">
        <f t="shared" si="15"/>
        <v>333333.33333333331</v>
      </c>
      <c r="X33" s="37">
        <f t="shared" si="15"/>
        <v>333333.33333333331</v>
      </c>
      <c r="Y33" s="37">
        <f t="shared" si="15"/>
        <v>333333.33333333331</v>
      </c>
      <c r="Z33" s="37">
        <f t="shared" si="15"/>
        <v>0</v>
      </c>
      <c r="AA33" s="37">
        <f t="shared" si="15"/>
        <v>0</v>
      </c>
      <c r="AB33" s="37">
        <f t="shared" si="15"/>
        <v>0</v>
      </c>
      <c r="AC33" s="37">
        <f t="shared" si="15"/>
        <v>0</v>
      </c>
      <c r="AD33" s="37">
        <f t="shared" si="15"/>
        <v>0</v>
      </c>
      <c r="AE33" s="37">
        <f t="shared" si="15"/>
        <v>0</v>
      </c>
      <c r="AF33" s="37">
        <f t="shared" si="15"/>
        <v>0</v>
      </c>
      <c r="AG33" s="37">
        <f t="shared" si="15"/>
        <v>0</v>
      </c>
      <c r="AH33" s="37">
        <f t="shared" si="15"/>
        <v>0</v>
      </c>
      <c r="AI33" s="37">
        <f t="shared" si="15"/>
        <v>0</v>
      </c>
      <c r="AJ33" s="37">
        <f t="shared" si="15"/>
        <v>0</v>
      </c>
      <c r="AK33" s="37">
        <f t="shared" si="15"/>
        <v>0</v>
      </c>
      <c r="AL33" s="37">
        <f t="shared" si="15"/>
        <v>0</v>
      </c>
      <c r="AM33" s="37">
        <f t="shared" si="15"/>
        <v>0</v>
      </c>
      <c r="AN33" s="37">
        <f t="shared" si="15"/>
        <v>0</v>
      </c>
      <c r="AO33" s="37">
        <f t="shared" si="15"/>
        <v>0</v>
      </c>
      <c r="AP33" s="37">
        <f t="shared" si="15"/>
        <v>0</v>
      </c>
      <c r="AQ33" s="37">
        <f t="shared" si="15"/>
        <v>0</v>
      </c>
      <c r="AR33" s="37">
        <f t="shared" si="15"/>
        <v>0</v>
      </c>
      <c r="AS33" s="37">
        <f t="shared" si="15"/>
        <v>0</v>
      </c>
    </row>
    <row r="34" spans="2:1006" outlineLevel="1" x14ac:dyDescent="0.35"/>
    <row r="35" spans="2:1006" x14ac:dyDescent="0.35">
      <c r="B35" s="28" t="s">
        <v>123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</row>
    <row r="36" spans="2:1006" x14ac:dyDescent="0.35">
      <c r="C36" s="33" t="s">
        <v>104</v>
      </c>
      <c r="E36" s="33" t="s">
        <v>90</v>
      </c>
      <c r="J36" s="34">
        <f>J12</f>
        <v>0</v>
      </c>
      <c r="K36" s="34">
        <f t="shared" ref="K36:AS36" si="16">K12</f>
        <v>5023375</v>
      </c>
      <c r="L36" s="34">
        <f t="shared" si="16"/>
        <v>4971483.125</v>
      </c>
      <c r="M36" s="34">
        <f t="shared" si="16"/>
        <v>4919315.2093749996</v>
      </c>
      <c r="N36" s="34">
        <f t="shared" si="16"/>
        <v>4866861.9233281258</v>
      </c>
      <c r="O36" s="34">
        <f t="shared" si="16"/>
        <v>4814113.7695114845</v>
      </c>
      <c r="P36" s="34">
        <f t="shared" si="16"/>
        <v>4761061.079579927</v>
      </c>
      <c r="Q36" s="34">
        <f t="shared" si="16"/>
        <v>4707694.0106763486</v>
      </c>
      <c r="R36" s="34">
        <f t="shared" si="16"/>
        <v>4654002.5418471722</v>
      </c>
      <c r="S36" s="34">
        <f t="shared" si="16"/>
        <v>4599976.4703866262</v>
      </c>
      <c r="T36" s="34">
        <f t="shared" si="16"/>
        <v>4545605.4081083573</v>
      </c>
      <c r="U36" s="34">
        <f t="shared" si="16"/>
        <v>4490878.7775429534</v>
      </c>
      <c r="V36" s="34">
        <f t="shared" si="16"/>
        <v>4435785.8080598786</v>
      </c>
      <c r="W36" s="34">
        <f t="shared" si="16"/>
        <v>4380315.5319123119</v>
      </c>
      <c r="X36" s="34">
        <f t="shared" si="16"/>
        <v>4324456.7802033387</v>
      </c>
      <c r="Y36" s="34">
        <f t="shared" si="16"/>
        <v>4268198.1787719224</v>
      </c>
      <c r="Z36" s="34">
        <f t="shared" si="16"/>
        <v>4211528.1439970536</v>
      </c>
      <c r="AA36" s="34">
        <f t="shared" si="16"/>
        <v>4154434.8785184389</v>
      </c>
      <c r="AB36" s="34">
        <f t="shared" si="16"/>
        <v>4096906.3668720461</v>
      </c>
      <c r="AC36" s="34">
        <f t="shared" si="16"/>
        <v>4038930.3710388094</v>
      </c>
      <c r="AD36" s="34">
        <f t="shared" si="16"/>
        <v>3980494.4259047606</v>
      </c>
      <c r="AE36" s="34">
        <f t="shared" si="16"/>
        <v>5496738.8334089816</v>
      </c>
      <c r="AF36" s="34">
        <f t="shared" si="16"/>
        <v>5429468.8977146167</v>
      </c>
      <c r="AG36" s="34">
        <f t="shared" si="16"/>
        <v>5361739.5868681762</v>
      </c>
      <c r="AH36" s="34">
        <f t="shared" si="16"/>
        <v>5293537.283248811</v>
      </c>
      <c r="AI36" s="34">
        <f t="shared" si="16"/>
        <v>5224848.1190338433</v>
      </c>
      <c r="AJ36" s="34">
        <f t="shared" si="16"/>
        <v>5155657.9710839754</v>
      </c>
      <c r="AK36" s="34">
        <f t="shared" si="16"/>
        <v>5085952.4557267623</v>
      </c>
      <c r="AL36" s="34">
        <f t="shared" si="16"/>
        <v>5015716.9234362999</v>
      </c>
      <c r="AM36" s="34">
        <f t="shared" si="16"/>
        <v>4944936.453407052</v>
      </c>
      <c r="AN36" s="34">
        <f t="shared" si="16"/>
        <v>4873595.8480197098</v>
      </c>
      <c r="AO36" s="34">
        <f t="shared" si="16"/>
        <v>4801679.6271968987</v>
      </c>
      <c r="AP36" s="34">
        <f t="shared" si="16"/>
        <v>4729172.0226465464</v>
      </c>
      <c r="AQ36" s="34">
        <f t="shared" si="16"/>
        <v>4656056.9719906589</v>
      </c>
      <c r="AR36" s="34">
        <f t="shared" si="16"/>
        <v>4582318.1127771977</v>
      </c>
      <c r="AS36" s="34">
        <f t="shared" si="16"/>
        <v>4507938.7763727345</v>
      </c>
    </row>
    <row r="37" spans="2:1006" x14ac:dyDescent="0.35">
      <c r="C37" s="33" t="s">
        <v>124</v>
      </c>
      <c r="E37" s="33" t="s">
        <v>90</v>
      </c>
      <c r="J37" s="34">
        <f>J33</f>
        <v>0</v>
      </c>
      <c r="K37" s="34">
        <f t="shared" ref="K37:AS37" si="17">K33</f>
        <v>32633333.333333332</v>
      </c>
      <c r="L37" s="34">
        <f t="shared" si="17"/>
        <v>19713333.333333332</v>
      </c>
      <c r="M37" s="34">
        <f t="shared" si="17"/>
        <v>11961333.333333334</v>
      </c>
      <c r="N37" s="34">
        <f t="shared" si="17"/>
        <v>9054333.333333334</v>
      </c>
      <c r="O37" s="34">
        <f t="shared" si="17"/>
        <v>9054333.333333334</v>
      </c>
      <c r="P37" s="34">
        <f t="shared" si="17"/>
        <v>333333.33333333331</v>
      </c>
      <c r="Q37" s="34">
        <f t="shared" si="17"/>
        <v>333333.33333333331</v>
      </c>
      <c r="R37" s="34">
        <f t="shared" si="17"/>
        <v>333333.33333333331</v>
      </c>
      <c r="S37" s="34">
        <f t="shared" si="17"/>
        <v>333333.33333333331</v>
      </c>
      <c r="T37" s="34">
        <f t="shared" si="17"/>
        <v>333333.33333333331</v>
      </c>
      <c r="U37" s="34">
        <f t="shared" si="17"/>
        <v>333333.33333333331</v>
      </c>
      <c r="V37" s="34">
        <f t="shared" si="17"/>
        <v>333333.33333333331</v>
      </c>
      <c r="W37" s="34">
        <f t="shared" si="17"/>
        <v>333333.33333333331</v>
      </c>
      <c r="X37" s="34">
        <f t="shared" si="17"/>
        <v>333333.33333333331</v>
      </c>
      <c r="Y37" s="34">
        <f t="shared" si="17"/>
        <v>333333.33333333331</v>
      </c>
      <c r="Z37" s="34">
        <f t="shared" si="17"/>
        <v>0</v>
      </c>
      <c r="AA37" s="34">
        <f t="shared" si="17"/>
        <v>0</v>
      </c>
      <c r="AB37" s="34">
        <f t="shared" si="17"/>
        <v>0</v>
      </c>
      <c r="AC37" s="34">
        <f t="shared" si="17"/>
        <v>0</v>
      </c>
      <c r="AD37" s="34">
        <f t="shared" si="17"/>
        <v>0</v>
      </c>
      <c r="AE37" s="34">
        <f t="shared" si="17"/>
        <v>0</v>
      </c>
      <c r="AF37" s="34">
        <f t="shared" si="17"/>
        <v>0</v>
      </c>
      <c r="AG37" s="34">
        <f t="shared" si="17"/>
        <v>0</v>
      </c>
      <c r="AH37" s="34">
        <f t="shared" si="17"/>
        <v>0</v>
      </c>
      <c r="AI37" s="34">
        <f t="shared" si="17"/>
        <v>0</v>
      </c>
      <c r="AJ37" s="34">
        <f t="shared" si="17"/>
        <v>0</v>
      </c>
      <c r="AK37" s="34">
        <f t="shared" si="17"/>
        <v>0</v>
      </c>
      <c r="AL37" s="34">
        <f t="shared" si="17"/>
        <v>0</v>
      </c>
      <c r="AM37" s="34">
        <f t="shared" si="17"/>
        <v>0</v>
      </c>
      <c r="AN37" s="34">
        <f t="shared" si="17"/>
        <v>0</v>
      </c>
      <c r="AO37" s="34">
        <f t="shared" si="17"/>
        <v>0</v>
      </c>
      <c r="AP37" s="34">
        <f t="shared" si="17"/>
        <v>0</v>
      </c>
      <c r="AQ37" s="34">
        <f t="shared" si="17"/>
        <v>0</v>
      </c>
      <c r="AR37" s="34">
        <f t="shared" si="17"/>
        <v>0</v>
      </c>
      <c r="AS37" s="34">
        <f t="shared" si="17"/>
        <v>0</v>
      </c>
    </row>
    <row r="38" spans="2:1006" x14ac:dyDescent="0.35">
      <c r="C38" s="36" t="s">
        <v>125</v>
      </c>
      <c r="D38" s="36"/>
      <c r="E38" s="36" t="s">
        <v>90</v>
      </c>
      <c r="F38" s="36"/>
      <c r="G38" s="36"/>
      <c r="H38" s="36"/>
      <c r="I38" s="36"/>
      <c r="J38" s="37">
        <f>J36-J37</f>
        <v>0</v>
      </c>
      <c r="K38" s="37">
        <f t="shared" ref="K38:AS38" si="18">K36-K37</f>
        <v>-27609958.333333332</v>
      </c>
      <c r="L38" s="37">
        <f t="shared" si="18"/>
        <v>-14741850.208333332</v>
      </c>
      <c r="M38" s="37">
        <f t="shared" si="18"/>
        <v>-7042018.1239583343</v>
      </c>
      <c r="N38" s="37">
        <f t="shared" si="18"/>
        <v>-4187471.4100052081</v>
      </c>
      <c r="O38" s="37">
        <f t="shared" si="18"/>
        <v>-4240219.5638218494</v>
      </c>
      <c r="P38" s="37">
        <f t="shared" si="18"/>
        <v>4427727.746246594</v>
      </c>
      <c r="Q38" s="37">
        <f t="shared" si="18"/>
        <v>4374360.6773430156</v>
      </c>
      <c r="R38" s="37">
        <f t="shared" si="18"/>
        <v>4320669.2085138392</v>
      </c>
      <c r="S38" s="37">
        <f t="shared" si="18"/>
        <v>4266643.1370532932</v>
      </c>
      <c r="T38" s="37">
        <f t="shared" si="18"/>
        <v>4212272.0747750243</v>
      </c>
      <c r="U38" s="37">
        <f t="shared" si="18"/>
        <v>4157545.4442096199</v>
      </c>
      <c r="V38" s="37">
        <f t="shared" si="18"/>
        <v>4102452.4747265452</v>
      </c>
      <c r="W38" s="37">
        <f t="shared" si="18"/>
        <v>4046982.1985789784</v>
      </c>
      <c r="X38" s="37">
        <f t="shared" si="18"/>
        <v>3991123.4468700052</v>
      </c>
      <c r="Y38" s="37">
        <f t="shared" si="18"/>
        <v>3934864.8454385889</v>
      </c>
      <c r="Z38" s="37">
        <f t="shared" si="18"/>
        <v>4211528.1439970536</v>
      </c>
      <c r="AA38" s="37">
        <f t="shared" si="18"/>
        <v>4154434.8785184389</v>
      </c>
      <c r="AB38" s="37">
        <f t="shared" si="18"/>
        <v>4096906.3668720461</v>
      </c>
      <c r="AC38" s="37">
        <f t="shared" si="18"/>
        <v>4038930.3710388094</v>
      </c>
      <c r="AD38" s="37">
        <f t="shared" si="18"/>
        <v>3980494.4259047606</v>
      </c>
      <c r="AE38" s="37">
        <f t="shared" si="18"/>
        <v>5496738.8334089816</v>
      </c>
      <c r="AF38" s="37">
        <f t="shared" si="18"/>
        <v>5429468.8977146167</v>
      </c>
      <c r="AG38" s="37">
        <f t="shared" si="18"/>
        <v>5361739.5868681762</v>
      </c>
      <c r="AH38" s="37">
        <f t="shared" si="18"/>
        <v>5293537.283248811</v>
      </c>
      <c r="AI38" s="37">
        <f t="shared" si="18"/>
        <v>5224848.1190338433</v>
      </c>
      <c r="AJ38" s="37">
        <f t="shared" si="18"/>
        <v>5155657.9710839754</v>
      </c>
      <c r="AK38" s="37">
        <f t="shared" si="18"/>
        <v>5085952.4557267623</v>
      </c>
      <c r="AL38" s="37">
        <f t="shared" si="18"/>
        <v>5015716.9234362999</v>
      </c>
      <c r="AM38" s="37">
        <f t="shared" si="18"/>
        <v>4944936.453407052</v>
      </c>
      <c r="AN38" s="37">
        <f t="shared" si="18"/>
        <v>4873595.8480197098</v>
      </c>
      <c r="AO38" s="37">
        <f t="shared" si="18"/>
        <v>4801679.6271968987</v>
      </c>
      <c r="AP38" s="37">
        <f t="shared" si="18"/>
        <v>4729172.0226465464</v>
      </c>
      <c r="AQ38" s="37">
        <f t="shared" si="18"/>
        <v>4656056.9719906589</v>
      </c>
      <c r="AR38" s="37">
        <f t="shared" si="18"/>
        <v>4582318.1127771977</v>
      </c>
      <c r="AS38" s="37">
        <f t="shared" si="18"/>
        <v>4507938.7763727345</v>
      </c>
    </row>
    <row r="40" spans="2:1006" x14ac:dyDescent="0.35">
      <c r="C40" s="33" t="s">
        <v>126</v>
      </c>
      <c r="E40" s="33" t="s">
        <v>90</v>
      </c>
      <c r="F40" s="33" t="s">
        <v>60</v>
      </c>
      <c r="G40" s="27">
        <f>Inputs!F30</f>
        <v>0.21</v>
      </c>
      <c r="J40" s="34">
        <f>J38*$G$40</f>
        <v>0</v>
      </c>
      <c r="K40" s="34">
        <f t="shared" ref="K40:AS40" si="19">K38*$G$40</f>
        <v>-5798091.2499999991</v>
      </c>
      <c r="L40" s="34">
        <f t="shared" si="19"/>
        <v>-3095788.5437499997</v>
      </c>
      <c r="M40" s="34">
        <f t="shared" si="19"/>
        <v>-1478823.8060312502</v>
      </c>
      <c r="N40" s="34">
        <f t="shared" si="19"/>
        <v>-879368.99610109371</v>
      </c>
      <c r="O40" s="34">
        <f t="shared" si="19"/>
        <v>-890446.10840258829</v>
      </c>
      <c r="P40" s="34">
        <f t="shared" si="19"/>
        <v>929822.8267117847</v>
      </c>
      <c r="Q40" s="34">
        <f t="shared" si="19"/>
        <v>918615.74224203324</v>
      </c>
      <c r="R40" s="34">
        <f t="shared" si="19"/>
        <v>907340.53378790617</v>
      </c>
      <c r="S40" s="34">
        <f t="shared" si="19"/>
        <v>895995.05878119159</v>
      </c>
      <c r="T40" s="34">
        <f t="shared" si="19"/>
        <v>884577.13570275507</v>
      </c>
      <c r="U40" s="34">
        <f t="shared" si="19"/>
        <v>873084.54328402015</v>
      </c>
      <c r="V40" s="34">
        <f t="shared" si="19"/>
        <v>861515.01969257439</v>
      </c>
      <c r="W40" s="34">
        <f t="shared" si="19"/>
        <v>849866.26170158549</v>
      </c>
      <c r="X40" s="34">
        <f t="shared" si="19"/>
        <v>838135.92384270101</v>
      </c>
      <c r="Y40" s="34">
        <f t="shared" si="19"/>
        <v>826321.61754210363</v>
      </c>
      <c r="Z40" s="34">
        <f t="shared" si="19"/>
        <v>884420.91023938125</v>
      </c>
      <c r="AA40" s="34">
        <f t="shared" si="19"/>
        <v>872431.32448887208</v>
      </c>
      <c r="AB40" s="34">
        <f t="shared" si="19"/>
        <v>860350.33704312961</v>
      </c>
      <c r="AC40" s="34">
        <f t="shared" si="19"/>
        <v>848175.37791814993</v>
      </c>
      <c r="AD40" s="34">
        <f t="shared" si="19"/>
        <v>835903.82943999965</v>
      </c>
      <c r="AE40" s="34">
        <f t="shared" si="19"/>
        <v>1154315.1550158861</v>
      </c>
      <c r="AF40" s="34">
        <f t="shared" si="19"/>
        <v>1140188.4685200695</v>
      </c>
      <c r="AG40" s="34">
        <f t="shared" si="19"/>
        <v>1125965.3132423169</v>
      </c>
      <c r="AH40" s="34">
        <f t="shared" si="19"/>
        <v>1111642.8294822504</v>
      </c>
      <c r="AI40" s="34">
        <f t="shared" si="19"/>
        <v>1097218.1049971071</v>
      </c>
      <c r="AJ40" s="34">
        <f t="shared" si="19"/>
        <v>1082688.1739276347</v>
      </c>
      <c r="AK40" s="34">
        <f t="shared" si="19"/>
        <v>1068050.0157026201</v>
      </c>
      <c r="AL40" s="34">
        <f t="shared" si="19"/>
        <v>1053300.5539216229</v>
      </c>
      <c r="AM40" s="34">
        <f t="shared" si="19"/>
        <v>1038436.6552154808</v>
      </c>
      <c r="AN40" s="34">
        <f t="shared" si="19"/>
        <v>1023455.128084139</v>
      </c>
      <c r="AO40" s="34">
        <f t="shared" si="19"/>
        <v>1008352.7217113487</v>
      </c>
      <c r="AP40" s="34">
        <f t="shared" si="19"/>
        <v>993126.12475577474</v>
      </c>
      <c r="AQ40" s="34">
        <f t="shared" si="19"/>
        <v>977771.9641180383</v>
      </c>
      <c r="AR40" s="34">
        <f t="shared" si="19"/>
        <v>962286.80368321144</v>
      </c>
      <c r="AS40" s="34">
        <f t="shared" si="19"/>
        <v>946667.14303827425</v>
      </c>
    </row>
    <row r="41" spans="2:1006" x14ac:dyDescent="0.35">
      <c r="C41" s="33" t="s">
        <v>127</v>
      </c>
      <c r="E41" s="33" t="s">
        <v>90</v>
      </c>
      <c r="J41" s="34">
        <f>J16</f>
        <v>28500000</v>
      </c>
      <c r="K41" s="34">
        <f t="shared" ref="K41:AS41" si="20">K16</f>
        <v>0</v>
      </c>
      <c r="L41" s="34">
        <f t="shared" si="20"/>
        <v>0</v>
      </c>
      <c r="M41" s="34">
        <f t="shared" si="20"/>
        <v>0</v>
      </c>
      <c r="N41" s="34">
        <f t="shared" si="20"/>
        <v>0</v>
      </c>
      <c r="O41" s="34">
        <f t="shared" si="20"/>
        <v>0</v>
      </c>
      <c r="P41" s="34">
        <f t="shared" si="20"/>
        <v>0</v>
      </c>
      <c r="Q41" s="34">
        <f t="shared" si="20"/>
        <v>0</v>
      </c>
      <c r="R41" s="34">
        <f t="shared" si="20"/>
        <v>0</v>
      </c>
      <c r="S41" s="34">
        <f t="shared" si="20"/>
        <v>0</v>
      </c>
      <c r="T41" s="34">
        <f t="shared" si="20"/>
        <v>0</v>
      </c>
      <c r="U41" s="34">
        <f t="shared" si="20"/>
        <v>0</v>
      </c>
      <c r="V41" s="34">
        <f t="shared" si="20"/>
        <v>0</v>
      </c>
      <c r="W41" s="34">
        <f t="shared" si="20"/>
        <v>0</v>
      </c>
      <c r="X41" s="34">
        <f t="shared" si="20"/>
        <v>0</v>
      </c>
      <c r="Y41" s="34">
        <f t="shared" si="20"/>
        <v>0</v>
      </c>
      <c r="Z41" s="34">
        <f t="shared" si="20"/>
        <v>0</v>
      </c>
      <c r="AA41" s="34">
        <f t="shared" si="20"/>
        <v>0</v>
      </c>
      <c r="AB41" s="34">
        <f t="shared" si="20"/>
        <v>0</v>
      </c>
      <c r="AC41" s="34">
        <f t="shared" si="20"/>
        <v>0</v>
      </c>
      <c r="AD41" s="34">
        <f t="shared" si="20"/>
        <v>0</v>
      </c>
      <c r="AE41" s="34">
        <f t="shared" si="20"/>
        <v>0</v>
      </c>
      <c r="AF41" s="34">
        <f t="shared" si="20"/>
        <v>0</v>
      </c>
      <c r="AG41" s="34">
        <f t="shared" si="20"/>
        <v>0</v>
      </c>
      <c r="AH41" s="34">
        <f t="shared" si="20"/>
        <v>0</v>
      </c>
      <c r="AI41" s="34">
        <f t="shared" si="20"/>
        <v>0</v>
      </c>
      <c r="AJ41" s="34">
        <f t="shared" si="20"/>
        <v>0</v>
      </c>
      <c r="AK41" s="34">
        <f t="shared" si="20"/>
        <v>0</v>
      </c>
      <c r="AL41" s="34">
        <f t="shared" si="20"/>
        <v>0</v>
      </c>
      <c r="AM41" s="34">
        <f t="shared" si="20"/>
        <v>0</v>
      </c>
      <c r="AN41" s="34">
        <f t="shared" si="20"/>
        <v>0</v>
      </c>
      <c r="AO41" s="34">
        <f t="shared" si="20"/>
        <v>0</v>
      </c>
      <c r="AP41" s="34">
        <f t="shared" si="20"/>
        <v>0</v>
      </c>
      <c r="AQ41" s="34">
        <f t="shared" si="20"/>
        <v>0</v>
      </c>
      <c r="AR41" s="34">
        <f t="shared" si="20"/>
        <v>0</v>
      </c>
      <c r="AS41" s="34">
        <f t="shared" si="20"/>
        <v>0</v>
      </c>
    </row>
    <row r="43" spans="2:1006" x14ac:dyDescent="0.35">
      <c r="C43" s="33" t="s">
        <v>128</v>
      </c>
      <c r="E43" s="33" t="s">
        <v>90</v>
      </c>
      <c r="J43" s="34">
        <f>J36-J40+J41</f>
        <v>28500000</v>
      </c>
      <c r="K43" s="34">
        <f t="shared" ref="K43:AS43" si="21">K36-K40+K41</f>
        <v>10821466.25</v>
      </c>
      <c r="L43" s="34">
        <f t="shared" si="21"/>
        <v>8067271.6687499993</v>
      </c>
      <c r="M43" s="34">
        <f t="shared" si="21"/>
        <v>6398139.01540625</v>
      </c>
      <c r="N43" s="34">
        <f t="shared" si="21"/>
        <v>5746230.9194292193</v>
      </c>
      <c r="O43" s="34">
        <f t="shared" si="21"/>
        <v>5704559.8779140729</v>
      </c>
      <c r="P43" s="34">
        <f t="shared" si="21"/>
        <v>3831238.2528681424</v>
      </c>
      <c r="Q43" s="34">
        <f t="shared" si="21"/>
        <v>3789078.2684343155</v>
      </c>
      <c r="R43" s="34">
        <f t="shared" si="21"/>
        <v>3746662.008059266</v>
      </c>
      <c r="S43" s="34">
        <f t="shared" si="21"/>
        <v>3703981.4116054345</v>
      </c>
      <c r="T43" s="34">
        <f t="shared" si="21"/>
        <v>3661028.272405602</v>
      </c>
      <c r="U43" s="34">
        <f t="shared" si="21"/>
        <v>3617794.234258933</v>
      </c>
      <c r="V43" s="34">
        <f t="shared" si="21"/>
        <v>3574270.788367304</v>
      </c>
      <c r="W43" s="34">
        <f t="shared" si="21"/>
        <v>3530449.2702107262</v>
      </c>
      <c r="X43" s="34">
        <f t="shared" si="21"/>
        <v>3486320.8563606376</v>
      </c>
      <c r="Y43" s="34">
        <f t="shared" si="21"/>
        <v>3441876.5612298185</v>
      </c>
      <c r="Z43" s="34">
        <f t="shared" si="21"/>
        <v>3327107.2337576724</v>
      </c>
      <c r="AA43" s="34">
        <f t="shared" si="21"/>
        <v>3282003.5540295667</v>
      </c>
      <c r="AB43" s="34">
        <f t="shared" si="21"/>
        <v>3236556.0298289163</v>
      </c>
      <c r="AC43" s="34">
        <f t="shared" si="21"/>
        <v>3190754.9931206596</v>
      </c>
      <c r="AD43" s="34">
        <f t="shared" si="21"/>
        <v>3144590.5964647611</v>
      </c>
      <c r="AE43" s="34">
        <f t="shared" si="21"/>
        <v>4342423.6783930957</v>
      </c>
      <c r="AF43" s="34">
        <f t="shared" si="21"/>
        <v>4289280.4291945472</v>
      </c>
      <c r="AG43" s="34">
        <f t="shared" si="21"/>
        <v>4235774.2736258591</v>
      </c>
      <c r="AH43" s="34">
        <f t="shared" si="21"/>
        <v>4181894.4537665606</v>
      </c>
      <c r="AI43" s="34">
        <f t="shared" si="21"/>
        <v>4127630.0140367365</v>
      </c>
      <c r="AJ43" s="34">
        <f t="shared" si="21"/>
        <v>4072969.7971563404</v>
      </c>
      <c r="AK43" s="34">
        <f t="shared" si="21"/>
        <v>4017902.4400241422</v>
      </c>
      <c r="AL43" s="34">
        <f t="shared" si="21"/>
        <v>3962416.3695146767</v>
      </c>
      <c r="AM43" s="34">
        <f t="shared" si="21"/>
        <v>3906499.7981915711</v>
      </c>
      <c r="AN43" s="34">
        <f t="shared" si="21"/>
        <v>3850140.7199355708</v>
      </c>
      <c r="AO43" s="34">
        <f t="shared" si="21"/>
        <v>3793326.9054855499</v>
      </c>
      <c r="AP43" s="34">
        <f t="shared" si="21"/>
        <v>3736045.8978907717</v>
      </c>
      <c r="AQ43" s="34">
        <f t="shared" si="21"/>
        <v>3678285.0078726206</v>
      </c>
      <c r="AR43" s="34">
        <f t="shared" si="21"/>
        <v>3620031.3090939862</v>
      </c>
      <c r="AS43" s="34">
        <f t="shared" si="21"/>
        <v>3561271.6333344602</v>
      </c>
    </row>
    <row r="44" spans="2:1006" x14ac:dyDescent="0.35">
      <c r="C44" s="33" t="s">
        <v>129</v>
      </c>
      <c r="E44" s="33" t="s">
        <v>90</v>
      </c>
      <c r="J44" s="34">
        <f>J11</f>
        <v>100000000</v>
      </c>
      <c r="K44" s="34">
        <f t="shared" ref="K44:AS44" si="22">K11</f>
        <v>0</v>
      </c>
      <c r="L44" s="34">
        <f t="shared" si="22"/>
        <v>0</v>
      </c>
      <c r="M44" s="34">
        <f t="shared" si="22"/>
        <v>0</v>
      </c>
      <c r="N44" s="34">
        <f t="shared" si="22"/>
        <v>0</v>
      </c>
      <c r="O44" s="34">
        <f t="shared" si="22"/>
        <v>0</v>
      </c>
      <c r="P44" s="34">
        <f t="shared" si="22"/>
        <v>0</v>
      </c>
      <c r="Q44" s="34">
        <f t="shared" si="22"/>
        <v>0</v>
      </c>
      <c r="R44" s="34">
        <f t="shared" si="22"/>
        <v>0</v>
      </c>
      <c r="S44" s="34">
        <f t="shared" si="22"/>
        <v>0</v>
      </c>
      <c r="T44" s="34">
        <f t="shared" si="22"/>
        <v>0</v>
      </c>
      <c r="U44" s="34">
        <f t="shared" si="22"/>
        <v>0</v>
      </c>
      <c r="V44" s="34">
        <f t="shared" si="22"/>
        <v>0</v>
      </c>
      <c r="W44" s="34">
        <f t="shared" si="22"/>
        <v>0</v>
      </c>
      <c r="X44" s="34">
        <f t="shared" si="22"/>
        <v>0</v>
      </c>
      <c r="Y44" s="34">
        <f t="shared" si="22"/>
        <v>0</v>
      </c>
      <c r="Z44" s="34">
        <f t="shared" si="22"/>
        <v>0</v>
      </c>
      <c r="AA44" s="34">
        <f t="shared" si="22"/>
        <v>0</v>
      </c>
      <c r="AB44" s="34">
        <f t="shared" si="22"/>
        <v>0</v>
      </c>
      <c r="AC44" s="34">
        <f t="shared" si="22"/>
        <v>0</v>
      </c>
      <c r="AD44" s="34">
        <f t="shared" si="22"/>
        <v>0</v>
      </c>
      <c r="AE44" s="34">
        <f t="shared" si="22"/>
        <v>0</v>
      </c>
      <c r="AF44" s="34">
        <f t="shared" si="22"/>
        <v>0</v>
      </c>
      <c r="AG44" s="34">
        <f t="shared" si="22"/>
        <v>0</v>
      </c>
      <c r="AH44" s="34">
        <f t="shared" si="22"/>
        <v>0</v>
      </c>
      <c r="AI44" s="34">
        <f t="shared" si="22"/>
        <v>0</v>
      </c>
      <c r="AJ44" s="34">
        <f t="shared" si="22"/>
        <v>0</v>
      </c>
      <c r="AK44" s="34">
        <f t="shared" si="22"/>
        <v>0</v>
      </c>
      <c r="AL44" s="34">
        <f t="shared" si="22"/>
        <v>0</v>
      </c>
      <c r="AM44" s="34">
        <f t="shared" si="22"/>
        <v>0</v>
      </c>
      <c r="AN44" s="34">
        <f t="shared" si="22"/>
        <v>0</v>
      </c>
      <c r="AO44" s="34">
        <f t="shared" si="22"/>
        <v>0</v>
      </c>
      <c r="AP44" s="34">
        <f t="shared" si="22"/>
        <v>0</v>
      </c>
      <c r="AQ44" s="34">
        <f t="shared" si="22"/>
        <v>0</v>
      </c>
      <c r="AR44" s="34">
        <f t="shared" si="22"/>
        <v>0</v>
      </c>
      <c r="AS44" s="34">
        <f t="shared" si="22"/>
        <v>0</v>
      </c>
    </row>
    <row r="46" spans="2:1006" x14ac:dyDescent="0.35">
      <c r="C46" s="33" t="s">
        <v>130</v>
      </c>
      <c r="E46" s="33" t="s">
        <v>90</v>
      </c>
      <c r="J46" s="34">
        <f>J43-J44</f>
        <v>-71500000</v>
      </c>
      <c r="K46" s="34">
        <f t="shared" ref="K46:AS46" si="23">K43-K44</f>
        <v>10821466.25</v>
      </c>
      <c r="L46" s="34">
        <f t="shared" si="23"/>
        <v>8067271.6687499993</v>
      </c>
      <c r="M46" s="34">
        <f t="shared" si="23"/>
        <v>6398139.01540625</v>
      </c>
      <c r="N46" s="34">
        <f t="shared" si="23"/>
        <v>5746230.9194292193</v>
      </c>
      <c r="O46" s="34">
        <f t="shared" si="23"/>
        <v>5704559.8779140729</v>
      </c>
      <c r="P46" s="34">
        <f t="shared" si="23"/>
        <v>3831238.2528681424</v>
      </c>
      <c r="Q46" s="34">
        <f t="shared" si="23"/>
        <v>3789078.2684343155</v>
      </c>
      <c r="R46" s="34">
        <f t="shared" si="23"/>
        <v>3746662.008059266</v>
      </c>
      <c r="S46" s="34">
        <f t="shared" si="23"/>
        <v>3703981.4116054345</v>
      </c>
      <c r="T46" s="34">
        <f t="shared" si="23"/>
        <v>3661028.272405602</v>
      </c>
      <c r="U46" s="34">
        <f t="shared" si="23"/>
        <v>3617794.234258933</v>
      </c>
      <c r="V46" s="34">
        <f t="shared" si="23"/>
        <v>3574270.788367304</v>
      </c>
      <c r="W46" s="34">
        <f t="shared" si="23"/>
        <v>3530449.2702107262</v>
      </c>
      <c r="X46" s="34">
        <f t="shared" si="23"/>
        <v>3486320.8563606376</v>
      </c>
      <c r="Y46" s="34">
        <f t="shared" si="23"/>
        <v>3441876.5612298185</v>
      </c>
      <c r="Z46" s="34">
        <f t="shared" si="23"/>
        <v>3327107.2337576724</v>
      </c>
      <c r="AA46" s="34">
        <f t="shared" si="23"/>
        <v>3282003.5540295667</v>
      </c>
      <c r="AB46" s="34">
        <f t="shared" si="23"/>
        <v>3236556.0298289163</v>
      </c>
      <c r="AC46" s="34">
        <f t="shared" si="23"/>
        <v>3190754.9931206596</v>
      </c>
      <c r="AD46" s="34">
        <f t="shared" si="23"/>
        <v>3144590.5964647611</v>
      </c>
      <c r="AE46" s="34">
        <f t="shared" si="23"/>
        <v>4342423.6783930957</v>
      </c>
      <c r="AF46" s="34">
        <f t="shared" si="23"/>
        <v>4289280.4291945472</v>
      </c>
      <c r="AG46" s="34">
        <f t="shared" si="23"/>
        <v>4235774.2736258591</v>
      </c>
      <c r="AH46" s="34">
        <f t="shared" si="23"/>
        <v>4181894.4537665606</v>
      </c>
      <c r="AI46" s="34">
        <f t="shared" si="23"/>
        <v>4127630.0140367365</v>
      </c>
      <c r="AJ46" s="34">
        <f t="shared" si="23"/>
        <v>4072969.7971563404</v>
      </c>
      <c r="AK46" s="34">
        <f t="shared" si="23"/>
        <v>4017902.4400241422</v>
      </c>
      <c r="AL46" s="34">
        <f t="shared" si="23"/>
        <v>3962416.3695146767</v>
      </c>
      <c r="AM46" s="34">
        <f t="shared" si="23"/>
        <v>3906499.7981915711</v>
      </c>
      <c r="AN46" s="34">
        <f t="shared" si="23"/>
        <v>3850140.7199355708</v>
      </c>
      <c r="AO46" s="34">
        <f t="shared" si="23"/>
        <v>3793326.9054855499</v>
      </c>
      <c r="AP46" s="34">
        <f t="shared" si="23"/>
        <v>3736045.8978907717</v>
      </c>
      <c r="AQ46" s="34">
        <f t="shared" si="23"/>
        <v>3678285.0078726206</v>
      </c>
      <c r="AR46" s="34">
        <f t="shared" si="23"/>
        <v>3620031.3090939862</v>
      </c>
      <c r="AS46" s="34">
        <f t="shared" si="23"/>
        <v>3561271.6333344602</v>
      </c>
    </row>
    <row r="47" spans="2:1006" x14ac:dyDescent="0.35">
      <c r="C47" s="33" t="s">
        <v>131</v>
      </c>
      <c r="F47" s="38">
        <f>IRR(J46:AS46)</f>
        <v>5.7171142763451366E-2</v>
      </c>
    </row>
  </sheetData>
  <conditionalFormatting sqref="A1:XFD1048576">
    <cfRule type="expression" dxfId="27" priority="7">
      <formula>AND(A1&lt;&gt;"",A1=FALSE)</formula>
    </cfRule>
    <cfRule type="expression" dxfId="26" priority="8">
      <formula>A1=TRUE</formula>
    </cfRule>
  </conditionalFormatting>
  <conditionalFormatting sqref="J6:AAA6">
    <cfRule type="expression" dxfId="25" priority="5">
      <formula>AND(J6=0,J6&lt;&gt;"")</formula>
    </cfRule>
    <cfRule type="expression" dxfId="24" priority="6">
      <formula>J6=1</formula>
    </cfRule>
  </conditionalFormatting>
  <conditionalFormatting sqref="J7:AAA7">
    <cfRule type="expression" dxfId="23" priority="3">
      <formula>AND(J7=0,J7&lt;&gt;"")</formula>
    </cfRule>
    <cfRule type="expression" dxfId="22" priority="4">
      <formula>J7=1</formula>
    </cfRule>
  </conditionalFormatting>
  <conditionalFormatting sqref="J8:AAA8">
    <cfRule type="expression" dxfId="21" priority="1">
      <formula>AND(J8=0,J8&lt;&gt;"")</formula>
    </cfRule>
    <cfRule type="expression" dxfId="20" priority="2">
      <formula>J8=1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D495D-A249-417A-BEF6-DAEA0B146671}">
  <sheetPr codeName="Sheet5"/>
  <dimension ref="B1:ALR124"/>
  <sheetViews>
    <sheetView showGridLines="0" zoomScale="80" zoomScaleNormal="80" workbookViewId="0">
      <pane xSplit="9" ySplit="9" topLeftCell="J37" activePane="bottomRight" state="frozen"/>
      <selection pane="topRight" activeCell="J1" sqref="J1"/>
      <selection pane="bottomLeft" activeCell="A10" sqref="A10"/>
      <selection pane="bottomRight" activeCell="F37" sqref="F37"/>
    </sheetView>
  </sheetViews>
  <sheetFormatPr defaultRowHeight="14.5" outlineLevelRow="1" x14ac:dyDescent="0.35"/>
  <cols>
    <col min="1" max="3" width="1.6328125" style="33" customWidth="1"/>
    <col min="4" max="4" width="26.90625" style="33" customWidth="1"/>
    <col min="5" max="7" width="10.36328125" style="33" customWidth="1"/>
    <col min="8" max="8" width="11.7265625" style="33" customWidth="1"/>
    <col min="9" max="9" width="14.6328125" style="33" customWidth="1"/>
    <col min="10" max="10" width="13.6328125" style="33" bestFit="1" customWidth="1"/>
    <col min="11" max="45" width="11.90625" style="33" customWidth="1"/>
    <col min="46" max="16384" width="8.7265625" style="33"/>
  </cols>
  <sheetData>
    <row r="1" spans="2:1006" s="29" customFormat="1" ht="29" x14ac:dyDescent="0.35">
      <c r="B1" s="29" t="s">
        <v>68</v>
      </c>
      <c r="E1" s="30" t="s">
        <v>88</v>
      </c>
      <c r="F1" s="30" t="s">
        <v>89</v>
      </c>
      <c r="G1" s="41" t="s">
        <v>83</v>
      </c>
      <c r="H1" s="31" t="s">
        <v>83</v>
      </c>
      <c r="I1" s="31" t="s">
        <v>84</v>
      </c>
    </row>
    <row r="2" spans="2:1006" s="29" customFormat="1" outlineLevel="1" x14ac:dyDescent="0.35">
      <c r="C2" s="29" t="s">
        <v>71</v>
      </c>
      <c r="J2" s="29">
        <v>0</v>
      </c>
      <c r="K2" s="29">
        <v>1</v>
      </c>
      <c r="L2" s="29">
        <v>2</v>
      </c>
      <c r="M2" s="29">
        <v>3</v>
      </c>
      <c r="N2" s="29">
        <v>4</v>
      </c>
      <c r="O2" s="29">
        <v>5</v>
      </c>
      <c r="P2" s="29">
        <v>6</v>
      </c>
      <c r="Q2" s="29">
        <v>7</v>
      </c>
      <c r="R2" s="29">
        <v>8</v>
      </c>
      <c r="S2" s="29">
        <v>9</v>
      </c>
      <c r="T2" s="29">
        <v>10</v>
      </c>
      <c r="U2" s="29">
        <v>11</v>
      </c>
      <c r="V2" s="29">
        <v>12</v>
      </c>
      <c r="W2" s="29">
        <v>13</v>
      </c>
      <c r="X2" s="29">
        <v>14</v>
      </c>
      <c r="Y2" s="29">
        <v>15</v>
      </c>
      <c r="Z2" s="29">
        <v>16</v>
      </c>
      <c r="AA2" s="29">
        <v>17</v>
      </c>
      <c r="AB2" s="29">
        <v>18</v>
      </c>
      <c r="AC2" s="29">
        <v>19</v>
      </c>
      <c r="AD2" s="29">
        <v>20</v>
      </c>
      <c r="AE2" s="29">
        <v>21</v>
      </c>
      <c r="AF2" s="29">
        <v>22</v>
      </c>
      <c r="AG2" s="29">
        <v>23</v>
      </c>
      <c r="AH2" s="29">
        <v>24</v>
      </c>
      <c r="AI2" s="29">
        <v>25</v>
      </c>
      <c r="AJ2" s="29">
        <v>26</v>
      </c>
      <c r="AK2" s="29">
        <v>27</v>
      </c>
      <c r="AL2" s="29">
        <v>28</v>
      </c>
      <c r="AM2" s="29">
        <v>29</v>
      </c>
      <c r="AN2" s="29">
        <v>30</v>
      </c>
      <c r="AO2" s="29">
        <v>31</v>
      </c>
      <c r="AP2" s="29">
        <v>32</v>
      </c>
      <c r="AQ2" s="29">
        <v>33</v>
      </c>
      <c r="AR2" s="29">
        <v>34</v>
      </c>
      <c r="AS2" s="29">
        <v>35</v>
      </c>
    </row>
    <row r="3" spans="2:1006" s="29" customFormat="1" outlineLevel="1" x14ac:dyDescent="0.35">
      <c r="C3" s="29" t="s">
        <v>69</v>
      </c>
      <c r="H3" s="29">
        <f>G34</f>
        <v>1.4</v>
      </c>
      <c r="J3" s="32">
        <v>43831</v>
      </c>
      <c r="K3" s="32">
        <f>J4+1</f>
        <v>44197</v>
      </c>
      <c r="L3" s="32">
        <f t="shared" ref="L3:AS3" si="0">K4+1</f>
        <v>44562</v>
      </c>
      <c r="M3" s="32">
        <f t="shared" si="0"/>
        <v>44927</v>
      </c>
      <c r="N3" s="32">
        <f t="shared" si="0"/>
        <v>45292</v>
      </c>
      <c r="O3" s="32">
        <f t="shared" si="0"/>
        <v>45658</v>
      </c>
      <c r="P3" s="32">
        <f t="shared" si="0"/>
        <v>46023</v>
      </c>
      <c r="Q3" s="32">
        <f t="shared" si="0"/>
        <v>46388</v>
      </c>
      <c r="R3" s="32">
        <f t="shared" si="0"/>
        <v>46753</v>
      </c>
      <c r="S3" s="32">
        <f t="shared" si="0"/>
        <v>47119</v>
      </c>
      <c r="T3" s="32">
        <f t="shared" si="0"/>
        <v>47484</v>
      </c>
      <c r="U3" s="32">
        <f t="shared" si="0"/>
        <v>47849</v>
      </c>
      <c r="V3" s="32">
        <f t="shared" si="0"/>
        <v>48214</v>
      </c>
      <c r="W3" s="32">
        <f t="shared" si="0"/>
        <v>48580</v>
      </c>
      <c r="X3" s="32">
        <f t="shared" si="0"/>
        <v>48945</v>
      </c>
      <c r="Y3" s="32">
        <f t="shared" si="0"/>
        <v>49310</v>
      </c>
      <c r="Z3" s="32">
        <f t="shared" si="0"/>
        <v>49675</v>
      </c>
      <c r="AA3" s="32">
        <f t="shared" si="0"/>
        <v>50041</v>
      </c>
      <c r="AB3" s="32">
        <f t="shared" si="0"/>
        <v>50406</v>
      </c>
      <c r="AC3" s="32">
        <f t="shared" si="0"/>
        <v>50771</v>
      </c>
      <c r="AD3" s="32">
        <f t="shared" si="0"/>
        <v>51136</v>
      </c>
      <c r="AE3" s="32">
        <f t="shared" si="0"/>
        <v>51502</v>
      </c>
      <c r="AF3" s="32">
        <f t="shared" si="0"/>
        <v>51867</v>
      </c>
      <c r="AG3" s="32">
        <f t="shared" si="0"/>
        <v>52232</v>
      </c>
      <c r="AH3" s="32">
        <f t="shared" si="0"/>
        <v>52597</v>
      </c>
      <c r="AI3" s="32">
        <f t="shared" si="0"/>
        <v>52963</v>
      </c>
      <c r="AJ3" s="32">
        <f t="shared" si="0"/>
        <v>53328</v>
      </c>
      <c r="AK3" s="32">
        <f t="shared" si="0"/>
        <v>53693</v>
      </c>
      <c r="AL3" s="32">
        <f t="shared" si="0"/>
        <v>54058</v>
      </c>
      <c r="AM3" s="32">
        <f t="shared" si="0"/>
        <v>54424</v>
      </c>
      <c r="AN3" s="32">
        <f t="shared" si="0"/>
        <v>54789</v>
      </c>
      <c r="AO3" s="32">
        <f t="shared" si="0"/>
        <v>55154</v>
      </c>
      <c r="AP3" s="32">
        <f t="shared" si="0"/>
        <v>55519</v>
      </c>
      <c r="AQ3" s="32">
        <f t="shared" si="0"/>
        <v>55885</v>
      </c>
      <c r="AR3" s="32">
        <f t="shared" si="0"/>
        <v>56250</v>
      </c>
      <c r="AS3" s="32">
        <f t="shared" si="0"/>
        <v>56615</v>
      </c>
    </row>
    <row r="4" spans="2:1006" s="29" customFormat="1" outlineLevel="1" x14ac:dyDescent="0.35">
      <c r="C4" s="29" t="s">
        <v>70</v>
      </c>
      <c r="J4" s="32">
        <f>Inputs!$F$8</f>
        <v>44196</v>
      </c>
      <c r="K4" s="32">
        <f>EOMONTH(K3,11)</f>
        <v>44561</v>
      </c>
      <c r="L4" s="32">
        <f t="shared" ref="L4:AS4" si="1">EOMONTH(L3,11)</f>
        <v>44926</v>
      </c>
      <c r="M4" s="32">
        <f t="shared" si="1"/>
        <v>45291</v>
      </c>
      <c r="N4" s="32">
        <f t="shared" si="1"/>
        <v>45657</v>
      </c>
      <c r="O4" s="32">
        <f t="shared" si="1"/>
        <v>46022</v>
      </c>
      <c r="P4" s="32">
        <f t="shared" si="1"/>
        <v>46387</v>
      </c>
      <c r="Q4" s="32">
        <f t="shared" si="1"/>
        <v>46752</v>
      </c>
      <c r="R4" s="32">
        <f t="shared" si="1"/>
        <v>47118</v>
      </c>
      <c r="S4" s="32">
        <f t="shared" si="1"/>
        <v>47483</v>
      </c>
      <c r="T4" s="32">
        <f t="shared" si="1"/>
        <v>47848</v>
      </c>
      <c r="U4" s="32">
        <f t="shared" si="1"/>
        <v>48213</v>
      </c>
      <c r="V4" s="32">
        <f t="shared" si="1"/>
        <v>48579</v>
      </c>
      <c r="W4" s="32">
        <f t="shared" si="1"/>
        <v>48944</v>
      </c>
      <c r="X4" s="32">
        <f t="shared" si="1"/>
        <v>49309</v>
      </c>
      <c r="Y4" s="32">
        <f t="shared" si="1"/>
        <v>49674</v>
      </c>
      <c r="Z4" s="32">
        <f t="shared" si="1"/>
        <v>50040</v>
      </c>
      <c r="AA4" s="32">
        <f t="shared" si="1"/>
        <v>50405</v>
      </c>
      <c r="AB4" s="32">
        <f t="shared" si="1"/>
        <v>50770</v>
      </c>
      <c r="AC4" s="32">
        <f t="shared" si="1"/>
        <v>51135</v>
      </c>
      <c r="AD4" s="32">
        <f t="shared" si="1"/>
        <v>51501</v>
      </c>
      <c r="AE4" s="32">
        <f t="shared" si="1"/>
        <v>51866</v>
      </c>
      <c r="AF4" s="32">
        <f t="shared" si="1"/>
        <v>52231</v>
      </c>
      <c r="AG4" s="32">
        <f t="shared" si="1"/>
        <v>52596</v>
      </c>
      <c r="AH4" s="32">
        <f t="shared" si="1"/>
        <v>52962</v>
      </c>
      <c r="AI4" s="32">
        <f t="shared" si="1"/>
        <v>53327</v>
      </c>
      <c r="AJ4" s="32">
        <f t="shared" si="1"/>
        <v>53692</v>
      </c>
      <c r="AK4" s="32">
        <f t="shared" si="1"/>
        <v>54057</v>
      </c>
      <c r="AL4" s="32">
        <f t="shared" si="1"/>
        <v>54423</v>
      </c>
      <c r="AM4" s="32">
        <f t="shared" si="1"/>
        <v>54788</v>
      </c>
      <c r="AN4" s="32">
        <f t="shared" si="1"/>
        <v>55153</v>
      </c>
      <c r="AO4" s="32">
        <f t="shared" si="1"/>
        <v>55518</v>
      </c>
      <c r="AP4" s="32">
        <f t="shared" si="1"/>
        <v>55884</v>
      </c>
      <c r="AQ4" s="32">
        <f t="shared" si="1"/>
        <v>56249</v>
      </c>
      <c r="AR4" s="32">
        <f t="shared" si="1"/>
        <v>56614</v>
      </c>
      <c r="AS4" s="32">
        <f t="shared" si="1"/>
        <v>56979</v>
      </c>
    </row>
    <row r="5" spans="2:1006" s="29" customFormat="1" outlineLevel="1" x14ac:dyDescent="0.35"/>
    <row r="6" spans="2:1006" s="29" customFormat="1" outlineLevel="1" x14ac:dyDescent="0.35">
      <c r="C6" s="29" t="s">
        <v>72</v>
      </c>
      <c r="E6" s="29" t="s">
        <v>73</v>
      </c>
      <c r="F6" s="29" t="s">
        <v>67</v>
      </c>
      <c r="G6" s="29">
        <f>Inputs!F12</f>
        <v>20</v>
      </c>
      <c r="I6" s="29">
        <f>SUM(J6:XFD6)</f>
        <v>20</v>
      </c>
      <c r="J6" s="29">
        <f t="shared" ref="J6:AS6" si="2">AND(J2&gt;0,J2&lt;=$G$6)*1</f>
        <v>0</v>
      </c>
      <c r="K6" s="29">
        <f t="shared" si="2"/>
        <v>1</v>
      </c>
      <c r="L6" s="29">
        <f t="shared" si="2"/>
        <v>1</v>
      </c>
      <c r="M6" s="29">
        <f t="shared" si="2"/>
        <v>1</v>
      </c>
      <c r="N6" s="29">
        <f t="shared" si="2"/>
        <v>1</v>
      </c>
      <c r="O6" s="29">
        <f t="shared" si="2"/>
        <v>1</v>
      </c>
      <c r="P6" s="29">
        <f t="shared" si="2"/>
        <v>1</v>
      </c>
      <c r="Q6" s="29">
        <f t="shared" si="2"/>
        <v>1</v>
      </c>
      <c r="R6" s="29">
        <f t="shared" si="2"/>
        <v>1</v>
      </c>
      <c r="S6" s="29">
        <f t="shared" si="2"/>
        <v>1</v>
      </c>
      <c r="T6" s="29">
        <f t="shared" si="2"/>
        <v>1</v>
      </c>
      <c r="U6" s="29">
        <f t="shared" si="2"/>
        <v>1</v>
      </c>
      <c r="V6" s="29">
        <f t="shared" si="2"/>
        <v>1</v>
      </c>
      <c r="W6" s="29">
        <f t="shared" si="2"/>
        <v>1</v>
      </c>
      <c r="X6" s="29">
        <f t="shared" si="2"/>
        <v>1</v>
      </c>
      <c r="Y6" s="29">
        <f t="shared" si="2"/>
        <v>1</v>
      </c>
      <c r="Z6" s="29">
        <f t="shared" si="2"/>
        <v>1</v>
      </c>
      <c r="AA6" s="29">
        <f t="shared" si="2"/>
        <v>1</v>
      </c>
      <c r="AB6" s="29">
        <f t="shared" si="2"/>
        <v>1</v>
      </c>
      <c r="AC6" s="29">
        <f t="shared" si="2"/>
        <v>1</v>
      </c>
      <c r="AD6" s="29">
        <f t="shared" si="2"/>
        <v>1</v>
      </c>
      <c r="AE6" s="29">
        <f t="shared" si="2"/>
        <v>0</v>
      </c>
      <c r="AF6" s="29">
        <f t="shared" si="2"/>
        <v>0</v>
      </c>
      <c r="AG6" s="29">
        <f t="shared" si="2"/>
        <v>0</v>
      </c>
      <c r="AH6" s="29">
        <f t="shared" si="2"/>
        <v>0</v>
      </c>
      <c r="AI6" s="29">
        <f t="shared" si="2"/>
        <v>0</v>
      </c>
      <c r="AJ6" s="29">
        <f t="shared" si="2"/>
        <v>0</v>
      </c>
      <c r="AK6" s="29">
        <f t="shared" si="2"/>
        <v>0</v>
      </c>
      <c r="AL6" s="29">
        <f t="shared" si="2"/>
        <v>0</v>
      </c>
      <c r="AM6" s="29">
        <f t="shared" si="2"/>
        <v>0</v>
      </c>
      <c r="AN6" s="29">
        <f t="shared" si="2"/>
        <v>0</v>
      </c>
      <c r="AO6" s="29">
        <f t="shared" si="2"/>
        <v>0</v>
      </c>
      <c r="AP6" s="29">
        <f t="shared" si="2"/>
        <v>0</v>
      </c>
      <c r="AQ6" s="29">
        <f t="shared" si="2"/>
        <v>0</v>
      </c>
      <c r="AR6" s="29">
        <f t="shared" si="2"/>
        <v>0</v>
      </c>
      <c r="AS6" s="29">
        <f t="shared" si="2"/>
        <v>0</v>
      </c>
    </row>
    <row r="7" spans="2:1006" s="29" customFormat="1" outlineLevel="1" x14ac:dyDescent="0.35">
      <c r="C7" s="29" t="s">
        <v>74</v>
      </c>
      <c r="E7" s="29" t="s">
        <v>73</v>
      </c>
      <c r="F7" s="29" t="s">
        <v>67</v>
      </c>
      <c r="G7" s="29">
        <f>G6+1</f>
        <v>21</v>
      </c>
      <c r="H7" s="29">
        <f>Inputs!F6</f>
        <v>35</v>
      </c>
      <c r="I7" s="29">
        <f>SUM(J7:XFD7)</f>
        <v>15</v>
      </c>
      <c r="J7" s="29">
        <f t="shared" ref="J7:AS7" si="3">(AND(J2&gt;=$G$7,J2&lt;=$H$7))*1</f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29">
        <f t="shared" si="3"/>
        <v>0</v>
      </c>
      <c r="P7" s="29">
        <f t="shared" si="3"/>
        <v>0</v>
      </c>
      <c r="Q7" s="29">
        <f t="shared" si="3"/>
        <v>0</v>
      </c>
      <c r="R7" s="29">
        <f t="shared" si="3"/>
        <v>0</v>
      </c>
      <c r="S7" s="29">
        <f t="shared" si="3"/>
        <v>0</v>
      </c>
      <c r="T7" s="29">
        <f t="shared" si="3"/>
        <v>0</v>
      </c>
      <c r="U7" s="29">
        <f t="shared" si="3"/>
        <v>0</v>
      </c>
      <c r="V7" s="29">
        <f t="shared" si="3"/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9">
        <f t="shared" si="3"/>
        <v>0</v>
      </c>
      <c r="AB7" s="29">
        <f t="shared" si="3"/>
        <v>0</v>
      </c>
      <c r="AC7" s="29">
        <f t="shared" si="3"/>
        <v>0</v>
      </c>
      <c r="AD7" s="29">
        <f t="shared" si="3"/>
        <v>0</v>
      </c>
      <c r="AE7" s="29">
        <f t="shared" si="3"/>
        <v>1</v>
      </c>
      <c r="AF7" s="29">
        <f t="shared" si="3"/>
        <v>1</v>
      </c>
      <c r="AG7" s="29">
        <f t="shared" si="3"/>
        <v>1</v>
      </c>
      <c r="AH7" s="29">
        <f t="shared" si="3"/>
        <v>1</v>
      </c>
      <c r="AI7" s="29">
        <f t="shared" si="3"/>
        <v>1</v>
      </c>
      <c r="AJ7" s="29">
        <f t="shared" si="3"/>
        <v>1</v>
      </c>
      <c r="AK7" s="29">
        <f t="shared" si="3"/>
        <v>1</v>
      </c>
      <c r="AL7" s="29">
        <f t="shared" si="3"/>
        <v>1</v>
      </c>
      <c r="AM7" s="29">
        <f t="shared" si="3"/>
        <v>1</v>
      </c>
      <c r="AN7" s="29">
        <f t="shared" si="3"/>
        <v>1</v>
      </c>
      <c r="AO7" s="29">
        <f t="shared" si="3"/>
        <v>1</v>
      </c>
      <c r="AP7" s="29">
        <f t="shared" si="3"/>
        <v>1</v>
      </c>
      <c r="AQ7" s="29">
        <f t="shared" si="3"/>
        <v>1</v>
      </c>
      <c r="AR7" s="29">
        <f t="shared" si="3"/>
        <v>1</v>
      </c>
      <c r="AS7" s="29">
        <f t="shared" si="3"/>
        <v>1</v>
      </c>
    </row>
    <row r="8" spans="2:1006" s="29" customFormat="1" outlineLevel="1" x14ac:dyDescent="0.35">
      <c r="C8" s="29" t="s">
        <v>75</v>
      </c>
      <c r="E8" s="29" t="s">
        <v>73</v>
      </c>
      <c r="F8" s="29" t="s">
        <v>67</v>
      </c>
      <c r="I8" s="29">
        <f>SUM(J8:XFD8)</f>
        <v>35</v>
      </c>
      <c r="J8" s="29">
        <f>(OR(J6,J7))*1</f>
        <v>0</v>
      </c>
      <c r="K8" s="29">
        <f t="shared" ref="K8:AS8" si="4">(OR(K6,K7))*1</f>
        <v>1</v>
      </c>
      <c r="L8" s="29">
        <f t="shared" si="4"/>
        <v>1</v>
      </c>
      <c r="M8" s="29">
        <f t="shared" si="4"/>
        <v>1</v>
      </c>
      <c r="N8" s="29">
        <f t="shared" si="4"/>
        <v>1</v>
      </c>
      <c r="O8" s="29">
        <f t="shared" si="4"/>
        <v>1</v>
      </c>
      <c r="P8" s="29">
        <f t="shared" si="4"/>
        <v>1</v>
      </c>
      <c r="Q8" s="29">
        <f t="shared" si="4"/>
        <v>1</v>
      </c>
      <c r="R8" s="29">
        <f t="shared" si="4"/>
        <v>1</v>
      </c>
      <c r="S8" s="29">
        <f t="shared" si="4"/>
        <v>1</v>
      </c>
      <c r="T8" s="29">
        <f t="shared" si="4"/>
        <v>1</v>
      </c>
      <c r="U8" s="29">
        <f t="shared" si="4"/>
        <v>1</v>
      </c>
      <c r="V8" s="29">
        <f t="shared" si="4"/>
        <v>1</v>
      </c>
      <c r="W8" s="29">
        <f t="shared" si="4"/>
        <v>1</v>
      </c>
      <c r="X8" s="29">
        <f t="shared" si="4"/>
        <v>1</v>
      </c>
      <c r="Y8" s="29">
        <f t="shared" si="4"/>
        <v>1</v>
      </c>
      <c r="Z8" s="29">
        <f t="shared" si="4"/>
        <v>1</v>
      </c>
      <c r="AA8" s="29">
        <f t="shared" si="4"/>
        <v>1</v>
      </c>
      <c r="AB8" s="29">
        <f t="shared" si="4"/>
        <v>1</v>
      </c>
      <c r="AC8" s="29">
        <f t="shared" si="4"/>
        <v>1</v>
      </c>
      <c r="AD8" s="29">
        <f t="shared" si="4"/>
        <v>1</v>
      </c>
      <c r="AE8" s="29">
        <f t="shared" si="4"/>
        <v>1</v>
      </c>
      <c r="AF8" s="29">
        <f t="shared" si="4"/>
        <v>1</v>
      </c>
      <c r="AG8" s="29">
        <f t="shared" si="4"/>
        <v>1</v>
      </c>
      <c r="AH8" s="29">
        <f t="shared" si="4"/>
        <v>1</v>
      </c>
      <c r="AI8" s="29">
        <f t="shared" si="4"/>
        <v>1</v>
      </c>
      <c r="AJ8" s="29">
        <f t="shared" si="4"/>
        <v>1</v>
      </c>
      <c r="AK8" s="29">
        <f t="shared" si="4"/>
        <v>1</v>
      </c>
      <c r="AL8" s="29">
        <f t="shared" si="4"/>
        <v>1</v>
      </c>
      <c r="AM8" s="29">
        <f t="shared" si="4"/>
        <v>1</v>
      </c>
      <c r="AN8" s="29">
        <f t="shared" si="4"/>
        <v>1</v>
      </c>
      <c r="AO8" s="29">
        <f t="shared" si="4"/>
        <v>1</v>
      </c>
      <c r="AP8" s="29">
        <f t="shared" si="4"/>
        <v>1</v>
      </c>
      <c r="AQ8" s="29">
        <f t="shared" si="4"/>
        <v>1</v>
      </c>
      <c r="AR8" s="29">
        <f t="shared" si="4"/>
        <v>1</v>
      </c>
      <c r="AS8" s="29">
        <f t="shared" si="4"/>
        <v>1</v>
      </c>
    </row>
    <row r="9" spans="2:1006" s="29" customFormat="1" outlineLevel="1" x14ac:dyDescent="0.35">
      <c r="C9" s="29" t="s">
        <v>133</v>
      </c>
      <c r="E9" s="29" t="s">
        <v>73</v>
      </c>
      <c r="F9" s="29" t="s">
        <v>67</v>
      </c>
      <c r="G9" s="29">
        <f>Inputs!F37</f>
        <v>7</v>
      </c>
      <c r="J9" s="29">
        <f>(J2&lt;=$G$9)*1</f>
        <v>1</v>
      </c>
      <c r="K9" s="29">
        <f t="shared" ref="K9:AS9" si="5">(K2&lt;=$G$9)*1</f>
        <v>1</v>
      </c>
      <c r="L9" s="29">
        <f t="shared" si="5"/>
        <v>1</v>
      </c>
      <c r="M9" s="29">
        <f t="shared" si="5"/>
        <v>1</v>
      </c>
      <c r="N9" s="29">
        <f t="shared" si="5"/>
        <v>1</v>
      </c>
      <c r="O9" s="29">
        <f t="shared" si="5"/>
        <v>1</v>
      </c>
      <c r="P9" s="29">
        <f t="shared" si="5"/>
        <v>1</v>
      </c>
      <c r="Q9" s="29">
        <f t="shared" si="5"/>
        <v>1</v>
      </c>
      <c r="R9" s="29">
        <f t="shared" si="5"/>
        <v>0</v>
      </c>
      <c r="S9" s="29">
        <f t="shared" si="5"/>
        <v>0</v>
      </c>
      <c r="T9" s="29">
        <f t="shared" si="5"/>
        <v>0</v>
      </c>
      <c r="U9" s="29">
        <f t="shared" si="5"/>
        <v>0</v>
      </c>
      <c r="V9" s="29">
        <f t="shared" si="5"/>
        <v>0</v>
      </c>
      <c r="W9" s="29">
        <f t="shared" si="5"/>
        <v>0</v>
      </c>
      <c r="X9" s="29">
        <f t="shared" si="5"/>
        <v>0</v>
      </c>
      <c r="Y9" s="29">
        <f t="shared" si="5"/>
        <v>0</v>
      </c>
      <c r="Z9" s="29">
        <f t="shared" si="5"/>
        <v>0</v>
      </c>
      <c r="AA9" s="29">
        <f t="shared" si="5"/>
        <v>0</v>
      </c>
      <c r="AB9" s="29">
        <f t="shared" si="5"/>
        <v>0</v>
      </c>
      <c r="AC9" s="29">
        <f t="shared" si="5"/>
        <v>0</v>
      </c>
      <c r="AD9" s="29">
        <f t="shared" si="5"/>
        <v>0</v>
      </c>
      <c r="AE9" s="29">
        <f t="shared" si="5"/>
        <v>0</v>
      </c>
      <c r="AF9" s="29">
        <f t="shared" si="5"/>
        <v>0</v>
      </c>
      <c r="AG9" s="29">
        <f t="shared" si="5"/>
        <v>0</v>
      </c>
      <c r="AH9" s="29">
        <f t="shared" si="5"/>
        <v>0</v>
      </c>
      <c r="AI9" s="29">
        <f t="shared" si="5"/>
        <v>0</v>
      </c>
      <c r="AJ9" s="29">
        <f t="shared" si="5"/>
        <v>0</v>
      </c>
      <c r="AK9" s="29">
        <f t="shared" si="5"/>
        <v>0</v>
      </c>
      <c r="AL9" s="29">
        <f t="shared" si="5"/>
        <v>0</v>
      </c>
      <c r="AM9" s="29">
        <f t="shared" si="5"/>
        <v>0</v>
      </c>
      <c r="AN9" s="29">
        <f t="shared" si="5"/>
        <v>0</v>
      </c>
      <c r="AO9" s="29">
        <f t="shared" si="5"/>
        <v>0</v>
      </c>
      <c r="AP9" s="29">
        <f t="shared" si="5"/>
        <v>0</v>
      </c>
      <c r="AQ9" s="29">
        <f t="shared" si="5"/>
        <v>0</v>
      </c>
      <c r="AR9" s="29">
        <f t="shared" si="5"/>
        <v>0</v>
      </c>
      <c r="AS9" s="29">
        <f t="shared" si="5"/>
        <v>0</v>
      </c>
    </row>
    <row r="10" spans="2:1006" outlineLevel="1" x14ac:dyDescent="0.35"/>
    <row r="11" spans="2:1006" x14ac:dyDescent="0.35">
      <c r="B11" s="28" t="s">
        <v>107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  <c r="OA11" s="28"/>
      <c r="OB11" s="28"/>
      <c r="OC11" s="28"/>
      <c r="OD11" s="28"/>
      <c r="OE11" s="28"/>
      <c r="OF11" s="28"/>
      <c r="OG11" s="28"/>
      <c r="OH11" s="28"/>
      <c r="OI11" s="28"/>
      <c r="OJ11" s="28"/>
      <c r="OK11" s="28"/>
      <c r="OL11" s="28"/>
      <c r="OM11" s="28"/>
      <c r="ON11" s="28"/>
      <c r="OO11" s="28"/>
      <c r="OP11" s="28"/>
      <c r="OQ11" s="28"/>
      <c r="OR11" s="28"/>
      <c r="OS11" s="28"/>
      <c r="OT11" s="28"/>
      <c r="OU11" s="28"/>
      <c r="OV11" s="28"/>
      <c r="OW11" s="28"/>
      <c r="OX11" s="28"/>
      <c r="OY11" s="28"/>
      <c r="OZ11" s="28"/>
      <c r="PA11" s="28"/>
      <c r="PB11" s="28"/>
      <c r="PC11" s="28"/>
      <c r="PD11" s="28"/>
      <c r="PE11" s="28"/>
      <c r="PF11" s="28"/>
      <c r="PG11" s="28"/>
      <c r="PH11" s="28"/>
      <c r="PI11" s="28"/>
      <c r="PJ11" s="28"/>
      <c r="PK11" s="28"/>
      <c r="PL11" s="28"/>
      <c r="PM11" s="28"/>
      <c r="PN11" s="28"/>
      <c r="PO11" s="28"/>
      <c r="PP11" s="28"/>
      <c r="PQ11" s="28"/>
      <c r="PR11" s="28"/>
      <c r="PS11" s="28"/>
      <c r="PT11" s="28"/>
      <c r="PU11" s="28"/>
      <c r="PV11" s="28"/>
      <c r="PW11" s="28"/>
      <c r="PX11" s="28"/>
      <c r="PY11" s="28"/>
      <c r="PZ11" s="28"/>
      <c r="QA11" s="28"/>
      <c r="QB11" s="28"/>
      <c r="QC11" s="28"/>
      <c r="QD11" s="28"/>
      <c r="QE11" s="28"/>
      <c r="QF11" s="28"/>
      <c r="QG11" s="28"/>
      <c r="QH11" s="28"/>
      <c r="QI11" s="28"/>
      <c r="QJ11" s="28"/>
      <c r="QK11" s="28"/>
      <c r="QL11" s="28"/>
      <c r="QM11" s="28"/>
      <c r="QN11" s="28"/>
      <c r="QO11" s="28"/>
      <c r="QP11" s="28"/>
      <c r="QQ11" s="28"/>
      <c r="QR11" s="28"/>
      <c r="QS11" s="28"/>
      <c r="QT11" s="28"/>
      <c r="QU11" s="28"/>
      <c r="QV11" s="28"/>
      <c r="QW11" s="28"/>
      <c r="QX11" s="28"/>
      <c r="QY11" s="28"/>
      <c r="QZ11" s="28"/>
      <c r="RA11" s="28"/>
      <c r="RB11" s="28"/>
      <c r="RC11" s="28"/>
      <c r="RD11" s="28"/>
      <c r="RE11" s="28"/>
      <c r="RF11" s="28"/>
      <c r="RG11" s="28"/>
      <c r="RH11" s="28"/>
      <c r="RI11" s="28"/>
      <c r="RJ11" s="28"/>
      <c r="RK11" s="28"/>
      <c r="RL11" s="28"/>
      <c r="RM11" s="28"/>
      <c r="RN11" s="28"/>
      <c r="RO11" s="28"/>
      <c r="RP11" s="28"/>
      <c r="RQ11" s="28"/>
      <c r="RR11" s="28"/>
      <c r="RS11" s="28"/>
      <c r="RT11" s="28"/>
      <c r="RU11" s="28"/>
      <c r="RV11" s="28"/>
      <c r="RW11" s="28"/>
      <c r="RX11" s="28"/>
      <c r="RY11" s="28"/>
      <c r="RZ11" s="28"/>
      <c r="SA11" s="28"/>
      <c r="SB11" s="28"/>
      <c r="SC11" s="28"/>
      <c r="SD11" s="28"/>
      <c r="SE11" s="28"/>
      <c r="SF11" s="28"/>
      <c r="SG11" s="28"/>
      <c r="SH11" s="28"/>
      <c r="SI11" s="28"/>
      <c r="SJ11" s="28"/>
      <c r="SK11" s="28"/>
      <c r="SL11" s="28"/>
      <c r="SM11" s="28"/>
      <c r="SN11" s="28"/>
      <c r="SO11" s="28"/>
      <c r="SP11" s="28"/>
      <c r="SQ11" s="28"/>
      <c r="SR11" s="28"/>
      <c r="SS11" s="28"/>
      <c r="ST11" s="28"/>
      <c r="SU11" s="28"/>
      <c r="SV11" s="28"/>
      <c r="SW11" s="28"/>
      <c r="SX11" s="28"/>
      <c r="SY11" s="28"/>
      <c r="SZ11" s="28"/>
      <c r="TA11" s="28"/>
      <c r="TB11" s="28"/>
      <c r="TC11" s="28"/>
      <c r="TD11" s="28"/>
      <c r="TE11" s="28"/>
      <c r="TF11" s="28"/>
      <c r="TG11" s="28"/>
      <c r="TH11" s="28"/>
      <c r="TI11" s="28"/>
      <c r="TJ11" s="28"/>
      <c r="TK11" s="28"/>
      <c r="TL11" s="28"/>
      <c r="TM11" s="28"/>
      <c r="TN11" s="28"/>
      <c r="TO11" s="28"/>
      <c r="TP11" s="28"/>
      <c r="TQ11" s="28"/>
      <c r="TR11" s="28"/>
      <c r="TS11" s="28"/>
      <c r="TT11" s="28"/>
      <c r="TU11" s="28"/>
      <c r="TV11" s="28"/>
      <c r="TW11" s="28"/>
      <c r="TX11" s="28"/>
      <c r="TY11" s="28"/>
      <c r="TZ11" s="28"/>
      <c r="UA11" s="28"/>
      <c r="UB11" s="28"/>
      <c r="UC11" s="28"/>
      <c r="UD11" s="28"/>
      <c r="UE11" s="28"/>
      <c r="UF11" s="28"/>
      <c r="UG11" s="28"/>
      <c r="UH11" s="28"/>
      <c r="UI11" s="28"/>
      <c r="UJ11" s="28"/>
      <c r="UK11" s="28"/>
      <c r="UL11" s="28"/>
      <c r="UM11" s="28"/>
      <c r="UN11" s="28"/>
      <c r="UO11" s="28"/>
      <c r="UP11" s="28"/>
      <c r="UQ11" s="28"/>
      <c r="UR11" s="28"/>
      <c r="US11" s="28"/>
      <c r="UT11" s="28"/>
      <c r="UU11" s="28"/>
      <c r="UV11" s="28"/>
      <c r="UW11" s="28"/>
      <c r="UX11" s="28"/>
      <c r="UY11" s="28"/>
      <c r="UZ11" s="28"/>
      <c r="VA11" s="28"/>
      <c r="VB11" s="28"/>
      <c r="VC11" s="28"/>
      <c r="VD11" s="28"/>
      <c r="VE11" s="28"/>
      <c r="VF11" s="28"/>
      <c r="VG11" s="28"/>
      <c r="VH11" s="28"/>
      <c r="VI11" s="28"/>
      <c r="VJ11" s="28"/>
      <c r="VK11" s="28"/>
      <c r="VL11" s="28"/>
      <c r="VM11" s="28"/>
      <c r="VN11" s="28"/>
      <c r="VO11" s="28"/>
      <c r="VP11" s="28"/>
      <c r="VQ11" s="28"/>
      <c r="VR11" s="28"/>
      <c r="VS11" s="28"/>
      <c r="VT11" s="28"/>
      <c r="VU11" s="28"/>
      <c r="VV11" s="28"/>
      <c r="VW11" s="28"/>
      <c r="VX11" s="28"/>
      <c r="VY11" s="28"/>
      <c r="VZ11" s="28"/>
      <c r="WA11" s="28"/>
      <c r="WB11" s="28"/>
      <c r="WC11" s="28"/>
      <c r="WD11" s="28"/>
      <c r="WE11" s="28"/>
      <c r="WF11" s="28"/>
      <c r="WG11" s="28"/>
      <c r="WH11" s="28"/>
      <c r="WI11" s="28"/>
      <c r="WJ11" s="28"/>
      <c r="WK11" s="28"/>
      <c r="WL11" s="28"/>
      <c r="WM11" s="28"/>
      <c r="WN11" s="28"/>
      <c r="WO11" s="28"/>
      <c r="WP11" s="28"/>
      <c r="WQ11" s="28"/>
      <c r="WR11" s="28"/>
      <c r="WS11" s="28"/>
      <c r="WT11" s="28"/>
      <c r="WU11" s="28"/>
      <c r="WV11" s="28"/>
      <c r="WW11" s="28"/>
      <c r="WX11" s="28"/>
      <c r="WY11" s="28"/>
      <c r="WZ11" s="28"/>
      <c r="XA11" s="28"/>
      <c r="XB11" s="28"/>
      <c r="XC11" s="28"/>
      <c r="XD11" s="28"/>
      <c r="XE11" s="28"/>
      <c r="XF11" s="28"/>
      <c r="XG11" s="28"/>
      <c r="XH11" s="28"/>
      <c r="XI11" s="28"/>
      <c r="XJ11" s="28"/>
      <c r="XK11" s="28"/>
      <c r="XL11" s="28"/>
      <c r="XM11" s="28"/>
      <c r="XN11" s="28"/>
      <c r="XO11" s="28"/>
      <c r="XP11" s="28"/>
      <c r="XQ11" s="28"/>
      <c r="XR11" s="28"/>
      <c r="XS11" s="28"/>
      <c r="XT11" s="28"/>
      <c r="XU11" s="28"/>
      <c r="XV11" s="28"/>
      <c r="XW11" s="28"/>
      <c r="XX11" s="28"/>
      <c r="XY11" s="28"/>
      <c r="XZ11" s="28"/>
      <c r="YA11" s="28"/>
      <c r="YB11" s="28"/>
      <c r="YC11" s="28"/>
      <c r="YD11" s="28"/>
      <c r="YE11" s="28"/>
      <c r="YF11" s="28"/>
      <c r="YG11" s="28"/>
      <c r="YH11" s="28"/>
      <c r="YI11" s="28"/>
      <c r="YJ11" s="28"/>
      <c r="YK11" s="28"/>
      <c r="YL11" s="28"/>
      <c r="YM11" s="28"/>
      <c r="YN11" s="28"/>
      <c r="YO11" s="28"/>
      <c r="YP11" s="28"/>
      <c r="YQ11" s="28"/>
      <c r="YR11" s="28"/>
      <c r="YS11" s="28"/>
      <c r="YT11" s="28"/>
      <c r="YU11" s="28"/>
      <c r="YV11" s="28"/>
      <c r="YW11" s="28"/>
      <c r="YX11" s="28"/>
      <c r="YY11" s="28"/>
      <c r="YZ11" s="28"/>
      <c r="ZA11" s="28"/>
      <c r="ZB11" s="28"/>
      <c r="ZC11" s="28"/>
      <c r="ZD11" s="28"/>
      <c r="ZE11" s="28"/>
      <c r="ZF11" s="28"/>
      <c r="ZG11" s="28"/>
      <c r="ZH11" s="28"/>
      <c r="ZI11" s="28"/>
      <c r="ZJ11" s="28"/>
      <c r="ZK11" s="28"/>
      <c r="ZL11" s="28"/>
      <c r="ZM11" s="28"/>
      <c r="ZN11" s="28"/>
      <c r="ZO11" s="28"/>
      <c r="ZP11" s="28"/>
      <c r="ZQ11" s="28"/>
      <c r="ZR11" s="28"/>
      <c r="ZS11" s="28"/>
      <c r="ZT11" s="28"/>
      <c r="ZU11" s="28"/>
      <c r="ZV11" s="28"/>
      <c r="ZW11" s="28"/>
      <c r="ZX11" s="28"/>
      <c r="ZY11" s="28"/>
      <c r="ZZ11" s="28"/>
      <c r="AAA11" s="28"/>
      <c r="AAB11" s="28"/>
      <c r="AAC11" s="28"/>
      <c r="AAD11" s="28"/>
      <c r="AAE11" s="28"/>
      <c r="AAF11" s="28"/>
      <c r="AAG11" s="28"/>
      <c r="AAH11" s="28"/>
      <c r="AAI11" s="28"/>
      <c r="AAJ11" s="28"/>
      <c r="AAK11" s="28"/>
      <c r="AAL11" s="28"/>
      <c r="AAM11" s="28"/>
      <c r="AAN11" s="28"/>
      <c r="AAO11" s="28"/>
      <c r="AAP11" s="28"/>
      <c r="AAQ11" s="28"/>
      <c r="AAR11" s="28"/>
      <c r="AAS11" s="28"/>
      <c r="AAT11" s="28"/>
      <c r="AAU11" s="28"/>
      <c r="AAV11" s="28"/>
      <c r="AAW11" s="28"/>
      <c r="AAX11" s="28"/>
      <c r="AAY11" s="28"/>
      <c r="AAZ11" s="28"/>
      <c r="ABA11" s="28"/>
      <c r="ABB11" s="28"/>
      <c r="ABC11" s="28"/>
      <c r="ABD11" s="28"/>
      <c r="ABE11" s="28"/>
      <c r="ABF11" s="28"/>
      <c r="ABG11" s="28"/>
      <c r="ABH11" s="28"/>
      <c r="ABI11" s="28"/>
      <c r="ABJ11" s="28"/>
      <c r="ABK11" s="28"/>
      <c r="ABL11" s="28"/>
      <c r="ABM11" s="28"/>
      <c r="ABN11" s="28"/>
      <c r="ABO11" s="28"/>
      <c r="ABP11" s="28"/>
      <c r="ABQ11" s="28"/>
      <c r="ABR11" s="28"/>
      <c r="ABS11" s="28"/>
      <c r="ABT11" s="28"/>
      <c r="ABU11" s="28"/>
      <c r="ABV11" s="28"/>
      <c r="ABW11" s="28"/>
      <c r="ABX11" s="28"/>
      <c r="ABY11" s="28"/>
      <c r="ABZ11" s="28"/>
      <c r="ACA11" s="28"/>
      <c r="ACB11" s="28"/>
      <c r="ACC11" s="28"/>
      <c r="ACD11" s="28"/>
      <c r="ACE11" s="28"/>
      <c r="ACF11" s="28"/>
      <c r="ACG11" s="28"/>
      <c r="ACH11" s="28"/>
      <c r="ACI11" s="28"/>
      <c r="ACJ11" s="28"/>
      <c r="ACK11" s="28"/>
      <c r="ACL11" s="28"/>
      <c r="ACM11" s="28"/>
      <c r="ACN11" s="28"/>
      <c r="ACO11" s="28"/>
      <c r="ACP11" s="28"/>
      <c r="ACQ11" s="28"/>
      <c r="ACR11" s="28"/>
      <c r="ACS11" s="28"/>
      <c r="ACT11" s="28"/>
      <c r="ACU11" s="28"/>
      <c r="ACV11" s="28"/>
      <c r="ACW11" s="28"/>
      <c r="ACX11" s="28"/>
      <c r="ACY11" s="28"/>
      <c r="ACZ11" s="28"/>
      <c r="ADA11" s="28"/>
      <c r="ADB11" s="28"/>
      <c r="ADC11" s="28"/>
      <c r="ADD11" s="28"/>
      <c r="ADE11" s="28"/>
      <c r="ADF11" s="28"/>
      <c r="ADG11" s="28"/>
      <c r="ADH11" s="28"/>
      <c r="ADI11" s="28"/>
      <c r="ADJ11" s="28"/>
      <c r="ADK11" s="28"/>
      <c r="ADL11" s="28"/>
      <c r="ADM11" s="28"/>
      <c r="ADN11" s="28"/>
      <c r="ADO11" s="28"/>
      <c r="ADP11" s="28"/>
      <c r="ADQ11" s="28"/>
      <c r="ADR11" s="28"/>
      <c r="ADS11" s="28"/>
      <c r="ADT11" s="28"/>
      <c r="ADU11" s="28"/>
      <c r="ADV11" s="28"/>
      <c r="ADW11" s="28"/>
      <c r="ADX11" s="28"/>
      <c r="ADY11" s="28"/>
      <c r="ADZ11" s="28"/>
      <c r="AEA11" s="28"/>
      <c r="AEB11" s="28"/>
      <c r="AEC11" s="28"/>
      <c r="AED11" s="28"/>
      <c r="AEE11" s="28"/>
      <c r="AEF11" s="28"/>
      <c r="AEG11" s="28"/>
      <c r="AEH11" s="28"/>
      <c r="AEI11" s="28"/>
      <c r="AEJ11" s="28"/>
      <c r="AEK11" s="28"/>
      <c r="AEL11" s="28"/>
      <c r="AEM11" s="28"/>
      <c r="AEN11" s="28"/>
      <c r="AEO11" s="28"/>
      <c r="AEP11" s="28"/>
      <c r="AEQ11" s="28"/>
      <c r="AER11" s="28"/>
      <c r="AES11" s="28"/>
      <c r="AET11" s="28"/>
      <c r="AEU11" s="28"/>
      <c r="AEV11" s="28"/>
      <c r="AEW11" s="28"/>
      <c r="AEX11" s="28"/>
      <c r="AEY11" s="28"/>
      <c r="AEZ11" s="28"/>
      <c r="AFA11" s="28"/>
      <c r="AFB11" s="28"/>
      <c r="AFC11" s="28"/>
      <c r="AFD11" s="28"/>
      <c r="AFE11" s="28"/>
      <c r="AFF11" s="28"/>
      <c r="AFG11" s="28"/>
      <c r="AFH11" s="28"/>
      <c r="AFI11" s="28"/>
      <c r="AFJ11" s="28"/>
      <c r="AFK11" s="28"/>
      <c r="AFL11" s="28"/>
      <c r="AFM11" s="28"/>
      <c r="AFN11" s="28"/>
      <c r="AFO11" s="28"/>
      <c r="AFP11" s="28"/>
      <c r="AFQ11" s="28"/>
      <c r="AFR11" s="28"/>
      <c r="AFS11" s="28"/>
      <c r="AFT11" s="28"/>
      <c r="AFU11" s="28"/>
      <c r="AFV11" s="28"/>
      <c r="AFW11" s="28"/>
      <c r="AFX11" s="28"/>
      <c r="AFY11" s="28"/>
      <c r="AFZ11" s="28"/>
      <c r="AGA11" s="28"/>
      <c r="AGB11" s="28"/>
      <c r="AGC11" s="28"/>
      <c r="AGD11" s="28"/>
      <c r="AGE11" s="28"/>
      <c r="AGF11" s="28"/>
      <c r="AGG11" s="28"/>
      <c r="AGH11" s="28"/>
      <c r="AGI11" s="28"/>
      <c r="AGJ11" s="28"/>
      <c r="AGK11" s="28"/>
      <c r="AGL11" s="28"/>
      <c r="AGM11" s="28"/>
      <c r="AGN11" s="28"/>
      <c r="AGO11" s="28"/>
      <c r="AGP11" s="28"/>
      <c r="AGQ11" s="28"/>
      <c r="AGR11" s="28"/>
      <c r="AGS11" s="28"/>
      <c r="AGT11" s="28"/>
      <c r="AGU11" s="28"/>
      <c r="AGV11" s="28"/>
      <c r="AGW11" s="28"/>
      <c r="AGX11" s="28"/>
      <c r="AGY11" s="28"/>
      <c r="AGZ11" s="28"/>
      <c r="AHA11" s="28"/>
      <c r="AHB11" s="28"/>
      <c r="AHC11" s="28"/>
      <c r="AHD11" s="28"/>
      <c r="AHE11" s="28"/>
      <c r="AHF11" s="28"/>
      <c r="AHG11" s="28"/>
      <c r="AHH11" s="28"/>
      <c r="AHI11" s="28"/>
      <c r="AHJ11" s="28"/>
      <c r="AHK11" s="28"/>
      <c r="AHL11" s="28"/>
      <c r="AHM11" s="28"/>
      <c r="AHN11" s="28"/>
      <c r="AHO11" s="28"/>
      <c r="AHP11" s="28"/>
      <c r="AHQ11" s="28"/>
      <c r="AHR11" s="28"/>
      <c r="AHS11" s="28"/>
      <c r="AHT11" s="28"/>
      <c r="AHU11" s="28"/>
      <c r="AHV11" s="28"/>
      <c r="AHW11" s="28"/>
      <c r="AHX11" s="28"/>
      <c r="AHY11" s="28"/>
      <c r="AHZ11" s="28"/>
      <c r="AIA11" s="28"/>
      <c r="AIB11" s="28"/>
      <c r="AIC11" s="28"/>
      <c r="AID11" s="28"/>
      <c r="AIE11" s="28"/>
      <c r="AIF11" s="28"/>
      <c r="AIG11" s="28"/>
      <c r="AIH11" s="28"/>
      <c r="AII11" s="28"/>
      <c r="AIJ11" s="28"/>
      <c r="AIK11" s="28"/>
      <c r="AIL11" s="28"/>
      <c r="AIM11" s="28"/>
      <c r="AIN11" s="28"/>
      <c r="AIO11" s="28"/>
      <c r="AIP11" s="28"/>
      <c r="AIQ11" s="28"/>
      <c r="AIR11" s="28"/>
      <c r="AIS11" s="28"/>
      <c r="AIT11" s="28"/>
      <c r="AIU11" s="28"/>
      <c r="AIV11" s="28"/>
      <c r="AIW11" s="28"/>
      <c r="AIX11" s="28"/>
      <c r="AIY11" s="28"/>
      <c r="AIZ11" s="28"/>
      <c r="AJA11" s="28"/>
      <c r="AJB11" s="28"/>
      <c r="AJC11" s="28"/>
      <c r="AJD11" s="28"/>
      <c r="AJE11" s="28"/>
      <c r="AJF11" s="28"/>
      <c r="AJG11" s="28"/>
      <c r="AJH11" s="28"/>
      <c r="AJI11" s="28"/>
      <c r="AJJ11" s="28"/>
      <c r="AJK11" s="28"/>
      <c r="AJL11" s="28"/>
      <c r="AJM11" s="28"/>
      <c r="AJN11" s="28"/>
      <c r="AJO11" s="28"/>
      <c r="AJP11" s="28"/>
      <c r="AJQ11" s="28"/>
      <c r="AJR11" s="28"/>
      <c r="AJS11" s="28"/>
      <c r="AJT11" s="28"/>
      <c r="AJU11" s="28"/>
      <c r="AJV11" s="28"/>
      <c r="AJW11" s="28"/>
      <c r="AJX11" s="28"/>
      <c r="AJY11" s="28"/>
      <c r="AJZ11" s="28"/>
      <c r="AKA11" s="28"/>
      <c r="AKB11" s="28"/>
      <c r="AKC11" s="28"/>
      <c r="AKD11" s="28"/>
      <c r="AKE11" s="28"/>
      <c r="AKF11" s="28"/>
      <c r="AKG11" s="28"/>
      <c r="AKH11" s="28"/>
      <c r="AKI11" s="28"/>
      <c r="AKJ11" s="28"/>
      <c r="AKK11" s="28"/>
      <c r="AKL11" s="28"/>
      <c r="AKM11" s="28"/>
      <c r="AKN11" s="28"/>
      <c r="AKO11" s="28"/>
      <c r="AKP11" s="28"/>
      <c r="AKQ11" s="28"/>
      <c r="AKR11" s="28"/>
      <c r="AKS11" s="28"/>
      <c r="AKT11" s="28"/>
      <c r="AKU11" s="28"/>
      <c r="AKV11" s="28"/>
      <c r="AKW11" s="28"/>
      <c r="AKX11" s="28"/>
      <c r="AKY11" s="28"/>
      <c r="AKZ11" s="28"/>
      <c r="ALA11" s="28"/>
      <c r="ALB11" s="28"/>
      <c r="ALC11" s="28"/>
      <c r="ALD11" s="28"/>
      <c r="ALE11" s="28"/>
      <c r="ALF11" s="28"/>
      <c r="ALG11" s="28"/>
      <c r="ALH11" s="28"/>
      <c r="ALI11" s="28"/>
      <c r="ALJ11" s="28"/>
      <c r="ALK11" s="28"/>
      <c r="ALL11" s="28"/>
      <c r="ALM11" s="28"/>
      <c r="ALN11" s="28"/>
      <c r="ALO11" s="28"/>
      <c r="ALP11" s="28"/>
      <c r="ALQ11" s="28"/>
      <c r="ALR11" s="28"/>
    </row>
    <row r="12" spans="2:1006" outlineLevel="1" x14ac:dyDescent="0.35">
      <c r="C12" s="33" t="s">
        <v>104</v>
      </c>
      <c r="E12" s="33" t="s">
        <v>90</v>
      </c>
      <c r="J12" s="24">
        <f>Taxes!J12</f>
        <v>0</v>
      </c>
      <c r="K12" s="24">
        <f>Taxes!K12</f>
        <v>5023375</v>
      </c>
      <c r="L12" s="24">
        <f>Taxes!L12</f>
        <v>4971483.125</v>
      </c>
      <c r="M12" s="24">
        <f>Taxes!M12</f>
        <v>4919315.2093749996</v>
      </c>
      <c r="N12" s="24">
        <f>Taxes!N12</f>
        <v>4866861.9233281258</v>
      </c>
      <c r="O12" s="24">
        <f>Taxes!O12</f>
        <v>4814113.7695114845</v>
      </c>
      <c r="P12" s="24">
        <f>Taxes!P12</f>
        <v>4761061.079579927</v>
      </c>
      <c r="Q12" s="24">
        <f>Taxes!Q12</f>
        <v>4707694.0106763486</v>
      </c>
      <c r="R12" s="24">
        <f>Taxes!R12</f>
        <v>4654002.5418471722</v>
      </c>
      <c r="S12" s="24">
        <f>Taxes!S12</f>
        <v>4599976.4703866262</v>
      </c>
      <c r="T12" s="24">
        <f>Taxes!T12</f>
        <v>4545605.4081083573</v>
      </c>
      <c r="U12" s="24">
        <f>Taxes!U12</f>
        <v>4490878.7775429534</v>
      </c>
      <c r="V12" s="24">
        <f>Taxes!V12</f>
        <v>4435785.8080598786</v>
      </c>
      <c r="W12" s="24">
        <f>Taxes!W12</f>
        <v>4380315.5319123119</v>
      </c>
      <c r="X12" s="24">
        <f>Taxes!X12</f>
        <v>4324456.7802033387</v>
      </c>
      <c r="Y12" s="24">
        <f>Taxes!Y12</f>
        <v>4268198.1787719224</v>
      </c>
      <c r="Z12" s="24">
        <f>Taxes!Z12</f>
        <v>4211528.1439970536</v>
      </c>
      <c r="AA12" s="24">
        <f>Taxes!AA12</f>
        <v>4154434.8785184389</v>
      </c>
      <c r="AB12" s="24">
        <f>Taxes!AB12</f>
        <v>4096906.3668720461</v>
      </c>
      <c r="AC12" s="24">
        <f>Taxes!AC12</f>
        <v>4038930.3710388094</v>
      </c>
      <c r="AD12" s="24">
        <f>Taxes!AD12</f>
        <v>3980494.4259047606</v>
      </c>
      <c r="AE12" s="24">
        <f>Taxes!AE12</f>
        <v>5496738.8334089816</v>
      </c>
      <c r="AF12" s="24">
        <f>Taxes!AF12</f>
        <v>5429468.8977146167</v>
      </c>
      <c r="AG12" s="24">
        <f>Taxes!AG12</f>
        <v>5361739.5868681762</v>
      </c>
      <c r="AH12" s="24">
        <f>Taxes!AH12</f>
        <v>5293537.283248811</v>
      </c>
      <c r="AI12" s="24">
        <f>Taxes!AI12</f>
        <v>5224848.1190338433</v>
      </c>
      <c r="AJ12" s="24">
        <f>Taxes!AJ12</f>
        <v>5155657.9710839754</v>
      </c>
      <c r="AK12" s="24">
        <f>Taxes!AK12</f>
        <v>5085952.4557267623</v>
      </c>
      <c r="AL12" s="24">
        <f>Taxes!AL12</f>
        <v>5015716.9234362999</v>
      </c>
      <c r="AM12" s="24">
        <f>Taxes!AM12</f>
        <v>4944936.453407052</v>
      </c>
      <c r="AN12" s="24">
        <f>Taxes!AN12</f>
        <v>4873595.8480197098</v>
      </c>
      <c r="AO12" s="24">
        <f>Taxes!AO12</f>
        <v>4801679.6271968987</v>
      </c>
      <c r="AP12" s="24">
        <f>Taxes!AP12</f>
        <v>4729172.0226465464</v>
      </c>
      <c r="AQ12" s="24">
        <f>Taxes!AQ12</f>
        <v>4656056.9719906589</v>
      </c>
      <c r="AR12" s="24">
        <f>Taxes!AR12</f>
        <v>4582318.1127771977</v>
      </c>
      <c r="AS12" s="24">
        <f>Taxes!AS12</f>
        <v>4507938.7763727345</v>
      </c>
    </row>
    <row r="13" spans="2:1006" outlineLevel="1" x14ac:dyDescent="0.35">
      <c r="C13" s="33" t="s">
        <v>87</v>
      </c>
      <c r="E13" s="33" t="s">
        <v>90</v>
      </c>
      <c r="J13" s="24">
        <f>Taxes!J11</f>
        <v>100000000</v>
      </c>
      <c r="K13" s="24">
        <f>Taxes!K11</f>
        <v>0</v>
      </c>
      <c r="L13" s="24">
        <f>Taxes!L11</f>
        <v>0</v>
      </c>
      <c r="M13" s="24">
        <f>Taxes!M11</f>
        <v>0</v>
      </c>
      <c r="N13" s="24">
        <f>Taxes!N11</f>
        <v>0</v>
      </c>
      <c r="O13" s="24">
        <f>Taxes!O11</f>
        <v>0</v>
      </c>
      <c r="P13" s="24">
        <f>Taxes!P11</f>
        <v>0</v>
      </c>
      <c r="Q13" s="24">
        <f>Taxes!Q11</f>
        <v>0</v>
      </c>
      <c r="R13" s="24">
        <f>Taxes!R11</f>
        <v>0</v>
      </c>
      <c r="S13" s="24">
        <f>Taxes!S11</f>
        <v>0</v>
      </c>
      <c r="T13" s="24">
        <f>Taxes!T11</f>
        <v>0</v>
      </c>
      <c r="U13" s="24">
        <f>Taxes!U11</f>
        <v>0</v>
      </c>
      <c r="V13" s="24">
        <f>Taxes!V11</f>
        <v>0</v>
      </c>
      <c r="W13" s="24">
        <f>Taxes!W11</f>
        <v>0</v>
      </c>
      <c r="X13" s="24">
        <f>Taxes!X11</f>
        <v>0</v>
      </c>
      <c r="Y13" s="24">
        <f>Taxes!Y11</f>
        <v>0</v>
      </c>
      <c r="Z13" s="24">
        <f>Taxes!Z11</f>
        <v>0</v>
      </c>
      <c r="AA13" s="24">
        <f>Taxes!AA11</f>
        <v>0</v>
      </c>
      <c r="AB13" s="24">
        <f>Taxes!AB11</f>
        <v>0</v>
      </c>
      <c r="AC13" s="24">
        <f>Taxes!AC11</f>
        <v>0</v>
      </c>
      <c r="AD13" s="24">
        <f>Taxes!AD11</f>
        <v>0</v>
      </c>
      <c r="AE13" s="24">
        <f>Taxes!AE11</f>
        <v>0</v>
      </c>
      <c r="AF13" s="24">
        <f>Taxes!AF11</f>
        <v>0</v>
      </c>
      <c r="AG13" s="24">
        <f>Taxes!AG11</f>
        <v>0</v>
      </c>
      <c r="AH13" s="24">
        <f>Taxes!AH11</f>
        <v>0</v>
      </c>
      <c r="AI13" s="24">
        <f>Taxes!AI11</f>
        <v>0</v>
      </c>
      <c r="AJ13" s="24">
        <f>Taxes!AJ11</f>
        <v>0</v>
      </c>
      <c r="AK13" s="24">
        <f>Taxes!AK11</f>
        <v>0</v>
      </c>
      <c r="AL13" s="24">
        <f>Taxes!AL11</f>
        <v>0</v>
      </c>
      <c r="AM13" s="24">
        <f>Taxes!AM11</f>
        <v>0</v>
      </c>
      <c r="AN13" s="24">
        <f>Taxes!AN11</f>
        <v>0</v>
      </c>
      <c r="AO13" s="24">
        <f>Taxes!AO11</f>
        <v>0</v>
      </c>
      <c r="AP13" s="24">
        <f>Taxes!AP11</f>
        <v>0</v>
      </c>
      <c r="AQ13" s="24">
        <f>Taxes!AQ11</f>
        <v>0</v>
      </c>
      <c r="AR13" s="24">
        <f>Taxes!AR11</f>
        <v>0</v>
      </c>
      <c r="AS13" s="24">
        <f>Taxes!AS11</f>
        <v>0</v>
      </c>
    </row>
    <row r="14" spans="2:1006" outlineLevel="1" x14ac:dyDescent="0.35">
      <c r="C14" s="33" t="s">
        <v>134</v>
      </c>
      <c r="E14" s="33" t="s">
        <v>90</v>
      </c>
      <c r="J14" s="24">
        <f>Taxes!J16</f>
        <v>28500000</v>
      </c>
      <c r="K14" s="24">
        <f>Taxes!K16</f>
        <v>0</v>
      </c>
      <c r="L14" s="24">
        <f>Taxes!L16</f>
        <v>0</v>
      </c>
      <c r="M14" s="24">
        <f>Taxes!M16</f>
        <v>0</v>
      </c>
      <c r="N14" s="24">
        <f>Taxes!N16</f>
        <v>0</v>
      </c>
      <c r="O14" s="24">
        <f>Taxes!O16</f>
        <v>0</v>
      </c>
      <c r="P14" s="24">
        <f>Taxes!P16</f>
        <v>0</v>
      </c>
      <c r="Q14" s="24">
        <f>Taxes!Q16</f>
        <v>0</v>
      </c>
      <c r="R14" s="24">
        <f>Taxes!R16</f>
        <v>0</v>
      </c>
      <c r="S14" s="24">
        <f>Taxes!S16</f>
        <v>0</v>
      </c>
      <c r="T14" s="24">
        <f>Taxes!T16</f>
        <v>0</v>
      </c>
      <c r="U14" s="24">
        <f>Taxes!U16</f>
        <v>0</v>
      </c>
      <c r="V14" s="24">
        <f>Taxes!V16</f>
        <v>0</v>
      </c>
      <c r="W14" s="24">
        <f>Taxes!W16</f>
        <v>0</v>
      </c>
      <c r="X14" s="24">
        <f>Taxes!X16</f>
        <v>0</v>
      </c>
      <c r="Y14" s="24">
        <f>Taxes!Y16</f>
        <v>0</v>
      </c>
      <c r="Z14" s="24">
        <f>Taxes!Z16</f>
        <v>0</v>
      </c>
      <c r="AA14" s="24">
        <f>Taxes!AA16</f>
        <v>0</v>
      </c>
      <c r="AB14" s="24">
        <f>Taxes!AB16</f>
        <v>0</v>
      </c>
      <c r="AC14" s="24">
        <f>Taxes!AC16</f>
        <v>0</v>
      </c>
      <c r="AD14" s="24">
        <f>Taxes!AD16</f>
        <v>0</v>
      </c>
      <c r="AE14" s="24">
        <f>Taxes!AE16</f>
        <v>0</v>
      </c>
      <c r="AF14" s="24">
        <f>Taxes!AF16</f>
        <v>0</v>
      </c>
      <c r="AG14" s="24">
        <f>Taxes!AG16</f>
        <v>0</v>
      </c>
      <c r="AH14" s="24">
        <f>Taxes!AH16</f>
        <v>0</v>
      </c>
      <c r="AI14" s="24">
        <f>Taxes!AI16</f>
        <v>0</v>
      </c>
      <c r="AJ14" s="24">
        <f>Taxes!AJ16</f>
        <v>0</v>
      </c>
      <c r="AK14" s="24">
        <f>Taxes!AK16</f>
        <v>0</v>
      </c>
      <c r="AL14" s="24">
        <f>Taxes!AL16</f>
        <v>0</v>
      </c>
      <c r="AM14" s="24">
        <f>Taxes!AM16</f>
        <v>0</v>
      </c>
      <c r="AN14" s="24">
        <f>Taxes!AN16</f>
        <v>0</v>
      </c>
      <c r="AO14" s="24">
        <f>Taxes!AO16</f>
        <v>0</v>
      </c>
      <c r="AP14" s="24">
        <f>Taxes!AP16</f>
        <v>0</v>
      </c>
      <c r="AQ14" s="24">
        <f>Taxes!AQ16</f>
        <v>0</v>
      </c>
      <c r="AR14" s="24">
        <f>Taxes!AR16</f>
        <v>0</v>
      </c>
      <c r="AS14" s="24">
        <f>Taxes!AS16</f>
        <v>0</v>
      </c>
    </row>
    <row r="15" spans="2:1006" outlineLevel="1" x14ac:dyDescent="0.35">
      <c r="C15" s="33" t="s">
        <v>135</v>
      </c>
      <c r="E15" s="33" t="s">
        <v>90</v>
      </c>
      <c r="J15" s="24">
        <f>Taxes!J33</f>
        <v>0</v>
      </c>
      <c r="K15" s="24">
        <f>Taxes!K33</f>
        <v>32633333.333333332</v>
      </c>
      <c r="L15" s="24">
        <f>Taxes!L33</f>
        <v>19713333.333333332</v>
      </c>
      <c r="M15" s="24">
        <f>Taxes!M33</f>
        <v>11961333.333333334</v>
      </c>
      <c r="N15" s="24">
        <f>Taxes!N33</f>
        <v>9054333.333333334</v>
      </c>
      <c r="O15" s="24">
        <f>Taxes!O33</f>
        <v>9054333.333333334</v>
      </c>
      <c r="P15" s="24">
        <f>Taxes!P33</f>
        <v>333333.33333333331</v>
      </c>
      <c r="Q15" s="24">
        <f>Taxes!Q33</f>
        <v>333333.33333333331</v>
      </c>
      <c r="R15" s="24">
        <f>Taxes!R33</f>
        <v>333333.33333333331</v>
      </c>
      <c r="S15" s="24">
        <f>Taxes!S33</f>
        <v>333333.33333333331</v>
      </c>
      <c r="T15" s="24">
        <f>Taxes!T33</f>
        <v>333333.33333333331</v>
      </c>
      <c r="U15" s="24">
        <f>Taxes!U33</f>
        <v>333333.33333333331</v>
      </c>
      <c r="V15" s="24">
        <f>Taxes!V33</f>
        <v>333333.33333333331</v>
      </c>
      <c r="W15" s="24">
        <f>Taxes!W33</f>
        <v>333333.33333333331</v>
      </c>
      <c r="X15" s="24">
        <f>Taxes!X33</f>
        <v>333333.33333333331</v>
      </c>
      <c r="Y15" s="24">
        <f>Taxes!Y33</f>
        <v>333333.33333333331</v>
      </c>
      <c r="Z15" s="24">
        <f>Taxes!Z33</f>
        <v>0</v>
      </c>
      <c r="AA15" s="24">
        <f>Taxes!AA33</f>
        <v>0</v>
      </c>
      <c r="AB15" s="24">
        <f>Taxes!AB33</f>
        <v>0</v>
      </c>
      <c r="AC15" s="24">
        <f>Taxes!AC33</f>
        <v>0</v>
      </c>
      <c r="AD15" s="24">
        <f>Taxes!AD33</f>
        <v>0</v>
      </c>
      <c r="AE15" s="24">
        <f>Taxes!AE33</f>
        <v>0</v>
      </c>
      <c r="AF15" s="24">
        <f>Taxes!AF33</f>
        <v>0</v>
      </c>
      <c r="AG15" s="24">
        <f>Taxes!AG33</f>
        <v>0</v>
      </c>
      <c r="AH15" s="24">
        <f>Taxes!AH33</f>
        <v>0</v>
      </c>
      <c r="AI15" s="24">
        <f>Taxes!AI33</f>
        <v>0</v>
      </c>
      <c r="AJ15" s="24">
        <f>Taxes!AJ33</f>
        <v>0</v>
      </c>
      <c r="AK15" s="24">
        <f>Taxes!AK33</f>
        <v>0</v>
      </c>
      <c r="AL15" s="24">
        <f>Taxes!AL33</f>
        <v>0</v>
      </c>
      <c r="AM15" s="24">
        <f>Taxes!AM33</f>
        <v>0</v>
      </c>
      <c r="AN15" s="24">
        <f>Taxes!AN33</f>
        <v>0</v>
      </c>
      <c r="AO15" s="24">
        <f>Taxes!AO33</f>
        <v>0</v>
      </c>
      <c r="AP15" s="24">
        <f>Taxes!AP33</f>
        <v>0</v>
      </c>
      <c r="AQ15" s="24">
        <f>Taxes!AQ33</f>
        <v>0</v>
      </c>
      <c r="AR15" s="24">
        <f>Taxes!AR33</f>
        <v>0</v>
      </c>
      <c r="AS15" s="24">
        <f>Taxes!AS33</f>
        <v>0</v>
      </c>
    </row>
    <row r="16" spans="2:1006" outlineLevel="1" x14ac:dyDescent="0.35"/>
    <row r="17" spans="2:1006" x14ac:dyDescent="0.35">
      <c r="B17" s="28" t="s">
        <v>136</v>
      </c>
      <c r="C17" s="28"/>
      <c r="D17" s="28"/>
      <c r="E17" s="28"/>
      <c r="F17" s="28"/>
      <c r="G17" s="28" t="s">
        <v>137</v>
      </c>
      <c r="H17" s="28" t="s">
        <v>138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  <c r="IW17" s="28"/>
      <c r="IX17" s="28"/>
      <c r="IY17" s="28"/>
      <c r="IZ17" s="28"/>
      <c r="JA17" s="28"/>
      <c r="JB17" s="28"/>
      <c r="JC17" s="28"/>
      <c r="JD17" s="28"/>
      <c r="JE17" s="28"/>
      <c r="JF17" s="28"/>
      <c r="JG17" s="28"/>
      <c r="JH17" s="28"/>
      <c r="JI17" s="28"/>
      <c r="JJ17" s="28"/>
      <c r="JK17" s="28"/>
      <c r="JL17" s="28"/>
      <c r="JM17" s="28"/>
      <c r="JN17" s="28"/>
      <c r="JO17" s="28"/>
      <c r="JP17" s="28"/>
      <c r="JQ17" s="28"/>
      <c r="JR17" s="28"/>
      <c r="JS17" s="28"/>
      <c r="JT17" s="28"/>
      <c r="JU17" s="28"/>
      <c r="JV17" s="28"/>
      <c r="JW17" s="28"/>
      <c r="JX17" s="28"/>
      <c r="JY17" s="28"/>
      <c r="JZ17" s="28"/>
      <c r="KA17" s="28"/>
      <c r="KB17" s="28"/>
      <c r="KC17" s="28"/>
      <c r="KD17" s="28"/>
      <c r="KE17" s="28"/>
      <c r="KF17" s="28"/>
      <c r="KG17" s="28"/>
      <c r="KH17" s="28"/>
      <c r="KI17" s="28"/>
      <c r="KJ17" s="28"/>
      <c r="KK17" s="28"/>
      <c r="KL17" s="28"/>
      <c r="KM17" s="28"/>
      <c r="KN17" s="28"/>
      <c r="KO17" s="28"/>
      <c r="KP17" s="28"/>
      <c r="KQ17" s="28"/>
      <c r="KR17" s="28"/>
      <c r="KS17" s="28"/>
      <c r="KT17" s="28"/>
      <c r="KU17" s="28"/>
      <c r="KV17" s="28"/>
      <c r="KW17" s="28"/>
      <c r="KX17" s="28"/>
      <c r="KY17" s="28"/>
      <c r="KZ17" s="28"/>
      <c r="LA17" s="28"/>
      <c r="LB17" s="28"/>
      <c r="LC17" s="28"/>
      <c r="LD17" s="28"/>
      <c r="LE17" s="28"/>
      <c r="LF17" s="28"/>
      <c r="LG17" s="28"/>
      <c r="LH17" s="28"/>
      <c r="LI17" s="28"/>
      <c r="LJ17" s="28"/>
      <c r="LK17" s="28"/>
      <c r="LL17" s="28"/>
      <c r="LM17" s="28"/>
      <c r="LN17" s="28"/>
      <c r="LO17" s="28"/>
      <c r="LP17" s="28"/>
      <c r="LQ17" s="28"/>
      <c r="LR17" s="28"/>
      <c r="LS17" s="28"/>
      <c r="LT17" s="28"/>
      <c r="LU17" s="28"/>
      <c r="LV17" s="28"/>
      <c r="LW17" s="28"/>
      <c r="LX17" s="28"/>
      <c r="LY17" s="28"/>
      <c r="LZ17" s="28"/>
      <c r="MA17" s="28"/>
      <c r="MB17" s="28"/>
      <c r="MC17" s="28"/>
      <c r="MD17" s="28"/>
      <c r="ME17" s="28"/>
      <c r="MF17" s="28"/>
      <c r="MG17" s="28"/>
      <c r="MH17" s="28"/>
      <c r="MI17" s="28"/>
      <c r="MJ17" s="28"/>
      <c r="MK17" s="28"/>
      <c r="ML17" s="28"/>
      <c r="MM17" s="28"/>
      <c r="MN17" s="28"/>
      <c r="MO17" s="28"/>
      <c r="MP17" s="28"/>
      <c r="MQ17" s="28"/>
      <c r="MR17" s="28"/>
      <c r="MS17" s="28"/>
      <c r="MT17" s="28"/>
      <c r="MU17" s="28"/>
      <c r="MV17" s="28"/>
      <c r="MW17" s="28"/>
      <c r="MX17" s="28"/>
      <c r="MY17" s="28"/>
      <c r="MZ17" s="28"/>
      <c r="NA17" s="28"/>
      <c r="NB17" s="28"/>
      <c r="NC17" s="28"/>
      <c r="ND17" s="28"/>
      <c r="NE17" s="28"/>
      <c r="NF17" s="28"/>
      <c r="NG17" s="28"/>
      <c r="NH17" s="28"/>
      <c r="NI17" s="28"/>
      <c r="NJ17" s="28"/>
      <c r="NK17" s="28"/>
      <c r="NL17" s="28"/>
      <c r="NM17" s="28"/>
      <c r="NN17" s="28"/>
      <c r="NO17" s="28"/>
      <c r="NP17" s="28"/>
      <c r="NQ17" s="28"/>
      <c r="NR17" s="28"/>
      <c r="NS17" s="28"/>
      <c r="NT17" s="28"/>
      <c r="NU17" s="28"/>
      <c r="NV17" s="28"/>
      <c r="NW17" s="28"/>
      <c r="NX17" s="28"/>
      <c r="NY17" s="28"/>
      <c r="NZ17" s="28"/>
      <c r="OA17" s="28"/>
      <c r="OB17" s="28"/>
      <c r="OC17" s="28"/>
      <c r="OD17" s="28"/>
      <c r="OE17" s="28"/>
      <c r="OF17" s="28"/>
      <c r="OG17" s="28"/>
      <c r="OH17" s="28"/>
      <c r="OI17" s="28"/>
      <c r="OJ17" s="28"/>
      <c r="OK17" s="28"/>
      <c r="OL17" s="28"/>
      <c r="OM17" s="28"/>
      <c r="ON17" s="28"/>
      <c r="OO17" s="28"/>
      <c r="OP17" s="28"/>
      <c r="OQ17" s="28"/>
      <c r="OR17" s="28"/>
      <c r="OS17" s="28"/>
      <c r="OT17" s="28"/>
      <c r="OU17" s="28"/>
      <c r="OV17" s="28"/>
      <c r="OW17" s="28"/>
      <c r="OX17" s="28"/>
      <c r="OY17" s="28"/>
      <c r="OZ17" s="28"/>
      <c r="PA17" s="28"/>
      <c r="PB17" s="28"/>
      <c r="PC17" s="28"/>
      <c r="PD17" s="28"/>
      <c r="PE17" s="28"/>
      <c r="PF17" s="28"/>
      <c r="PG17" s="28"/>
      <c r="PH17" s="28"/>
      <c r="PI17" s="28"/>
      <c r="PJ17" s="28"/>
      <c r="PK17" s="28"/>
      <c r="PL17" s="28"/>
      <c r="PM17" s="28"/>
      <c r="PN17" s="28"/>
      <c r="PO17" s="28"/>
      <c r="PP17" s="28"/>
      <c r="PQ17" s="28"/>
      <c r="PR17" s="28"/>
      <c r="PS17" s="28"/>
      <c r="PT17" s="28"/>
      <c r="PU17" s="28"/>
      <c r="PV17" s="28"/>
      <c r="PW17" s="28"/>
      <c r="PX17" s="28"/>
      <c r="PY17" s="28"/>
      <c r="PZ17" s="28"/>
      <c r="QA17" s="28"/>
      <c r="QB17" s="28"/>
      <c r="QC17" s="28"/>
      <c r="QD17" s="28"/>
      <c r="QE17" s="28"/>
      <c r="QF17" s="28"/>
      <c r="QG17" s="28"/>
      <c r="QH17" s="28"/>
      <c r="QI17" s="28"/>
      <c r="QJ17" s="28"/>
      <c r="QK17" s="28"/>
      <c r="QL17" s="28"/>
      <c r="QM17" s="28"/>
      <c r="QN17" s="28"/>
      <c r="QO17" s="28"/>
      <c r="QP17" s="28"/>
      <c r="QQ17" s="28"/>
      <c r="QR17" s="28"/>
      <c r="QS17" s="28"/>
      <c r="QT17" s="28"/>
      <c r="QU17" s="28"/>
      <c r="QV17" s="28"/>
      <c r="QW17" s="28"/>
      <c r="QX17" s="28"/>
      <c r="QY17" s="28"/>
      <c r="QZ17" s="28"/>
      <c r="RA17" s="28"/>
      <c r="RB17" s="28"/>
      <c r="RC17" s="28"/>
      <c r="RD17" s="28"/>
      <c r="RE17" s="28"/>
      <c r="RF17" s="28"/>
      <c r="RG17" s="28"/>
      <c r="RH17" s="28"/>
      <c r="RI17" s="28"/>
      <c r="RJ17" s="28"/>
      <c r="RK17" s="28"/>
      <c r="RL17" s="28"/>
      <c r="RM17" s="28"/>
      <c r="RN17" s="28"/>
      <c r="RO17" s="28"/>
      <c r="RP17" s="28"/>
      <c r="RQ17" s="28"/>
      <c r="RR17" s="28"/>
      <c r="RS17" s="28"/>
      <c r="RT17" s="28"/>
      <c r="RU17" s="28"/>
      <c r="RV17" s="28"/>
      <c r="RW17" s="28"/>
      <c r="RX17" s="28"/>
      <c r="RY17" s="28"/>
      <c r="RZ17" s="28"/>
      <c r="SA17" s="28"/>
      <c r="SB17" s="28"/>
      <c r="SC17" s="28"/>
      <c r="SD17" s="28"/>
      <c r="SE17" s="28"/>
      <c r="SF17" s="28"/>
      <c r="SG17" s="28"/>
      <c r="SH17" s="28"/>
      <c r="SI17" s="28"/>
      <c r="SJ17" s="28"/>
      <c r="SK17" s="28"/>
      <c r="SL17" s="28"/>
      <c r="SM17" s="28"/>
      <c r="SN17" s="28"/>
      <c r="SO17" s="28"/>
      <c r="SP17" s="28"/>
      <c r="SQ17" s="28"/>
      <c r="SR17" s="28"/>
      <c r="SS17" s="28"/>
      <c r="ST17" s="28"/>
      <c r="SU17" s="28"/>
      <c r="SV17" s="28"/>
      <c r="SW17" s="28"/>
      <c r="SX17" s="28"/>
      <c r="SY17" s="28"/>
      <c r="SZ17" s="28"/>
      <c r="TA17" s="28"/>
      <c r="TB17" s="28"/>
      <c r="TC17" s="28"/>
      <c r="TD17" s="28"/>
      <c r="TE17" s="28"/>
      <c r="TF17" s="28"/>
      <c r="TG17" s="28"/>
      <c r="TH17" s="28"/>
      <c r="TI17" s="28"/>
      <c r="TJ17" s="28"/>
      <c r="TK17" s="28"/>
      <c r="TL17" s="28"/>
      <c r="TM17" s="28"/>
      <c r="TN17" s="28"/>
      <c r="TO17" s="28"/>
      <c r="TP17" s="28"/>
      <c r="TQ17" s="28"/>
      <c r="TR17" s="28"/>
      <c r="TS17" s="28"/>
      <c r="TT17" s="28"/>
      <c r="TU17" s="28"/>
      <c r="TV17" s="28"/>
      <c r="TW17" s="28"/>
      <c r="TX17" s="28"/>
      <c r="TY17" s="28"/>
      <c r="TZ17" s="28"/>
      <c r="UA17" s="28"/>
      <c r="UB17" s="28"/>
      <c r="UC17" s="28"/>
      <c r="UD17" s="28"/>
      <c r="UE17" s="28"/>
      <c r="UF17" s="28"/>
      <c r="UG17" s="28"/>
      <c r="UH17" s="28"/>
      <c r="UI17" s="28"/>
      <c r="UJ17" s="28"/>
      <c r="UK17" s="28"/>
      <c r="UL17" s="28"/>
      <c r="UM17" s="28"/>
      <c r="UN17" s="28"/>
      <c r="UO17" s="28"/>
      <c r="UP17" s="28"/>
      <c r="UQ17" s="28"/>
      <c r="UR17" s="28"/>
      <c r="US17" s="28"/>
      <c r="UT17" s="28"/>
      <c r="UU17" s="28"/>
      <c r="UV17" s="28"/>
      <c r="UW17" s="28"/>
      <c r="UX17" s="28"/>
      <c r="UY17" s="28"/>
      <c r="UZ17" s="28"/>
      <c r="VA17" s="28"/>
      <c r="VB17" s="28"/>
      <c r="VC17" s="28"/>
      <c r="VD17" s="28"/>
      <c r="VE17" s="28"/>
      <c r="VF17" s="28"/>
      <c r="VG17" s="28"/>
      <c r="VH17" s="28"/>
      <c r="VI17" s="28"/>
      <c r="VJ17" s="28"/>
      <c r="VK17" s="28"/>
      <c r="VL17" s="28"/>
      <c r="VM17" s="28"/>
      <c r="VN17" s="28"/>
      <c r="VO17" s="28"/>
      <c r="VP17" s="28"/>
      <c r="VQ17" s="28"/>
      <c r="VR17" s="28"/>
      <c r="VS17" s="28"/>
      <c r="VT17" s="28"/>
      <c r="VU17" s="28"/>
      <c r="VV17" s="28"/>
      <c r="VW17" s="28"/>
      <c r="VX17" s="28"/>
      <c r="VY17" s="28"/>
      <c r="VZ17" s="28"/>
      <c r="WA17" s="28"/>
      <c r="WB17" s="28"/>
      <c r="WC17" s="28"/>
      <c r="WD17" s="28"/>
      <c r="WE17" s="28"/>
      <c r="WF17" s="28"/>
      <c r="WG17" s="28"/>
      <c r="WH17" s="28"/>
      <c r="WI17" s="28"/>
      <c r="WJ17" s="28"/>
      <c r="WK17" s="28"/>
      <c r="WL17" s="28"/>
      <c r="WM17" s="28"/>
      <c r="WN17" s="28"/>
      <c r="WO17" s="28"/>
      <c r="WP17" s="28"/>
      <c r="WQ17" s="28"/>
      <c r="WR17" s="28"/>
      <c r="WS17" s="28"/>
      <c r="WT17" s="28"/>
      <c r="WU17" s="28"/>
      <c r="WV17" s="28"/>
      <c r="WW17" s="28"/>
      <c r="WX17" s="28"/>
      <c r="WY17" s="28"/>
      <c r="WZ17" s="28"/>
      <c r="XA17" s="28"/>
      <c r="XB17" s="28"/>
      <c r="XC17" s="28"/>
      <c r="XD17" s="28"/>
      <c r="XE17" s="28"/>
      <c r="XF17" s="28"/>
      <c r="XG17" s="28"/>
      <c r="XH17" s="28"/>
      <c r="XI17" s="28"/>
      <c r="XJ17" s="28"/>
      <c r="XK17" s="28"/>
      <c r="XL17" s="28"/>
      <c r="XM17" s="28"/>
      <c r="XN17" s="28"/>
      <c r="XO17" s="28"/>
      <c r="XP17" s="28"/>
      <c r="XQ17" s="28"/>
      <c r="XR17" s="28"/>
      <c r="XS17" s="28"/>
      <c r="XT17" s="28"/>
      <c r="XU17" s="28"/>
      <c r="XV17" s="28"/>
      <c r="XW17" s="28"/>
      <c r="XX17" s="28"/>
      <c r="XY17" s="28"/>
      <c r="XZ17" s="28"/>
      <c r="YA17" s="28"/>
      <c r="YB17" s="28"/>
      <c r="YC17" s="28"/>
      <c r="YD17" s="28"/>
      <c r="YE17" s="28"/>
      <c r="YF17" s="28"/>
      <c r="YG17" s="28"/>
      <c r="YH17" s="28"/>
      <c r="YI17" s="28"/>
      <c r="YJ17" s="28"/>
      <c r="YK17" s="28"/>
      <c r="YL17" s="28"/>
      <c r="YM17" s="28"/>
      <c r="YN17" s="28"/>
      <c r="YO17" s="28"/>
      <c r="YP17" s="28"/>
      <c r="YQ17" s="28"/>
      <c r="YR17" s="28"/>
      <c r="YS17" s="28"/>
      <c r="YT17" s="28"/>
      <c r="YU17" s="28"/>
      <c r="YV17" s="28"/>
      <c r="YW17" s="28"/>
      <c r="YX17" s="28"/>
      <c r="YY17" s="28"/>
      <c r="YZ17" s="28"/>
      <c r="ZA17" s="28"/>
      <c r="ZB17" s="28"/>
      <c r="ZC17" s="28"/>
      <c r="ZD17" s="28"/>
      <c r="ZE17" s="28"/>
      <c r="ZF17" s="28"/>
      <c r="ZG17" s="28"/>
      <c r="ZH17" s="28"/>
      <c r="ZI17" s="28"/>
      <c r="ZJ17" s="28"/>
      <c r="ZK17" s="28"/>
      <c r="ZL17" s="28"/>
      <c r="ZM17" s="28"/>
      <c r="ZN17" s="28"/>
      <c r="ZO17" s="28"/>
      <c r="ZP17" s="28"/>
      <c r="ZQ17" s="28"/>
      <c r="ZR17" s="28"/>
      <c r="ZS17" s="28"/>
      <c r="ZT17" s="28"/>
      <c r="ZU17" s="28"/>
      <c r="ZV17" s="28"/>
      <c r="ZW17" s="28"/>
      <c r="ZX17" s="28"/>
      <c r="ZY17" s="28"/>
      <c r="ZZ17" s="28"/>
      <c r="AAA17" s="28"/>
      <c r="AAB17" s="28"/>
      <c r="AAC17" s="28"/>
      <c r="AAD17" s="28"/>
      <c r="AAE17" s="28"/>
      <c r="AAF17" s="28"/>
      <c r="AAG17" s="28"/>
      <c r="AAH17" s="28"/>
      <c r="AAI17" s="28"/>
      <c r="AAJ17" s="28"/>
      <c r="AAK17" s="28"/>
      <c r="AAL17" s="28"/>
      <c r="AAM17" s="28"/>
      <c r="AAN17" s="28"/>
      <c r="AAO17" s="28"/>
      <c r="AAP17" s="28"/>
      <c r="AAQ17" s="28"/>
      <c r="AAR17" s="28"/>
      <c r="AAS17" s="28"/>
      <c r="AAT17" s="28"/>
      <c r="AAU17" s="28"/>
      <c r="AAV17" s="28"/>
      <c r="AAW17" s="28"/>
      <c r="AAX17" s="28"/>
      <c r="AAY17" s="28"/>
      <c r="AAZ17" s="28"/>
      <c r="ABA17" s="28"/>
      <c r="ABB17" s="28"/>
      <c r="ABC17" s="28"/>
      <c r="ABD17" s="28"/>
      <c r="ABE17" s="28"/>
      <c r="ABF17" s="28"/>
      <c r="ABG17" s="28"/>
      <c r="ABH17" s="28"/>
      <c r="ABI17" s="28"/>
      <c r="ABJ17" s="28"/>
      <c r="ABK17" s="28"/>
      <c r="ABL17" s="28"/>
      <c r="ABM17" s="28"/>
      <c r="ABN17" s="28"/>
      <c r="ABO17" s="28"/>
      <c r="ABP17" s="28"/>
      <c r="ABQ17" s="28"/>
      <c r="ABR17" s="28"/>
      <c r="ABS17" s="28"/>
      <c r="ABT17" s="28"/>
      <c r="ABU17" s="28"/>
      <c r="ABV17" s="28"/>
      <c r="ABW17" s="28"/>
      <c r="ABX17" s="28"/>
      <c r="ABY17" s="28"/>
      <c r="ABZ17" s="28"/>
      <c r="ACA17" s="28"/>
      <c r="ACB17" s="28"/>
      <c r="ACC17" s="28"/>
      <c r="ACD17" s="28"/>
      <c r="ACE17" s="28"/>
      <c r="ACF17" s="28"/>
      <c r="ACG17" s="28"/>
      <c r="ACH17" s="28"/>
      <c r="ACI17" s="28"/>
      <c r="ACJ17" s="28"/>
      <c r="ACK17" s="28"/>
      <c r="ACL17" s="28"/>
      <c r="ACM17" s="28"/>
      <c r="ACN17" s="28"/>
      <c r="ACO17" s="28"/>
      <c r="ACP17" s="28"/>
      <c r="ACQ17" s="28"/>
      <c r="ACR17" s="28"/>
      <c r="ACS17" s="28"/>
      <c r="ACT17" s="28"/>
      <c r="ACU17" s="28"/>
      <c r="ACV17" s="28"/>
      <c r="ACW17" s="28"/>
      <c r="ACX17" s="28"/>
      <c r="ACY17" s="28"/>
      <c r="ACZ17" s="28"/>
      <c r="ADA17" s="28"/>
      <c r="ADB17" s="28"/>
      <c r="ADC17" s="28"/>
      <c r="ADD17" s="28"/>
      <c r="ADE17" s="28"/>
      <c r="ADF17" s="28"/>
      <c r="ADG17" s="28"/>
      <c r="ADH17" s="28"/>
      <c r="ADI17" s="28"/>
      <c r="ADJ17" s="28"/>
      <c r="ADK17" s="28"/>
      <c r="ADL17" s="28"/>
      <c r="ADM17" s="28"/>
      <c r="ADN17" s="28"/>
      <c r="ADO17" s="28"/>
      <c r="ADP17" s="28"/>
      <c r="ADQ17" s="28"/>
      <c r="ADR17" s="28"/>
      <c r="ADS17" s="28"/>
      <c r="ADT17" s="28"/>
      <c r="ADU17" s="28"/>
      <c r="ADV17" s="28"/>
      <c r="ADW17" s="28"/>
      <c r="ADX17" s="28"/>
      <c r="ADY17" s="28"/>
      <c r="ADZ17" s="28"/>
      <c r="AEA17" s="28"/>
      <c r="AEB17" s="28"/>
      <c r="AEC17" s="28"/>
      <c r="AED17" s="28"/>
      <c r="AEE17" s="28"/>
      <c r="AEF17" s="28"/>
      <c r="AEG17" s="28"/>
      <c r="AEH17" s="28"/>
      <c r="AEI17" s="28"/>
      <c r="AEJ17" s="28"/>
      <c r="AEK17" s="28"/>
      <c r="AEL17" s="28"/>
      <c r="AEM17" s="28"/>
      <c r="AEN17" s="28"/>
      <c r="AEO17" s="28"/>
      <c r="AEP17" s="28"/>
      <c r="AEQ17" s="28"/>
      <c r="AER17" s="28"/>
      <c r="AES17" s="28"/>
      <c r="AET17" s="28"/>
      <c r="AEU17" s="28"/>
      <c r="AEV17" s="28"/>
      <c r="AEW17" s="28"/>
      <c r="AEX17" s="28"/>
      <c r="AEY17" s="28"/>
      <c r="AEZ17" s="28"/>
      <c r="AFA17" s="28"/>
      <c r="AFB17" s="28"/>
      <c r="AFC17" s="28"/>
      <c r="AFD17" s="28"/>
      <c r="AFE17" s="28"/>
      <c r="AFF17" s="28"/>
      <c r="AFG17" s="28"/>
      <c r="AFH17" s="28"/>
      <c r="AFI17" s="28"/>
      <c r="AFJ17" s="28"/>
      <c r="AFK17" s="28"/>
      <c r="AFL17" s="28"/>
      <c r="AFM17" s="28"/>
      <c r="AFN17" s="28"/>
      <c r="AFO17" s="28"/>
      <c r="AFP17" s="28"/>
      <c r="AFQ17" s="28"/>
      <c r="AFR17" s="28"/>
      <c r="AFS17" s="28"/>
      <c r="AFT17" s="28"/>
      <c r="AFU17" s="28"/>
      <c r="AFV17" s="28"/>
      <c r="AFW17" s="28"/>
      <c r="AFX17" s="28"/>
      <c r="AFY17" s="28"/>
      <c r="AFZ17" s="28"/>
      <c r="AGA17" s="28"/>
      <c r="AGB17" s="28"/>
      <c r="AGC17" s="28"/>
      <c r="AGD17" s="28"/>
      <c r="AGE17" s="28"/>
      <c r="AGF17" s="28"/>
      <c r="AGG17" s="28"/>
      <c r="AGH17" s="28"/>
      <c r="AGI17" s="28"/>
      <c r="AGJ17" s="28"/>
      <c r="AGK17" s="28"/>
      <c r="AGL17" s="28"/>
      <c r="AGM17" s="28"/>
      <c r="AGN17" s="28"/>
      <c r="AGO17" s="28"/>
      <c r="AGP17" s="28"/>
      <c r="AGQ17" s="28"/>
      <c r="AGR17" s="28"/>
      <c r="AGS17" s="28"/>
      <c r="AGT17" s="28"/>
      <c r="AGU17" s="28"/>
      <c r="AGV17" s="28"/>
      <c r="AGW17" s="28"/>
      <c r="AGX17" s="28"/>
      <c r="AGY17" s="28"/>
      <c r="AGZ17" s="28"/>
      <c r="AHA17" s="28"/>
      <c r="AHB17" s="28"/>
      <c r="AHC17" s="28"/>
      <c r="AHD17" s="28"/>
      <c r="AHE17" s="28"/>
      <c r="AHF17" s="28"/>
      <c r="AHG17" s="28"/>
      <c r="AHH17" s="28"/>
      <c r="AHI17" s="28"/>
      <c r="AHJ17" s="28"/>
      <c r="AHK17" s="28"/>
      <c r="AHL17" s="28"/>
      <c r="AHM17" s="28"/>
      <c r="AHN17" s="28"/>
      <c r="AHO17" s="28"/>
      <c r="AHP17" s="28"/>
      <c r="AHQ17" s="28"/>
      <c r="AHR17" s="28"/>
      <c r="AHS17" s="28"/>
      <c r="AHT17" s="28"/>
      <c r="AHU17" s="28"/>
      <c r="AHV17" s="28"/>
      <c r="AHW17" s="28"/>
      <c r="AHX17" s="28"/>
      <c r="AHY17" s="28"/>
      <c r="AHZ17" s="28"/>
      <c r="AIA17" s="28"/>
      <c r="AIB17" s="28"/>
      <c r="AIC17" s="28"/>
      <c r="AID17" s="28"/>
      <c r="AIE17" s="28"/>
      <c r="AIF17" s="28"/>
      <c r="AIG17" s="28"/>
      <c r="AIH17" s="28"/>
      <c r="AII17" s="28"/>
      <c r="AIJ17" s="28"/>
      <c r="AIK17" s="28"/>
      <c r="AIL17" s="28"/>
      <c r="AIM17" s="28"/>
      <c r="AIN17" s="28"/>
      <c r="AIO17" s="28"/>
      <c r="AIP17" s="28"/>
      <c r="AIQ17" s="28"/>
      <c r="AIR17" s="28"/>
      <c r="AIS17" s="28"/>
      <c r="AIT17" s="28"/>
      <c r="AIU17" s="28"/>
      <c r="AIV17" s="28"/>
      <c r="AIW17" s="28"/>
      <c r="AIX17" s="28"/>
      <c r="AIY17" s="28"/>
      <c r="AIZ17" s="28"/>
      <c r="AJA17" s="28"/>
      <c r="AJB17" s="28"/>
      <c r="AJC17" s="28"/>
      <c r="AJD17" s="28"/>
      <c r="AJE17" s="28"/>
      <c r="AJF17" s="28"/>
      <c r="AJG17" s="28"/>
      <c r="AJH17" s="28"/>
      <c r="AJI17" s="28"/>
      <c r="AJJ17" s="28"/>
      <c r="AJK17" s="28"/>
      <c r="AJL17" s="28"/>
      <c r="AJM17" s="28"/>
      <c r="AJN17" s="28"/>
      <c r="AJO17" s="28"/>
      <c r="AJP17" s="28"/>
      <c r="AJQ17" s="28"/>
      <c r="AJR17" s="28"/>
      <c r="AJS17" s="28"/>
      <c r="AJT17" s="28"/>
      <c r="AJU17" s="28"/>
      <c r="AJV17" s="28"/>
      <c r="AJW17" s="28"/>
      <c r="AJX17" s="28"/>
      <c r="AJY17" s="28"/>
      <c r="AJZ17" s="28"/>
      <c r="AKA17" s="28"/>
      <c r="AKB17" s="28"/>
      <c r="AKC17" s="28"/>
      <c r="AKD17" s="28"/>
      <c r="AKE17" s="28"/>
      <c r="AKF17" s="28"/>
      <c r="AKG17" s="28"/>
      <c r="AKH17" s="28"/>
      <c r="AKI17" s="28"/>
      <c r="AKJ17" s="28"/>
      <c r="AKK17" s="28"/>
      <c r="AKL17" s="28"/>
      <c r="AKM17" s="28"/>
      <c r="AKN17" s="28"/>
      <c r="AKO17" s="28"/>
      <c r="AKP17" s="28"/>
      <c r="AKQ17" s="28"/>
      <c r="AKR17" s="28"/>
      <c r="AKS17" s="28"/>
      <c r="AKT17" s="28"/>
      <c r="AKU17" s="28"/>
      <c r="AKV17" s="28"/>
      <c r="AKW17" s="28"/>
      <c r="AKX17" s="28"/>
      <c r="AKY17" s="28"/>
      <c r="AKZ17" s="28"/>
      <c r="ALA17" s="28"/>
      <c r="ALB17" s="28"/>
      <c r="ALC17" s="28"/>
      <c r="ALD17" s="28"/>
      <c r="ALE17" s="28"/>
      <c r="ALF17" s="28"/>
      <c r="ALG17" s="28"/>
      <c r="ALH17" s="28"/>
      <c r="ALI17" s="28"/>
      <c r="ALJ17" s="28"/>
      <c r="ALK17" s="28"/>
      <c r="ALL17" s="28"/>
      <c r="ALM17" s="28"/>
      <c r="ALN17" s="28"/>
      <c r="ALO17" s="28"/>
      <c r="ALP17" s="28"/>
      <c r="ALQ17" s="28"/>
      <c r="ALR17" s="28"/>
    </row>
    <row r="18" spans="2:1006" outlineLevel="1" x14ac:dyDescent="0.35">
      <c r="C18" s="33" t="s">
        <v>139</v>
      </c>
      <c r="E18" s="33" t="s">
        <v>60</v>
      </c>
      <c r="G18" s="27">
        <f>Inputs!F38</f>
        <v>0.99</v>
      </c>
      <c r="H18" s="27">
        <f>Inputs!F39</f>
        <v>0.01</v>
      </c>
      <c r="J18" s="38">
        <f>IF(J$9,$G18,$H18)</f>
        <v>0.99</v>
      </c>
      <c r="K18" s="38">
        <f t="shared" ref="K18:AS19" si="6">IF(K$9,$G18,$H18)</f>
        <v>0.99</v>
      </c>
      <c r="L18" s="38">
        <f t="shared" si="6"/>
        <v>0.99</v>
      </c>
      <c r="M18" s="38">
        <f t="shared" si="6"/>
        <v>0.99</v>
      </c>
      <c r="N18" s="38">
        <f t="shared" si="6"/>
        <v>0.99</v>
      </c>
      <c r="O18" s="38">
        <f t="shared" si="6"/>
        <v>0.99</v>
      </c>
      <c r="P18" s="38">
        <f t="shared" si="6"/>
        <v>0.99</v>
      </c>
      <c r="Q18" s="38">
        <f t="shared" si="6"/>
        <v>0.99</v>
      </c>
      <c r="R18" s="38">
        <f t="shared" si="6"/>
        <v>0.01</v>
      </c>
      <c r="S18" s="38">
        <f t="shared" si="6"/>
        <v>0.01</v>
      </c>
      <c r="T18" s="38">
        <f t="shared" si="6"/>
        <v>0.01</v>
      </c>
      <c r="U18" s="38">
        <f t="shared" si="6"/>
        <v>0.01</v>
      </c>
      <c r="V18" s="38">
        <f t="shared" si="6"/>
        <v>0.01</v>
      </c>
      <c r="W18" s="38">
        <f t="shared" si="6"/>
        <v>0.01</v>
      </c>
      <c r="X18" s="38">
        <f t="shared" si="6"/>
        <v>0.01</v>
      </c>
      <c r="Y18" s="38">
        <f t="shared" si="6"/>
        <v>0.01</v>
      </c>
      <c r="Z18" s="38">
        <f t="shared" si="6"/>
        <v>0.01</v>
      </c>
      <c r="AA18" s="38">
        <f t="shared" si="6"/>
        <v>0.01</v>
      </c>
      <c r="AB18" s="38">
        <f t="shared" si="6"/>
        <v>0.01</v>
      </c>
      <c r="AC18" s="38">
        <f t="shared" si="6"/>
        <v>0.01</v>
      </c>
      <c r="AD18" s="38">
        <f t="shared" si="6"/>
        <v>0.01</v>
      </c>
      <c r="AE18" s="38">
        <f t="shared" si="6"/>
        <v>0.01</v>
      </c>
      <c r="AF18" s="38">
        <f t="shared" si="6"/>
        <v>0.01</v>
      </c>
      <c r="AG18" s="38">
        <f t="shared" si="6"/>
        <v>0.01</v>
      </c>
      <c r="AH18" s="38">
        <f t="shared" si="6"/>
        <v>0.01</v>
      </c>
      <c r="AI18" s="38">
        <f t="shared" si="6"/>
        <v>0.01</v>
      </c>
      <c r="AJ18" s="38">
        <f t="shared" si="6"/>
        <v>0.01</v>
      </c>
      <c r="AK18" s="38">
        <f t="shared" si="6"/>
        <v>0.01</v>
      </c>
      <c r="AL18" s="38">
        <f t="shared" si="6"/>
        <v>0.01</v>
      </c>
      <c r="AM18" s="38">
        <f t="shared" si="6"/>
        <v>0.01</v>
      </c>
      <c r="AN18" s="38">
        <f t="shared" si="6"/>
        <v>0.01</v>
      </c>
      <c r="AO18" s="38">
        <f t="shared" si="6"/>
        <v>0.01</v>
      </c>
      <c r="AP18" s="38">
        <f t="shared" si="6"/>
        <v>0.01</v>
      </c>
      <c r="AQ18" s="38">
        <f t="shared" si="6"/>
        <v>0.01</v>
      </c>
      <c r="AR18" s="38">
        <f t="shared" si="6"/>
        <v>0.01</v>
      </c>
      <c r="AS18" s="38">
        <f t="shared" si="6"/>
        <v>0.01</v>
      </c>
    </row>
    <row r="19" spans="2:1006" outlineLevel="1" x14ac:dyDescent="0.35">
      <c r="C19" s="33" t="s">
        <v>140</v>
      </c>
      <c r="E19" s="33" t="s">
        <v>60</v>
      </c>
      <c r="G19" s="35">
        <f>1-G18</f>
        <v>1.0000000000000009E-2</v>
      </c>
      <c r="H19" s="35">
        <f>1-H18</f>
        <v>0.99</v>
      </c>
      <c r="J19" s="38">
        <f>IF(J$9,$G19,$H19)</f>
        <v>1.0000000000000009E-2</v>
      </c>
      <c r="K19" s="38">
        <f t="shared" si="6"/>
        <v>1.0000000000000009E-2</v>
      </c>
      <c r="L19" s="38">
        <f t="shared" si="6"/>
        <v>1.0000000000000009E-2</v>
      </c>
      <c r="M19" s="38">
        <f t="shared" si="6"/>
        <v>1.0000000000000009E-2</v>
      </c>
      <c r="N19" s="38">
        <f t="shared" si="6"/>
        <v>1.0000000000000009E-2</v>
      </c>
      <c r="O19" s="38">
        <f t="shared" si="6"/>
        <v>1.0000000000000009E-2</v>
      </c>
      <c r="P19" s="38">
        <f t="shared" si="6"/>
        <v>1.0000000000000009E-2</v>
      </c>
      <c r="Q19" s="38">
        <f t="shared" si="6"/>
        <v>1.0000000000000009E-2</v>
      </c>
      <c r="R19" s="38">
        <f t="shared" si="6"/>
        <v>0.99</v>
      </c>
      <c r="S19" s="38">
        <f t="shared" si="6"/>
        <v>0.99</v>
      </c>
      <c r="T19" s="38">
        <f t="shared" si="6"/>
        <v>0.99</v>
      </c>
      <c r="U19" s="38">
        <f t="shared" si="6"/>
        <v>0.99</v>
      </c>
      <c r="V19" s="38">
        <f t="shared" si="6"/>
        <v>0.99</v>
      </c>
      <c r="W19" s="38">
        <f t="shared" si="6"/>
        <v>0.99</v>
      </c>
      <c r="X19" s="38">
        <f t="shared" si="6"/>
        <v>0.99</v>
      </c>
      <c r="Y19" s="38">
        <f t="shared" si="6"/>
        <v>0.99</v>
      </c>
      <c r="Z19" s="38">
        <f t="shared" si="6"/>
        <v>0.99</v>
      </c>
      <c r="AA19" s="38">
        <f t="shared" si="6"/>
        <v>0.99</v>
      </c>
      <c r="AB19" s="38">
        <f t="shared" si="6"/>
        <v>0.99</v>
      </c>
      <c r="AC19" s="38">
        <f t="shared" si="6"/>
        <v>0.99</v>
      </c>
      <c r="AD19" s="38">
        <f t="shared" si="6"/>
        <v>0.99</v>
      </c>
      <c r="AE19" s="38">
        <f t="shared" si="6"/>
        <v>0.99</v>
      </c>
      <c r="AF19" s="38">
        <f t="shared" si="6"/>
        <v>0.99</v>
      </c>
      <c r="AG19" s="38">
        <f t="shared" si="6"/>
        <v>0.99</v>
      </c>
      <c r="AH19" s="38">
        <f t="shared" si="6"/>
        <v>0.99</v>
      </c>
      <c r="AI19" s="38">
        <f t="shared" si="6"/>
        <v>0.99</v>
      </c>
      <c r="AJ19" s="38">
        <f t="shared" si="6"/>
        <v>0.99</v>
      </c>
      <c r="AK19" s="38">
        <f t="shared" si="6"/>
        <v>0.99</v>
      </c>
      <c r="AL19" s="38">
        <f t="shared" si="6"/>
        <v>0.99</v>
      </c>
      <c r="AM19" s="38">
        <f t="shared" si="6"/>
        <v>0.99</v>
      </c>
      <c r="AN19" s="38">
        <f t="shared" si="6"/>
        <v>0.99</v>
      </c>
      <c r="AO19" s="38">
        <f t="shared" si="6"/>
        <v>0.99</v>
      </c>
      <c r="AP19" s="38">
        <f t="shared" si="6"/>
        <v>0.99</v>
      </c>
      <c r="AQ19" s="38">
        <f t="shared" si="6"/>
        <v>0.99</v>
      </c>
      <c r="AR19" s="38">
        <f t="shared" si="6"/>
        <v>0.99</v>
      </c>
      <c r="AS19" s="38">
        <f t="shared" si="6"/>
        <v>0.99</v>
      </c>
    </row>
    <row r="20" spans="2:1006" outlineLevel="1" x14ac:dyDescent="0.35"/>
    <row r="21" spans="2:1006" outlineLevel="1" x14ac:dyDescent="0.35">
      <c r="C21" s="33" t="s">
        <v>141</v>
      </c>
      <c r="E21" s="33" t="s">
        <v>60</v>
      </c>
      <c r="G21" s="27">
        <f>Inputs!F40</f>
        <v>0.2</v>
      </c>
      <c r="H21" s="27">
        <f>Inputs!F41</f>
        <v>0.05</v>
      </c>
      <c r="J21" s="38">
        <f>IF(J$9,$G21,$H21)</f>
        <v>0.2</v>
      </c>
      <c r="K21" s="38">
        <f t="shared" ref="K21:AS22" si="7">IF(K$9,$G21,$H21)</f>
        <v>0.2</v>
      </c>
      <c r="L21" s="38">
        <f t="shared" si="7"/>
        <v>0.2</v>
      </c>
      <c r="M21" s="38">
        <f t="shared" si="7"/>
        <v>0.2</v>
      </c>
      <c r="N21" s="38">
        <f t="shared" si="7"/>
        <v>0.2</v>
      </c>
      <c r="O21" s="38">
        <f t="shared" si="7"/>
        <v>0.2</v>
      </c>
      <c r="P21" s="38">
        <f t="shared" si="7"/>
        <v>0.2</v>
      </c>
      <c r="Q21" s="38">
        <f t="shared" si="7"/>
        <v>0.2</v>
      </c>
      <c r="R21" s="38">
        <f t="shared" si="7"/>
        <v>0.05</v>
      </c>
      <c r="S21" s="38">
        <f t="shared" si="7"/>
        <v>0.05</v>
      </c>
      <c r="T21" s="38">
        <f t="shared" si="7"/>
        <v>0.05</v>
      </c>
      <c r="U21" s="38">
        <f t="shared" si="7"/>
        <v>0.05</v>
      </c>
      <c r="V21" s="38">
        <f t="shared" si="7"/>
        <v>0.05</v>
      </c>
      <c r="W21" s="38">
        <f t="shared" si="7"/>
        <v>0.05</v>
      </c>
      <c r="X21" s="38">
        <f t="shared" si="7"/>
        <v>0.05</v>
      </c>
      <c r="Y21" s="38">
        <f t="shared" si="7"/>
        <v>0.05</v>
      </c>
      <c r="Z21" s="38">
        <f t="shared" si="7"/>
        <v>0.05</v>
      </c>
      <c r="AA21" s="38">
        <f t="shared" si="7"/>
        <v>0.05</v>
      </c>
      <c r="AB21" s="38">
        <f t="shared" si="7"/>
        <v>0.05</v>
      </c>
      <c r="AC21" s="38">
        <f t="shared" si="7"/>
        <v>0.05</v>
      </c>
      <c r="AD21" s="38">
        <f t="shared" si="7"/>
        <v>0.05</v>
      </c>
      <c r="AE21" s="38">
        <f t="shared" si="7"/>
        <v>0.05</v>
      </c>
      <c r="AF21" s="38">
        <f t="shared" si="7"/>
        <v>0.05</v>
      </c>
      <c r="AG21" s="38">
        <f t="shared" si="7"/>
        <v>0.05</v>
      </c>
      <c r="AH21" s="38">
        <f t="shared" si="7"/>
        <v>0.05</v>
      </c>
      <c r="AI21" s="38">
        <f t="shared" si="7"/>
        <v>0.05</v>
      </c>
      <c r="AJ21" s="38">
        <f t="shared" si="7"/>
        <v>0.05</v>
      </c>
      <c r="AK21" s="38">
        <f t="shared" si="7"/>
        <v>0.05</v>
      </c>
      <c r="AL21" s="38">
        <f t="shared" si="7"/>
        <v>0.05</v>
      </c>
      <c r="AM21" s="38">
        <f t="shared" si="7"/>
        <v>0.05</v>
      </c>
      <c r="AN21" s="38">
        <f t="shared" si="7"/>
        <v>0.05</v>
      </c>
      <c r="AO21" s="38">
        <f t="shared" si="7"/>
        <v>0.05</v>
      </c>
      <c r="AP21" s="38">
        <f t="shared" si="7"/>
        <v>0.05</v>
      </c>
      <c r="AQ21" s="38">
        <f t="shared" si="7"/>
        <v>0.05</v>
      </c>
      <c r="AR21" s="38">
        <f t="shared" si="7"/>
        <v>0.05</v>
      </c>
      <c r="AS21" s="38">
        <f t="shared" si="7"/>
        <v>0.05</v>
      </c>
    </row>
    <row r="22" spans="2:1006" outlineLevel="1" x14ac:dyDescent="0.35">
      <c r="C22" s="33" t="s">
        <v>142</v>
      </c>
      <c r="E22" s="33" t="s">
        <v>60</v>
      </c>
      <c r="G22" s="35">
        <f>1-G21</f>
        <v>0.8</v>
      </c>
      <c r="H22" s="35">
        <f>1-H21</f>
        <v>0.95</v>
      </c>
      <c r="J22" s="38">
        <f>IF(J$9,$G22,$H22)</f>
        <v>0.8</v>
      </c>
      <c r="K22" s="38">
        <f t="shared" si="7"/>
        <v>0.8</v>
      </c>
      <c r="L22" s="38">
        <f t="shared" si="7"/>
        <v>0.8</v>
      </c>
      <c r="M22" s="38">
        <f t="shared" si="7"/>
        <v>0.8</v>
      </c>
      <c r="N22" s="38">
        <f t="shared" si="7"/>
        <v>0.8</v>
      </c>
      <c r="O22" s="38">
        <f t="shared" si="7"/>
        <v>0.8</v>
      </c>
      <c r="P22" s="38">
        <f t="shared" si="7"/>
        <v>0.8</v>
      </c>
      <c r="Q22" s="38">
        <f t="shared" si="7"/>
        <v>0.8</v>
      </c>
      <c r="R22" s="38">
        <f t="shared" si="7"/>
        <v>0.95</v>
      </c>
      <c r="S22" s="38">
        <f t="shared" si="7"/>
        <v>0.95</v>
      </c>
      <c r="T22" s="38">
        <f t="shared" si="7"/>
        <v>0.95</v>
      </c>
      <c r="U22" s="38">
        <f t="shared" si="7"/>
        <v>0.95</v>
      </c>
      <c r="V22" s="38">
        <f t="shared" si="7"/>
        <v>0.95</v>
      </c>
      <c r="W22" s="38">
        <f t="shared" si="7"/>
        <v>0.95</v>
      </c>
      <c r="X22" s="38">
        <f t="shared" si="7"/>
        <v>0.95</v>
      </c>
      <c r="Y22" s="38">
        <f t="shared" si="7"/>
        <v>0.95</v>
      </c>
      <c r="Z22" s="38">
        <f t="shared" si="7"/>
        <v>0.95</v>
      </c>
      <c r="AA22" s="38">
        <f t="shared" si="7"/>
        <v>0.95</v>
      </c>
      <c r="AB22" s="38">
        <f t="shared" si="7"/>
        <v>0.95</v>
      </c>
      <c r="AC22" s="38">
        <f t="shared" si="7"/>
        <v>0.95</v>
      </c>
      <c r="AD22" s="38">
        <f t="shared" si="7"/>
        <v>0.95</v>
      </c>
      <c r="AE22" s="38">
        <f t="shared" si="7"/>
        <v>0.95</v>
      </c>
      <c r="AF22" s="38">
        <f t="shared" si="7"/>
        <v>0.95</v>
      </c>
      <c r="AG22" s="38">
        <f t="shared" si="7"/>
        <v>0.95</v>
      </c>
      <c r="AH22" s="38">
        <f t="shared" si="7"/>
        <v>0.95</v>
      </c>
      <c r="AI22" s="38">
        <f t="shared" si="7"/>
        <v>0.95</v>
      </c>
      <c r="AJ22" s="38">
        <f t="shared" si="7"/>
        <v>0.95</v>
      </c>
      <c r="AK22" s="38">
        <f t="shared" si="7"/>
        <v>0.95</v>
      </c>
      <c r="AL22" s="38">
        <f t="shared" si="7"/>
        <v>0.95</v>
      </c>
      <c r="AM22" s="38">
        <f t="shared" si="7"/>
        <v>0.95</v>
      </c>
      <c r="AN22" s="38">
        <f t="shared" si="7"/>
        <v>0.95</v>
      </c>
      <c r="AO22" s="38">
        <f t="shared" si="7"/>
        <v>0.95</v>
      </c>
      <c r="AP22" s="38">
        <f t="shared" si="7"/>
        <v>0.95</v>
      </c>
      <c r="AQ22" s="38">
        <f t="shared" si="7"/>
        <v>0.95</v>
      </c>
      <c r="AR22" s="38">
        <f t="shared" si="7"/>
        <v>0.95</v>
      </c>
      <c r="AS22" s="38">
        <f t="shared" si="7"/>
        <v>0.95</v>
      </c>
    </row>
    <row r="23" spans="2:1006" outlineLevel="1" x14ac:dyDescent="0.35"/>
    <row r="24" spans="2:1006" outlineLevel="1" x14ac:dyDescent="0.35">
      <c r="C24" s="33" t="s">
        <v>143</v>
      </c>
      <c r="E24" s="33" t="s">
        <v>90</v>
      </c>
      <c r="J24" s="34">
        <f>J12-J15</f>
        <v>0</v>
      </c>
      <c r="K24" s="34">
        <f t="shared" ref="K24:AS24" si="8">K12-K15</f>
        <v>-27609958.333333332</v>
      </c>
      <c r="L24" s="34">
        <f t="shared" si="8"/>
        <v>-14741850.208333332</v>
      </c>
      <c r="M24" s="34">
        <f t="shared" si="8"/>
        <v>-7042018.1239583343</v>
      </c>
      <c r="N24" s="34">
        <f t="shared" si="8"/>
        <v>-4187471.4100052081</v>
      </c>
      <c r="O24" s="34">
        <f t="shared" si="8"/>
        <v>-4240219.5638218494</v>
      </c>
      <c r="P24" s="34">
        <f t="shared" si="8"/>
        <v>4427727.746246594</v>
      </c>
      <c r="Q24" s="34">
        <f t="shared" si="8"/>
        <v>4374360.6773430156</v>
      </c>
      <c r="R24" s="34">
        <f t="shared" si="8"/>
        <v>4320669.2085138392</v>
      </c>
      <c r="S24" s="34">
        <f t="shared" si="8"/>
        <v>4266643.1370532932</v>
      </c>
      <c r="T24" s="34">
        <f t="shared" si="8"/>
        <v>4212272.0747750243</v>
      </c>
      <c r="U24" s="34">
        <f t="shared" si="8"/>
        <v>4157545.4442096199</v>
      </c>
      <c r="V24" s="34">
        <f t="shared" si="8"/>
        <v>4102452.4747265452</v>
      </c>
      <c r="W24" s="34">
        <f t="shared" si="8"/>
        <v>4046982.1985789784</v>
      </c>
      <c r="X24" s="34">
        <f t="shared" si="8"/>
        <v>3991123.4468700052</v>
      </c>
      <c r="Y24" s="34">
        <f t="shared" si="8"/>
        <v>3934864.8454385889</v>
      </c>
      <c r="Z24" s="34">
        <f t="shared" si="8"/>
        <v>4211528.1439970536</v>
      </c>
      <c r="AA24" s="34">
        <f t="shared" si="8"/>
        <v>4154434.8785184389</v>
      </c>
      <c r="AB24" s="34">
        <f t="shared" si="8"/>
        <v>4096906.3668720461</v>
      </c>
      <c r="AC24" s="34">
        <f t="shared" si="8"/>
        <v>4038930.3710388094</v>
      </c>
      <c r="AD24" s="34">
        <f t="shared" si="8"/>
        <v>3980494.4259047606</v>
      </c>
      <c r="AE24" s="34">
        <f t="shared" si="8"/>
        <v>5496738.8334089816</v>
      </c>
      <c r="AF24" s="34">
        <f t="shared" si="8"/>
        <v>5429468.8977146167</v>
      </c>
      <c r="AG24" s="34">
        <f t="shared" si="8"/>
        <v>5361739.5868681762</v>
      </c>
      <c r="AH24" s="34">
        <f t="shared" si="8"/>
        <v>5293537.283248811</v>
      </c>
      <c r="AI24" s="34">
        <f t="shared" si="8"/>
        <v>5224848.1190338433</v>
      </c>
      <c r="AJ24" s="34">
        <f t="shared" si="8"/>
        <v>5155657.9710839754</v>
      </c>
      <c r="AK24" s="34">
        <f t="shared" si="8"/>
        <v>5085952.4557267623</v>
      </c>
      <c r="AL24" s="34">
        <f t="shared" si="8"/>
        <v>5015716.9234362999</v>
      </c>
      <c r="AM24" s="34">
        <f t="shared" si="8"/>
        <v>4944936.453407052</v>
      </c>
      <c r="AN24" s="34">
        <f t="shared" si="8"/>
        <v>4873595.8480197098</v>
      </c>
      <c r="AO24" s="34">
        <f t="shared" si="8"/>
        <v>4801679.6271968987</v>
      </c>
      <c r="AP24" s="34">
        <f t="shared" si="8"/>
        <v>4729172.0226465464</v>
      </c>
      <c r="AQ24" s="34">
        <f t="shared" si="8"/>
        <v>4656056.9719906589</v>
      </c>
      <c r="AR24" s="34">
        <f t="shared" si="8"/>
        <v>4582318.1127771977</v>
      </c>
      <c r="AS24" s="34">
        <f t="shared" si="8"/>
        <v>4507938.7763727345</v>
      </c>
    </row>
    <row r="25" spans="2:1006" outlineLevel="1" x14ac:dyDescent="0.35">
      <c r="C25" s="33" t="s">
        <v>134</v>
      </c>
      <c r="E25" s="33" t="s">
        <v>90</v>
      </c>
      <c r="J25" s="34">
        <f>J14</f>
        <v>28500000</v>
      </c>
      <c r="K25" s="34">
        <f t="shared" ref="K25:AS25" si="9">K14</f>
        <v>0</v>
      </c>
      <c r="L25" s="34">
        <f t="shared" si="9"/>
        <v>0</v>
      </c>
      <c r="M25" s="34">
        <f t="shared" si="9"/>
        <v>0</v>
      </c>
      <c r="N25" s="34">
        <f t="shared" si="9"/>
        <v>0</v>
      </c>
      <c r="O25" s="34">
        <f t="shared" si="9"/>
        <v>0</v>
      </c>
      <c r="P25" s="34">
        <f t="shared" si="9"/>
        <v>0</v>
      </c>
      <c r="Q25" s="34">
        <f t="shared" si="9"/>
        <v>0</v>
      </c>
      <c r="R25" s="34">
        <f t="shared" si="9"/>
        <v>0</v>
      </c>
      <c r="S25" s="34">
        <f t="shared" si="9"/>
        <v>0</v>
      </c>
      <c r="T25" s="34">
        <f t="shared" si="9"/>
        <v>0</v>
      </c>
      <c r="U25" s="34">
        <f t="shared" si="9"/>
        <v>0</v>
      </c>
      <c r="V25" s="34">
        <f t="shared" si="9"/>
        <v>0</v>
      </c>
      <c r="W25" s="34">
        <f t="shared" si="9"/>
        <v>0</v>
      </c>
      <c r="X25" s="34">
        <f t="shared" si="9"/>
        <v>0</v>
      </c>
      <c r="Y25" s="34">
        <f t="shared" si="9"/>
        <v>0</v>
      </c>
      <c r="Z25" s="34">
        <f t="shared" si="9"/>
        <v>0</v>
      </c>
      <c r="AA25" s="34">
        <f t="shared" si="9"/>
        <v>0</v>
      </c>
      <c r="AB25" s="34">
        <f t="shared" si="9"/>
        <v>0</v>
      </c>
      <c r="AC25" s="34">
        <f t="shared" si="9"/>
        <v>0</v>
      </c>
      <c r="AD25" s="34">
        <f t="shared" si="9"/>
        <v>0</v>
      </c>
      <c r="AE25" s="34">
        <f t="shared" si="9"/>
        <v>0</v>
      </c>
      <c r="AF25" s="34">
        <f t="shared" si="9"/>
        <v>0</v>
      </c>
      <c r="AG25" s="34">
        <f t="shared" si="9"/>
        <v>0</v>
      </c>
      <c r="AH25" s="34">
        <f t="shared" si="9"/>
        <v>0</v>
      </c>
      <c r="AI25" s="34">
        <f t="shared" si="9"/>
        <v>0</v>
      </c>
      <c r="AJ25" s="34">
        <f t="shared" si="9"/>
        <v>0</v>
      </c>
      <c r="AK25" s="34">
        <f t="shared" si="9"/>
        <v>0</v>
      </c>
      <c r="AL25" s="34">
        <f t="shared" si="9"/>
        <v>0</v>
      </c>
      <c r="AM25" s="34">
        <f t="shared" si="9"/>
        <v>0</v>
      </c>
      <c r="AN25" s="34">
        <f t="shared" si="9"/>
        <v>0</v>
      </c>
      <c r="AO25" s="34">
        <f t="shared" si="9"/>
        <v>0</v>
      </c>
      <c r="AP25" s="34">
        <f t="shared" si="9"/>
        <v>0</v>
      </c>
      <c r="AQ25" s="34">
        <f t="shared" si="9"/>
        <v>0</v>
      </c>
      <c r="AR25" s="34">
        <f t="shared" si="9"/>
        <v>0</v>
      </c>
      <c r="AS25" s="34">
        <f t="shared" si="9"/>
        <v>0</v>
      </c>
    </row>
    <row r="26" spans="2:1006" outlineLevel="1" x14ac:dyDescent="0.35">
      <c r="C26" s="33" t="s">
        <v>104</v>
      </c>
      <c r="E26" s="33" t="s">
        <v>90</v>
      </c>
      <c r="J26" s="34">
        <f>J12</f>
        <v>0</v>
      </c>
      <c r="K26" s="34">
        <f t="shared" ref="K26:AS26" si="10">K12</f>
        <v>5023375</v>
      </c>
      <c r="L26" s="34">
        <f t="shared" si="10"/>
        <v>4971483.125</v>
      </c>
      <c r="M26" s="34">
        <f t="shared" si="10"/>
        <v>4919315.2093749996</v>
      </c>
      <c r="N26" s="34">
        <f t="shared" si="10"/>
        <v>4866861.9233281258</v>
      </c>
      <c r="O26" s="34">
        <f t="shared" si="10"/>
        <v>4814113.7695114845</v>
      </c>
      <c r="P26" s="34">
        <f t="shared" si="10"/>
        <v>4761061.079579927</v>
      </c>
      <c r="Q26" s="34">
        <f t="shared" si="10"/>
        <v>4707694.0106763486</v>
      </c>
      <c r="R26" s="34">
        <f t="shared" si="10"/>
        <v>4654002.5418471722</v>
      </c>
      <c r="S26" s="34">
        <f t="shared" si="10"/>
        <v>4599976.4703866262</v>
      </c>
      <c r="T26" s="34">
        <f t="shared" si="10"/>
        <v>4545605.4081083573</v>
      </c>
      <c r="U26" s="34">
        <f t="shared" si="10"/>
        <v>4490878.7775429534</v>
      </c>
      <c r="V26" s="34">
        <f t="shared" si="10"/>
        <v>4435785.8080598786</v>
      </c>
      <c r="W26" s="34">
        <f t="shared" si="10"/>
        <v>4380315.5319123119</v>
      </c>
      <c r="X26" s="34">
        <f t="shared" si="10"/>
        <v>4324456.7802033387</v>
      </c>
      <c r="Y26" s="34">
        <f t="shared" si="10"/>
        <v>4268198.1787719224</v>
      </c>
      <c r="Z26" s="34">
        <f t="shared" si="10"/>
        <v>4211528.1439970536</v>
      </c>
      <c r="AA26" s="34">
        <f t="shared" si="10"/>
        <v>4154434.8785184389</v>
      </c>
      <c r="AB26" s="34">
        <f t="shared" si="10"/>
        <v>4096906.3668720461</v>
      </c>
      <c r="AC26" s="34">
        <f t="shared" si="10"/>
        <v>4038930.3710388094</v>
      </c>
      <c r="AD26" s="34">
        <f t="shared" si="10"/>
        <v>3980494.4259047606</v>
      </c>
      <c r="AE26" s="34">
        <f t="shared" si="10"/>
        <v>5496738.8334089816</v>
      </c>
      <c r="AF26" s="34">
        <f t="shared" si="10"/>
        <v>5429468.8977146167</v>
      </c>
      <c r="AG26" s="34">
        <f t="shared" si="10"/>
        <v>5361739.5868681762</v>
      </c>
      <c r="AH26" s="34">
        <f t="shared" si="10"/>
        <v>5293537.283248811</v>
      </c>
      <c r="AI26" s="34">
        <f t="shared" si="10"/>
        <v>5224848.1190338433</v>
      </c>
      <c r="AJ26" s="34">
        <f t="shared" si="10"/>
        <v>5155657.9710839754</v>
      </c>
      <c r="AK26" s="34">
        <f t="shared" si="10"/>
        <v>5085952.4557267623</v>
      </c>
      <c r="AL26" s="34">
        <f t="shared" si="10"/>
        <v>5015716.9234362999</v>
      </c>
      <c r="AM26" s="34">
        <f t="shared" si="10"/>
        <v>4944936.453407052</v>
      </c>
      <c r="AN26" s="34">
        <f t="shared" si="10"/>
        <v>4873595.8480197098</v>
      </c>
      <c r="AO26" s="34">
        <f t="shared" si="10"/>
        <v>4801679.6271968987</v>
      </c>
      <c r="AP26" s="34">
        <f t="shared" si="10"/>
        <v>4729172.0226465464</v>
      </c>
      <c r="AQ26" s="34">
        <f t="shared" si="10"/>
        <v>4656056.9719906589</v>
      </c>
      <c r="AR26" s="34">
        <f t="shared" si="10"/>
        <v>4582318.1127771977</v>
      </c>
      <c r="AS26" s="34">
        <f t="shared" si="10"/>
        <v>4507938.7763727345</v>
      </c>
    </row>
    <row r="27" spans="2:1006" outlineLevel="1" x14ac:dyDescent="0.35"/>
    <row r="28" spans="2:1006" outlineLevel="1" x14ac:dyDescent="0.35"/>
    <row r="29" spans="2:1006" x14ac:dyDescent="0.35">
      <c r="B29" s="28" t="s">
        <v>144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  <c r="IW29" s="28"/>
      <c r="IX29" s="28"/>
      <c r="IY29" s="28"/>
      <c r="IZ29" s="28"/>
      <c r="JA29" s="28"/>
      <c r="JB29" s="28"/>
      <c r="JC29" s="28"/>
      <c r="JD29" s="28"/>
      <c r="JE29" s="28"/>
      <c r="JF29" s="28"/>
      <c r="JG29" s="28"/>
      <c r="JH29" s="28"/>
      <c r="JI29" s="28"/>
      <c r="JJ29" s="28"/>
      <c r="JK29" s="28"/>
      <c r="JL29" s="28"/>
      <c r="JM29" s="28"/>
      <c r="JN29" s="28"/>
      <c r="JO29" s="28"/>
      <c r="JP29" s="28"/>
      <c r="JQ29" s="28"/>
      <c r="JR29" s="28"/>
      <c r="JS29" s="28"/>
      <c r="JT29" s="28"/>
      <c r="JU29" s="28"/>
      <c r="JV29" s="28"/>
      <c r="JW29" s="28"/>
      <c r="JX29" s="28"/>
      <c r="JY29" s="28"/>
      <c r="JZ29" s="28"/>
      <c r="KA29" s="28"/>
      <c r="KB29" s="28"/>
      <c r="KC29" s="28"/>
      <c r="KD29" s="28"/>
      <c r="KE29" s="28"/>
      <c r="KF29" s="28"/>
      <c r="KG29" s="28"/>
      <c r="KH29" s="28"/>
      <c r="KI29" s="28"/>
      <c r="KJ29" s="28"/>
      <c r="KK29" s="28"/>
      <c r="KL29" s="28"/>
      <c r="KM29" s="28"/>
      <c r="KN29" s="28"/>
      <c r="KO29" s="28"/>
      <c r="KP29" s="28"/>
      <c r="KQ29" s="28"/>
      <c r="KR29" s="28"/>
      <c r="KS29" s="28"/>
      <c r="KT29" s="28"/>
      <c r="KU29" s="28"/>
      <c r="KV29" s="28"/>
      <c r="KW29" s="28"/>
      <c r="KX29" s="28"/>
      <c r="KY29" s="28"/>
      <c r="KZ29" s="28"/>
      <c r="LA29" s="28"/>
      <c r="LB29" s="28"/>
      <c r="LC29" s="28"/>
      <c r="LD29" s="28"/>
      <c r="LE29" s="28"/>
      <c r="LF29" s="28"/>
      <c r="LG29" s="28"/>
      <c r="LH29" s="28"/>
      <c r="LI29" s="28"/>
      <c r="LJ29" s="28"/>
      <c r="LK29" s="28"/>
      <c r="LL29" s="28"/>
      <c r="LM29" s="28"/>
      <c r="LN29" s="28"/>
      <c r="LO29" s="28"/>
      <c r="LP29" s="28"/>
      <c r="LQ29" s="28"/>
      <c r="LR29" s="28"/>
      <c r="LS29" s="28"/>
      <c r="LT29" s="28"/>
      <c r="LU29" s="28"/>
      <c r="LV29" s="28"/>
      <c r="LW29" s="28"/>
      <c r="LX29" s="28"/>
      <c r="LY29" s="28"/>
      <c r="LZ29" s="28"/>
      <c r="MA29" s="28"/>
      <c r="MB29" s="28"/>
      <c r="MC29" s="28"/>
      <c r="MD29" s="28"/>
      <c r="ME29" s="28"/>
      <c r="MF29" s="28"/>
      <c r="MG29" s="28"/>
      <c r="MH29" s="28"/>
      <c r="MI29" s="28"/>
      <c r="MJ29" s="28"/>
      <c r="MK29" s="28"/>
      <c r="ML29" s="28"/>
      <c r="MM29" s="28"/>
      <c r="MN29" s="28"/>
      <c r="MO29" s="28"/>
      <c r="MP29" s="28"/>
      <c r="MQ29" s="28"/>
      <c r="MR29" s="28"/>
      <c r="MS29" s="28"/>
      <c r="MT29" s="28"/>
      <c r="MU29" s="28"/>
      <c r="MV29" s="28"/>
      <c r="MW29" s="28"/>
      <c r="MX29" s="28"/>
      <c r="MY29" s="28"/>
      <c r="MZ29" s="28"/>
      <c r="NA29" s="28"/>
      <c r="NB29" s="28"/>
      <c r="NC29" s="28"/>
      <c r="ND29" s="28"/>
      <c r="NE29" s="28"/>
      <c r="NF29" s="28"/>
      <c r="NG29" s="28"/>
      <c r="NH29" s="28"/>
      <c r="NI29" s="28"/>
      <c r="NJ29" s="28"/>
      <c r="NK29" s="28"/>
      <c r="NL29" s="28"/>
      <c r="NM29" s="28"/>
      <c r="NN29" s="28"/>
      <c r="NO29" s="28"/>
      <c r="NP29" s="28"/>
      <c r="NQ29" s="28"/>
      <c r="NR29" s="28"/>
      <c r="NS29" s="28"/>
      <c r="NT29" s="28"/>
      <c r="NU29" s="28"/>
      <c r="NV29" s="28"/>
      <c r="NW29" s="28"/>
      <c r="NX29" s="28"/>
      <c r="NY29" s="28"/>
      <c r="NZ29" s="28"/>
      <c r="OA29" s="28"/>
      <c r="OB29" s="28"/>
      <c r="OC29" s="28"/>
      <c r="OD29" s="28"/>
      <c r="OE29" s="28"/>
      <c r="OF29" s="28"/>
      <c r="OG29" s="28"/>
      <c r="OH29" s="28"/>
      <c r="OI29" s="28"/>
      <c r="OJ29" s="28"/>
      <c r="OK29" s="28"/>
      <c r="OL29" s="28"/>
      <c r="OM29" s="28"/>
      <c r="ON29" s="28"/>
      <c r="OO29" s="28"/>
      <c r="OP29" s="28"/>
      <c r="OQ29" s="28"/>
      <c r="OR29" s="28"/>
      <c r="OS29" s="28"/>
      <c r="OT29" s="28"/>
      <c r="OU29" s="28"/>
      <c r="OV29" s="28"/>
      <c r="OW29" s="28"/>
      <c r="OX29" s="28"/>
      <c r="OY29" s="28"/>
      <c r="OZ29" s="28"/>
      <c r="PA29" s="28"/>
      <c r="PB29" s="28"/>
      <c r="PC29" s="28"/>
      <c r="PD29" s="28"/>
      <c r="PE29" s="28"/>
      <c r="PF29" s="28"/>
      <c r="PG29" s="28"/>
      <c r="PH29" s="28"/>
      <c r="PI29" s="28"/>
      <c r="PJ29" s="28"/>
      <c r="PK29" s="28"/>
      <c r="PL29" s="28"/>
      <c r="PM29" s="28"/>
      <c r="PN29" s="28"/>
      <c r="PO29" s="28"/>
      <c r="PP29" s="28"/>
      <c r="PQ29" s="28"/>
      <c r="PR29" s="28"/>
      <c r="PS29" s="28"/>
      <c r="PT29" s="28"/>
      <c r="PU29" s="28"/>
      <c r="PV29" s="28"/>
      <c r="PW29" s="28"/>
      <c r="PX29" s="28"/>
      <c r="PY29" s="28"/>
      <c r="PZ29" s="28"/>
      <c r="QA29" s="28"/>
      <c r="QB29" s="28"/>
      <c r="QC29" s="28"/>
      <c r="QD29" s="28"/>
      <c r="QE29" s="28"/>
      <c r="QF29" s="28"/>
      <c r="QG29" s="28"/>
      <c r="QH29" s="28"/>
      <c r="QI29" s="28"/>
      <c r="QJ29" s="28"/>
      <c r="QK29" s="28"/>
      <c r="QL29" s="28"/>
      <c r="QM29" s="28"/>
      <c r="QN29" s="28"/>
      <c r="QO29" s="28"/>
      <c r="QP29" s="28"/>
      <c r="QQ29" s="28"/>
      <c r="QR29" s="28"/>
      <c r="QS29" s="28"/>
      <c r="QT29" s="28"/>
      <c r="QU29" s="28"/>
      <c r="QV29" s="28"/>
      <c r="QW29" s="28"/>
      <c r="QX29" s="28"/>
      <c r="QY29" s="28"/>
      <c r="QZ29" s="28"/>
      <c r="RA29" s="28"/>
      <c r="RB29" s="28"/>
      <c r="RC29" s="28"/>
      <c r="RD29" s="28"/>
      <c r="RE29" s="28"/>
      <c r="RF29" s="28"/>
      <c r="RG29" s="28"/>
      <c r="RH29" s="28"/>
      <c r="RI29" s="28"/>
      <c r="RJ29" s="28"/>
      <c r="RK29" s="28"/>
      <c r="RL29" s="28"/>
      <c r="RM29" s="28"/>
      <c r="RN29" s="28"/>
      <c r="RO29" s="28"/>
      <c r="RP29" s="28"/>
      <c r="RQ29" s="28"/>
      <c r="RR29" s="28"/>
      <c r="RS29" s="28"/>
      <c r="RT29" s="28"/>
      <c r="RU29" s="28"/>
      <c r="RV29" s="28"/>
      <c r="RW29" s="28"/>
      <c r="RX29" s="28"/>
      <c r="RY29" s="28"/>
      <c r="RZ29" s="28"/>
      <c r="SA29" s="28"/>
      <c r="SB29" s="28"/>
      <c r="SC29" s="28"/>
      <c r="SD29" s="28"/>
      <c r="SE29" s="28"/>
      <c r="SF29" s="28"/>
      <c r="SG29" s="28"/>
      <c r="SH29" s="28"/>
      <c r="SI29" s="28"/>
      <c r="SJ29" s="28"/>
      <c r="SK29" s="28"/>
      <c r="SL29" s="28"/>
      <c r="SM29" s="28"/>
      <c r="SN29" s="28"/>
      <c r="SO29" s="28"/>
      <c r="SP29" s="28"/>
      <c r="SQ29" s="28"/>
      <c r="SR29" s="28"/>
      <c r="SS29" s="28"/>
      <c r="ST29" s="28"/>
      <c r="SU29" s="28"/>
      <c r="SV29" s="28"/>
      <c r="SW29" s="28"/>
      <c r="SX29" s="28"/>
      <c r="SY29" s="28"/>
      <c r="SZ29" s="28"/>
      <c r="TA29" s="28"/>
      <c r="TB29" s="28"/>
      <c r="TC29" s="28"/>
      <c r="TD29" s="28"/>
      <c r="TE29" s="28"/>
      <c r="TF29" s="28"/>
      <c r="TG29" s="28"/>
      <c r="TH29" s="28"/>
      <c r="TI29" s="28"/>
      <c r="TJ29" s="28"/>
      <c r="TK29" s="28"/>
      <c r="TL29" s="28"/>
      <c r="TM29" s="28"/>
      <c r="TN29" s="28"/>
      <c r="TO29" s="28"/>
      <c r="TP29" s="28"/>
      <c r="TQ29" s="28"/>
      <c r="TR29" s="28"/>
      <c r="TS29" s="28"/>
      <c r="TT29" s="28"/>
      <c r="TU29" s="28"/>
      <c r="TV29" s="28"/>
      <c r="TW29" s="28"/>
      <c r="TX29" s="28"/>
      <c r="TY29" s="28"/>
      <c r="TZ29" s="28"/>
      <c r="UA29" s="28"/>
      <c r="UB29" s="28"/>
      <c r="UC29" s="28"/>
      <c r="UD29" s="28"/>
      <c r="UE29" s="28"/>
      <c r="UF29" s="28"/>
      <c r="UG29" s="28"/>
      <c r="UH29" s="28"/>
      <c r="UI29" s="28"/>
      <c r="UJ29" s="28"/>
      <c r="UK29" s="28"/>
      <c r="UL29" s="28"/>
      <c r="UM29" s="28"/>
      <c r="UN29" s="28"/>
      <c r="UO29" s="28"/>
      <c r="UP29" s="28"/>
      <c r="UQ29" s="28"/>
      <c r="UR29" s="28"/>
      <c r="US29" s="28"/>
      <c r="UT29" s="28"/>
      <c r="UU29" s="28"/>
      <c r="UV29" s="28"/>
      <c r="UW29" s="28"/>
      <c r="UX29" s="28"/>
      <c r="UY29" s="28"/>
      <c r="UZ29" s="28"/>
      <c r="VA29" s="28"/>
      <c r="VB29" s="28"/>
      <c r="VC29" s="28"/>
      <c r="VD29" s="28"/>
      <c r="VE29" s="28"/>
      <c r="VF29" s="28"/>
      <c r="VG29" s="28"/>
      <c r="VH29" s="28"/>
      <c r="VI29" s="28"/>
      <c r="VJ29" s="28"/>
      <c r="VK29" s="28"/>
      <c r="VL29" s="28"/>
      <c r="VM29" s="28"/>
      <c r="VN29" s="28"/>
      <c r="VO29" s="28"/>
      <c r="VP29" s="28"/>
      <c r="VQ29" s="28"/>
      <c r="VR29" s="28"/>
      <c r="VS29" s="28"/>
      <c r="VT29" s="28"/>
      <c r="VU29" s="28"/>
      <c r="VV29" s="28"/>
      <c r="VW29" s="28"/>
      <c r="VX29" s="28"/>
      <c r="VY29" s="28"/>
      <c r="VZ29" s="28"/>
      <c r="WA29" s="28"/>
      <c r="WB29" s="28"/>
      <c r="WC29" s="28"/>
      <c r="WD29" s="28"/>
      <c r="WE29" s="28"/>
      <c r="WF29" s="28"/>
      <c r="WG29" s="28"/>
      <c r="WH29" s="28"/>
      <c r="WI29" s="28"/>
      <c r="WJ29" s="28"/>
      <c r="WK29" s="28"/>
      <c r="WL29" s="28"/>
      <c r="WM29" s="28"/>
      <c r="WN29" s="28"/>
      <c r="WO29" s="28"/>
      <c r="WP29" s="28"/>
      <c r="WQ29" s="28"/>
      <c r="WR29" s="28"/>
      <c r="WS29" s="28"/>
      <c r="WT29" s="28"/>
      <c r="WU29" s="28"/>
      <c r="WV29" s="28"/>
      <c r="WW29" s="28"/>
      <c r="WX29" s="28"/>
      <c r="WY29" s="28"/>
      <c r="WZ29" s="28"/>
      <c r="XA29" s="28"/>
      <c r="XB29" s="28"/>
      <c r="XC29" s="28"/>
      <c r="XD29" s="28"/>
      <c r="XE29" s="28"/>
      <c r="XF29" s="28"/>
      <c r="XG29" s="28"/>
      <c r="XH29" s="28"/>
      <c r="XI29" s="28"/>
      <c r="XJ29" s="28"/>
      <c r="XK29" s="28"/>
      <c r="XL29" s="28"/>
      <c r="XM29" s="28"/>
      <c r="XN29" s="28"/>
      <c r="XO29" s="28"/>
      <c r="XP29" s="28"/>
      <c r="XQ29" s="28"/>
      <c r="XR29" s="28"/>
      <c r="XS29" s="28"/>
      <c r="XT29" s="28"/>
      <c r="XU29" s="28"/>
      <c r="XV29" s="28"/>
      <c r="XW29" s="28"/>
      <c r="XX29" s="28"/>
      <c r="XY29" s="28"/>
      <c r="XZ29" s="28"/>
      <c r="YA29" s="28"/>
      <c r="YB29" s="28"/>
      <c r="YC29" s="28"/>
      <c r="YD29" s="28"/>
      <c r="YE29" s="28"/>
      <c r="YF29" s="28"/>
      <c r="YG29" s="28"/>
      <c r="YH29" s="28"/>
      <c r="YI29" s="28"/>
      <c r="YJ29" s="28"/>
      <c r="YK29" s="28"/>
      <c r="YL29" s="28"/>
      <c r="YM29" s="28"/>
      <c r="YN29" s="28"/>
      <c r="YO29" s="28"/>
      <c r="YP29" s="28"/>
      <c r="YQ29" s="28"/>
      <c r="YR29" s="28"/>
      <c r="YS29" s="28"/>
      <c r="YT29" s="28"/>
      <c r="YU29" s="28"/>
      <c r="YV29" s="28"/>
      <c r="YW29" s="28"/>
      <c r="YX29" s="28"/>
      <c r="YY29" s="28"/>
      <c r="YZ29" s="28"/>
      <c r="ZA29" s="28"/>
      <c r="ZB29" s="28"/>
      <c r="ZC29" s="28"/>
      <c r="ZD29" s="28"/>
      <c r="ZE29" s="28"/>
      <c r="ZF29" s="28"/>
      <c r="ZG29" s="28"/>
      <c r="ZH29" s="28"/>
      <c r="ZI29" s="28"/>
      <c r="ZJ29" s="28"/>
      <c r="ZK29" s="28"/>
      <c r="ZL29" s="28"/>
      <c r="ZM29" s="28"/>
      <c r="ZN29" s="28"/>
      <c r="ZO29" s="28"/>
      <c r="ZP29" s="28"/>
      <c r="ZQ29" s="28"/>
      <c r="ZR29" s="28"/>
      <c r="ZS29" s="28"/>
      <c r="ZT29" s="28"/>
      <c r="ZU29" s="28"/>
      <c r="ZV29" s="28"/>
      <c r="ZW29" s="28"/>
      <c r="ZX29" s="28"/>
      <c r="ZY29" s="28"/>
      <c r="ZZ29" s="28"/>
      <c r="AAA29" s="28"/>
      <c r="AAB29" s="28"/>
      <c r="AAC29" s="28"/>
      <c r="AAD29" s="28"/>
      <c r="AAE29" s="28"/>
      <c r="AAF29" s="28"/>
      <c r="AAG29" s="28"/>
      <c r="AAH29" s="28"/>
      <c r="AAI29" s="28"/>
      <c r="AAJ29" s="28"/>
      <c r="AAK29" s="28"/>
      <c r="AAL29" s="28"/>
      <c r="AAM29" s="28"/>
      <c r="AAN29" s="28"/>
      <c r="AAO29" s="28"/>
      <c r="AAP29" s="28"/>
      <c r="AAQ29" s="28"/>
      <c r="AAR29" s="28"/>
      <c r="AAS29" s="28"/>
      <c r="AAT29" s="28"/>
      <c r="AAU29" s="28"/>
      <c r="AAV29" s="28"/>
      <c r="AAW29" s="28"/>
      <c r="AAX29" s="28"/>
      <c r="AAY29" s="28"/>
      <c r="AAZ29" s="28"/>
      <c r="ABA29" s="28"/>
      <c r="ABB29" s="28"/>
      <c r="ABC29" s="28"/>
      <c r="ABD29" s="28"/>
      <c r="ABE29" s="28"/>
      <c r="ABF29" s="28"/>
      <c r="ABG29" s="28"/>
      <c r="ABH29" s="28"/>
      <c r="ABI29" s="28"/>
      <c r="ABJ29" s="28"/>
      <c r="ABK29" s="28"/>
      <c r="ABL29" s="28"/>
      <c r="ABM29" s="28"/>
      <c r="ABN29" s="28"/>
      <c r="ABO29" s="28"/>
      <c r="ABP29" s="28"/>
      <c r="ABQ29" s="28"/>
      <c r="ABR29" s="28"/>
      <c r="ABS29" s="28"/>
      <c r="ABT29" s="28"/>
      <c r="ABU29" s="28"/>
      <c r="ABV29" s="28"/>
      <c r="ABW29" s="28"/>
      <c r="ABX29" s="28"/>
      <c r="ABY29" s="28"/>
      <c r="ABZ29" s="28"/>
      <c r="ACA29" s="28"/>
      <c r="ACB29" s="28"/>
      <c r="ACC29" s="28"/>
      <c r="ACD29" s="28"/>
      <c r="ACE29" s="28"/>
      <c r="ACF29" s="28"/>
      <c r="ACG29" s="28"/>
      <c r="ACH29" s="28"/>
      <c r="ACI29" s="28"/>
      <c r="ACJ29" s="28"/>
      <c r="ACK29" s="28"/>
      <c r="ACL29" s="28"/>
      <c r="ACM29" s="28"/>
      <c r="ACN29" s="28"/>
      <c r="ACO29" s="28"/>
      <c r="ACP29" s="28"/>
      <c r="ACQ29" s="28"/>
      <c r="ACR29" s="28"/>
      <c r="ACS29" s="28"/>
      <c r="ACT29" s="28"/>
      <c r="ACU29" s="28"/>
      <c r="ACV29" s="28"/>
      <c r="ACW29" s="28"/>
      <c r="ACX29" s="28"/>
      <c r="ACY29" s="28"/>
      <c r="ACZ29" s="28"/>
      <c r="ADA29" s="28"/>
      <c r="ADB29" s="28"/>
      <c r="ADC29" s="28"/>
      <c r="ADD29" s="28"/>
      <c r="ADE29" s="28"/>
      <c r="ADF29" s="28"/>
      <c r="ADG29" s="28"/>
      <c r="ADH29" s="28"/>
      <c r="ADI29" s="28"/>
      <c r="ADJ29" s="28"/>
      <c r="ADK29" s="28"/>
      <c r="ADL29" s="28"/>
      <c r="ADM29" s="28"/>
      <c r="ADN29" s="28"/>
      <c r="ADO29" s="28"/>
      <c r="ADP29" s="28"/>
      <c r="ADQ29" s="28"/>
      <c r="ADR29" s="28"/>
      <c r="ADS29" s="28"/>
      <c r="ADT29" s="28"/>
      <c r="ADU29" s="28"/>
      <c r="ADV29" s="28"/>
      <c r="ADW29" s="28"/>
      <c r="ADX29" s="28"/>
      <c r="ADY29" s="28"/>
      <c r="ADZ29" s="28"/>
      <c r="AEA29" s="28"/>
      <c r="AEB29" s="28"/>
      <c r="AEC29" s="28"/>
      <c r="AED29" s="28"/>
      <c r="AEE29" s="28"/>
      <c r="AEF29" s="28"/>
      <c r="AEG29" s="28"/>
      <c r="AEH29" s="28"/>
      <c r="AEI29" s="28"/>
      <c r="AEJ29" s="28"/>
      <c r="AEK29" s="28"/>
      <c r="AEL29" s="28"/>
      <c r="AEM29" s="28"/>
      <c r="AEN29" s="28"/>
      <c r="AEO29" s="28"/>
      <c r="AEP29" s="28"/>
      <c r="AEQ29" s="28"/>
      <c r="AER29" s="28"/>
      <c r="AES29" s="28"/>
      <c r="AET29" s="28"/>
      <c r="AEU29" s="28"/>
      <c r="AEV29" s="28"/>
      <c r="AEW29" s="28"/>
      <c r="AEX29" s="28"/>
      <c r="AEY29" s="28"/>
      <c r="AEZ29" s="28"/>
      <c r="AFA29" s="28"/>
      <c r="AFB29" s="28"/>
      <c r="AFC29" s="28"/>
      <c r="AFD29" s="28"/>
      <c r="AFE29" s="28"/>
      <c r="AFF29" s="28"/>
      <c r="AFG29" s="28"/>
      <c r="AFH29" s="28"/>
      <c r="AFI29" s="28"/>
      <c r="AFJ29" s="28"/>
      <c r="AFK29" s="28"/>
      <c r="AFL29" s="28"/>
      <c r="AFM29" s="28"/>
      <c r="AFN29" s="28"/>
      <c r="AFO29" s="28"/>
      <c r="AFP29" s="28"/>
      <c r="AFQ29" s="28"/>
      <c r="AFR29" s="28"/>
      <c r="AFS29" s="28"/>
      <c r="AFT29" s="28"/>
      <c r="AFU29" s="28"/>
      <c r="AFV29" s="28"/>
      <c r="AFW29" s="28"/>
      <c r="AFX29" s="28"/>
      <c r="AFY29" s="28"/>
      <c r="AFZ29" s="28"/>
      <c r="AGA29" s="28"/>
      <c r="AGB29" s="28"/>
      <c r="AGC29" s="28"/>
      <c r="AGD29" s="28"/>
      <c r="AGE29" s="28"/>
      <c r="AGF29" s="28"/>
      <c r="AGG29" s="28"/>
      <c r="AGH29" s="28"/>
      <c r="AGI29" s="28"/>
      <c r="AGJ29" s="28"/>
      <c r="AGK29" s="28"/>
      <c r="AGL29" s="28"/>
      <c r="AGM29" s="28"/>
      <c r="AGN29" s="28"/>
      <c r="AGO29" s="28"/>
      <c r="AGP29" s="28"/>
      <c r="AGQ29" s="28"/>
      <c r="AGR29" s="28"/>
      <c r="AGS29" s="28"/>
      <c r="AGT29" s="28"/>
      <c r="AGU29" s="28"/>
      <c r="AGV29" s="28"/>
      <c r="AGW29" s="28"/>
      <c r="AGX29" s="28"/>
      <c r="AGY29" s="28"/>
      <c r="AGZ29" s="28"/>
      <c r="AHA29" s="28"/>
      <c r="AHB29" s="28"/>
      <c r="AHC29" s="28"/>
      <c r="AHD29" s="28"/>
      <c r="AHE29" s="28"/>
      <c r="AHF29" s="28"/>
      <c r="AHG29" s="28"/>
      <c r="AHH29" s="28"/>
      <c r="AHI29" s="28"/>
      <c r="AHJ29" s="28"/>
      <c r="AHK29" s="28"/>
      <c r="AHL29" s="28"/>
      <c r="AHM29" s="28"/>
      <c r="AHN29" s="28"/>
      <c r="AHO29" s="28"/>
      <c r="AHP29" s="28"/>
      <c r="AHQ29" s="28"/>
      <c r="AHR29" s="28"/>
      <c r="AHS29" s="28"/>
      <c r="AHT29" s="28"/>
      <c r="AHU29" s="28"/>
      <c r="AHV29" s="28"/>
      <c r="AHW29" s="28"/>
      <c r="AHX29" s="28"/>
      <c r="AHY29" s="28"/>
      <c r="AHZ29" s="28"/>
      <c r="AIA29" s="28"/>
      <c r="AIB29" s="28"/>
      <c r="AIC29" s="28"/>
      <c r="AID29" s="28"/>
      <c r="AIE29" s="28"/>
      <c r="AIF29" s="28"/>
      <c r="AIG29" s="28"/>
      <c r="AIH29" s="28"/>
      <c r="AII29" s="28"/>
      <c r="AIJ29" s="28"/>
      <c r="AIK29" s="28"/>
      <c r="AIL29" s="28"/>
      <c r="AIM29" s="28"/>
      <c r="AIN29" s="28"/>
      <c r="AIO29" s="28"/>
      <c r="AIP29" s="28"/>
      <c r="AIQ29" s="28"/>
      <c r="AIR29" s="28"/>
      <c r="AIS29" s="28"/>
      <c r="AIT29" s="28"/>
      <c r="AIU29" s="28"/>
      <c r="AIV29" s="28"/>
      <c r="AIW29" s="28"/>
      <c r="AIX29" s="28"/>
      <c r="AIY29" s="28"/>
      <c r="AIZ29" s="28"/>
      <c r="AJA29" s="28"/>
      <c r="AJB29" s="28"/>
      <c r="AJC29" s="28"/>
      <c r="AJD29" s="28"/>
      <c r="AJE29" s="28"/>
      <c r="AJF29" s="28"/>
      <c r="AJG29" s="28"/>
      <c r="AJH29" s="28"/>
      <c r="AJI29" s="28"/>
      <c r="AJJ29" s="28"/>
      <c r="AJK29" s="28"/>
      <c r="AJL29" s="28"/>
      <c r="AJM29" s="28"/>
      <c r="AJN29" s="28"/>
      <c r="AJO29" s="28"/>
      <c r="AJP29" s="28"/>
      <c r="AJQ29" s="28"/>
      <c r="AJR29" s="28"/>
      <c r="AJS29" s="28"/>
      <c r="AJT29" s="28"/>
      <c r="AJU29" s="28"/>
      <c r="AJV29" s="28"/>
      <c r="AJW29" s="28"/>
      <c r="AJX29" s="28"/>
      <c r="AJY29" s="28"/>
      <c r="AJZ29" s="28"/>
      <c r="AKA29" s="28"/>
      <c r="AKB29" s="28"/>
      <c r="AKC29" s="28"/>
      <c r="AKD29" s="28"/>
      <c r="AKE29" s="28"/>
      <c r="AKF29" s="28"/>
      <c r="AKG29" s="28"/>
      <c r="AKH29" s="28"/>
      <c r="AKI29" s="28"/>
      <c r="AKJ29" s="28"/>
      <c r="AKK29" s="28"/>
      <c r="AKL29" s="28"/>
      <c r="AKM29" s="28"/>
      <c r="AKN29" s="28"/>
      <c r="AKO29" s="28"/>
      <c r="AKP29" s="28"/>
      <c r="AKQ29" s="28"/>
      <c r="AKR29" s="28"/>
      <c r="AKS29" s="28"/>
      <c r="AKT29" s="28"/>
      <c r="AKU29" s="28"/>
      <c r="AKV29" s="28"/>
      <c r="AKW29" s="28"/>
      <c r="AKX29" s="28"/>
      <c r="AKY29" s="28"/>
      <c r="AKZ29" s="28"/>
      <c r="ALA29" s="28"/>
      <c r="ALB29" s="28"/>
      <c r="ALC29" s="28"/>
      <c r="ALD29" s="28"/>
      <c r="ALE29" s="28"/>
      <c r="ALF29" s="28"/>
      <c r="ALG29" s="28"/>
      <c r="ALH29" s="28"/>
      <c r="ALI29" s="28"/>
      <c r="ALJ29" s="28"/>
      <c r="ALK29" s="28"/>
      <c r="ALL29" s="28"/>
      <c r="ALM29" s="28"/>
      <c r="ALN29" s="28"/>
      <c r="ALO29" s="28"/>
      <c r="ALP29" s="28"/>
      <c r="ALQ29" s="28"/>
      <c r="ALR29" s="28"/>
    </row>
    <row r="30" spans="2:1006" outlineLevel="1" x14ac:dyDescent="0.35">
      <c r="C30" s="33" t="s">
        <v>145</v>
      </c>
      <c r="E30" s="33" t="s">
        <v>90</v>
      </c>
      <c r="J30" s="34">
        <f>J21*J26</f>
        <v>0</v>
      </c>
      <c r="K30" s="34">
        <f t="shared" ref="K30:AS30" si="11">K21*K26</f>
        <v>1004675</v>
      </c>
      <c r="L30" s="34">
        <f t="shared" si="11"/>
        <v>994296.625</v>
      </c>
      <c r="M30" s="34">
        <f t="shared" si="11"/>
        <v>983863.041875</v>
      </c>
      <c r="N30" s="34">
        <f t="shared" si="11"/>
        <v>973372.38466562517</v>
      </c>
      <c r="O30" s="34">
        <f t="shared" si="11"/>
        <v>962822.753902297</v>
      </c>
      <c r="P30" s="34">
        <f t="shared" si="11"/>
        <v>952212.21591598541</v>
      </c>
      <c r="Q30" s="34">
        <f t="shared" si="11"/>
        <v>941538.80213526974</v>
      </c>
      <c r="R30" s="34">
        <f t="shared" si="11"/>
        <v>232700.12709235863</v>
      </c>
      <c r="S30" s="34">
        <f t="shared" si="11"/>
        <v>229998.82351933132</v>
      </c>
      <c r="T30" s="34">
        <f t="shared" si="11"/>
        <v>227280.27040541789</v>
      </c>
      <c r="U30" s="34">
        <f t="shared" si="11"/>
        <v>224543.93887714768</v>
      </c>
      <c r="V30" s="34">
        <f t="shared" si="11"/>
        <v>221789.29040299394</v>
      </c>
      <c r="W30" s="34">
        <f t="shared" si="11"/>
        <v>219015.77659561561</v>
      </c>
      <c r="X30" s="34">
        <f t="shared" si="11"/>
        <v>216222.83901016694</v>
      </c>
      <c r="Y30" s="34">
        <f t="shared" si="11"/>
        <v>213409.90893859614</v>
      </c>
      <c r="Z30" s="34">
        <f t="shared" si="11"/>
        <v>210576.40719985269</v>
      </c>
      <c r="AA30" s="34">
        <f t="shared" si="11"/>
        <v>207721.74392592197</v>
      </c>
      <c r="AB30" s="34">
        <f t="shared" si="11"/>
        <v>204845.31834360232</v>
      </c>
      <c r="AC30" s="34">
        <f t="shared" si="11"/>
        <v>201946.51855194048</v>
      </c>
      <c r="AD30" s="34">
        <f t="shared" si="11"/>
        <v>199024.72129523804</v>
      </c>
      <c r="AE30" s="34">
        <f t="shared" si="11"/>
        <v>274836.9416704491</v>
      </c>
      <c r="AF30" s="34">
        <f t="shared" si="11"/>
        <v>271473.44488573086</v>
      </c>
      <c r="AG30" s="34">
        <f t="shared" si="11"/>
        <v>268086.97934340884</v>
      </c>
      <c r="AH30" s="34">
        <f t="shared" si="11"/>
        <v>264676.86416244059</v>
      </c>
      <c r="AI30" s="34">
        <f t="shared" si="11"/>
        <v>261242.40595169217</v>
      </c>
      <c r="AJ30" s="34">
        <f t="shared" si="11"/>
        <v>257782.89855419879</v>
      </c>
      <c r="AK30" s="34">
        <f t="shared" si="11"/>
        <v>254297.62278633812</v>
      </c>
      <c r="AL30" s="34">
        <f t="shared" si="11"/>
        <v>250785.84617181501</v>
      </c>
      <c r="AM30" s="34">
        <f t="shared" si="11"/>
        <v>247246.82267035262</v>
      </c>
      <c r="AN30" s="34">
        <f t="shared" si="11"/>
        <v>243679.79240098549</v>
      </c>
      <c r="AO30" s="34">
        <f t="shared" si="11"/>
        <v>240083.98135984494</v>
      </c>
      <c r="AP30" s="34">
        <f t="shared" si="11"/>
        <v>236458.60113232734</v>
      </c>
      <c r="AQ30" s="34">
        <f t="shared" si="11"/>
        <v>232802.84859953297</v>
      </c>
      <c r="AR30" s="34">
        <f t="shared" si="11"/>
        <v>229115.9056388599</v>
      </c>
      <c r="AS30" s="34">
        <f t="shared" si="11"/>
        <v>225396.93881863673</v>
      </c>
    </row>
    <row r="31" spans="2:1006" outlineLevel="1" x14ac:dyDescent="0.35">
      <c r="C31" s="33" t="s">
        <v>143</v>
      </c>
      <c r="E31" s="33" t="s">
        <v>90</v>
      </c>
      <c r="J31" s="34">
        <f>J24*J18</f>
        <v>0</v>
      </c>
      <c r="K31" s="34">
        <f t="shared" ref="K31:AS31" si="12">K24*K18</f>
        <v>-27333858.75</v>
      </c>
      <c r="L31" s="34">
        <f t="shared" si="12"/>
        <v>-14594431.706249999</v>
      </c>
      <c r="M31" s="34">
        <f t="shared" si="12"/>
        <v>-6971597.9427187508</v>
      </c>
      <c r="N31" s="34">
        <f t="shared" si="12"/>
        <v>-4145596.695905156</v>
      </c>
      <c r="O31" s="34">
        <f t="shared" si="12"/>
        <v>-4197817.3681836305</v>
      </c>
      <c r="P31" s="34">
        <f t="shared" si="12"/>
        <v>4383450.4687841283</v>
      </c>
      <c r="Q31" s="34">
        <f t="shared" si="12"/>
        <v>4330617.0705695851</v>
      </c>
      <c r="R31" s="34">
        <f t="shared" si="12"/>
        <v>43206.692085138391</v>
      </c>
      <c r="S31" s="34">
        <f t="shared" si="12"/>
        <v>42666.431370532933</v>
      </c>
      <c r="T31" s="34">
        <f t="shared" si="12"/>
        <v>42122.720747750245</v>
      </c>
      <c r="U31" s="34">
        <f t="shared" si="12"/>
        <v>41575.454442096197</v>
      </c>
      <c r="V31" s="34">
        <f t="shared" si="12"/>
        <v>41024.524747265452</v>
      </c>
      <c r="W31" s="34">
        <f t="shared" si="12"/>
        <v>40469.821985789786</v>
      </c>
      <c r="X31" s="34">
        <f t="shared" si="12"/>
        <v>39911.234468700051</v>
      </c>
      <c r="Y31" s="34">
        <f t="shared" si="12"/>
        <v>39348.64845438589</v>
      </c>
      <c r="Z31" s="34">
        <f t="shared" si="12"/>
        <v>42115.281439970538</v>
      </c>
      <c r="AA31" s="34">
        <f t="shared" si="12"/>
        <v>41544.348785184389</v>
      </c>
      <c r="AB31" s="34">
        <f t="shared" si="12"/>
        <v>40969.063668720461</v>
      </c>
      <c r="AC31" s="34">
        <f t="shared" si="12"/>
        <v>40389.303710388092</v>
      </c>
      <c r="AD31" s="34">
        <f t="shared" si="12"/>
        <v>39804.94425904761</v>
      </c>
      <c r="AE31" s="34">
        <f t="shared" si="12"/>
        <v>54967.388334089817</v>
      </c>
      <c r="AF31" s="34">
        <f t="shared" si="12"/>
        <v>54294.688977146172</v>
      </c>
      <c r="AG31" s="34">
        <f t="shared" si="12"/>
        <v>53617.395868681764</v>
      </c>
      <c r="AH31" s="34">
        <f t="shared" si="12"/>
        <v>52935.372832488109</v>
      </c>
      <c r="AI31" s="34">
        <f t="shared" si="12"/>
        <v>52248.481190338432</v>
      </c>
      <c r="AJ31" s="34">
        <f t="shared" si="12"/>
        <v>51556.579710839753</v>
      </c>
      <c r="AK31" s="34">
        <f t="shared" si="12"/>
        <v>50859.524557267621</v>
      </c>
      <c r="AL31" s="34">
        <f t="shared" si="12"/>
        <v>50157.169234362998</v>
      </c>
      <c r="AM31" s="34">
        <f t="shared" si="12"/>
        <v>49449.364534070519</v>
      </c>
      <c r="AN31" s="34">
        <f t="shared" si="12"/>
        <v>48735.9584801971</v>
      </c>
      <c r="AO31" s="34">
        <f t="shared" si="12"/>
        <v>48016.796271968989</v>
      </c>
      <c r="AP31" s="34">
        <f t="shared" si="12"/>
        <v>47291.720226465462</v>
      </c>
      <c r="AQ31" s="34">
        <f t="shared" si="12"/>
        <v>46560.569719906591</v>
      </c>
      <c r="AR31" s="34">
        <f t="shared" si="12"/>
        <v>45823.181127771975</v>
      </c>
      <c r="AS31" s="34">
        <f t="shared" si="12"/>
        <v>45079.387763727347</v>
      </c>
    </row>
    <row r="32" spans="2:1006" outlineLevel="1" x14ac:dyDescent="0.35">
      <c r="C32" s="33" t="s">
        <v>134</v>
      </c>
      <c r="E32" s="33" t="s">
        <v>90</v>
      </c>
      <c r="J32" s="34">
        <f>J18*J25</f>
        <v>28215000</v>
      </c>
      <c r="K32" s="34">
        <f t="shared" ref="K32:AS32" si="13">K18*K25</f>
        <v>0</v>
      </c>
      <c r="L32" s="34">
        <f t="shared" si="13"/>
        <v>0</v>
      </c>
      <c r="M32" s="34">
        <f t="shared" si="13"/>
        <v>0</v>
      </c>
      <c r="N32" s="34">
        <f t="shared" si="13"/>
        <v>0</v>
      </c>
      <c r="O32" s="34">
        <f t="shared" si="13"/>
        <v>0</v>
      </c>
      <c r="P32" s="34">
        <f t="shared" si="13"/>
        <v>0</v>
      </c>
      <c r="Q32" s="34">
        <f t="shared" si="13"/>
        <v>0</v>
      </c>
      <c r="R32" s="34">
        <f t="shared" si="13"/>
        <v>0</v>
      </c>
      <c r="S32" s="34">
        <f t="shared" si="13"/>
        <v>0</v>
      </c>
      <c r="T32" s="34">
        <f t="shared" si="13"/>
        <v>0</v>
      </c>
      <c r="U32" s="34">
        <f t="shared" si="13"/>
        <v>0</v>
      </c>
      <c r="V32" s="34">
        <f t="shared" si="13"/>
        <v>0</v>
      </c>
      <c r="W32" s="34">
        <f t="shared" si="13"/>
        <v>0</v>
      </c>
      <c r="X32" s="34">
        <f t="shared" si="13"/>
        <v>0</v>
      </c>
      <c r="Y32" s="34">
        <f t="shared" si="13"/>
        <v>0</v>
      </c>
      <c r="Z32" s="34">
        <f t="shared" si="13"/>
        <v>0</v>
      </c>
      <c r="AA32" s="34">
        <f t="shared" si="13"/>
        <v>0</v>
      </c>
      <c r="AB32" s="34">
        <f t="shared" si="13"/>
        <v>0</v>
      </c>
      <c r="AC32" s="34">
        <f t="shared" si="13"/>
        <v>0</v>
      </c>
      <c r="AD32" s="34">
        <f t="shared" si="13"/>
        <v>0</v>
      </c>
      <c r="AE32" s="34">
        <f t="shared" si="13"/>
        <v>0</v>
      </c>
      <c r="AF32" s="34">
        <f t="shared" si="13"/>
        <v>0</v>
      </c>
      <c r="AG32" s="34">
        <f t="shared" si="13"/>
        <v>0</v>
      </c>
      <c r="AH32" s="34">
        <f t="shared" si="13"/>
        <v>0</v>
      </c>
      <c r="AI32" s="34">
        <f t="shared" si="13"/>
        <v>0</v>
      </c>
      <c r="AJ32" s="34">
        <f t="shared" si="13"/>
        <v>0</v>
      </c>
      <c r="AK32" s="34">
        <f t="shared" si="13"/>
        <v>0</v>
      </c>
      <c r="AL32" s="34">
        <f t="shared" si="13"/>
        <v>0</v>
      </c>
      <c r="AM32" s="34">
        <f t="shared" si="13"/>
        <v>0</v>
      </c>
      <c r="AN32" s="34">
        <f t="shared" si="13"/>
        <v>0</v>
      </c>
      <c r="AO32" s="34">
        <f t="shared" si="13"/>
        <v>0</v>
      </c>
      <c r="AP32" s="34">
        <f t="shared" si="13"/>
        <v>0</v>
      </c>
      <c r="AQ32" s="34">
        <f t="shared" si="13"/>
        <v>0</v>
      </c>
      <c r="AR32" s="34">
        <f t="shared" si="13"/>
        <v>0</v>
      </c>
      <c r="AS32" s="34">
        <f t="shared" si="13"/>
        <v>0</v>
      </c>
    </row>
    <row r="33" spans="2:1006" outlineLevel="1" x14ac:dyDescent="0.35"/>
    <row r="34" spans="2:1006" outlineLevel="1" x14ac:dyDescent="0.35">
      <c r="C34" s="33" t="s">
        <v>146</v>
      </c>
      <c r="E34" s="33" t="s">
        <v>90</v>
      </c>
      <c r="F34" s="33" t="s">
        <v>63</v>
      </c>
      <c r="G34" s="23">
        <f>Inputs!F35</f>
        <v>1.4</v>
      </c>
      <c r="H34" s="34">
        <f>J14</f>
        <v>28500000</v>
      </c>
      <c r="J34" s="34">
        <f>IF(J8,0,$G$34*$H$34)</f>
        <v>39900000</v>
      </c>
      <c r="K34" s="34">
        <f t="shared" ref="K34:AS34" si="14">IF(K8,0,$G$34*$H$34)</f>
        <v>0</v>
      </c>
      <c r="L34" s="34">
        <f t="shared" si="14"/>
        <v>0</v>
      </c>
      <c r="M34" s="34">
        <f t="shared" si="14"/>
        <v>0</v>
      </c>
      <c r="N34" s="34">
        <f t="shared" si="14"/>
        <v>0</v>
      </c>
      <c r="O34" s="34">
        <f t="shared" si="14"/>
        <v>0</v>
      </c>
      <c r="P34" s="34">
        <f t="shared" si="14"/>
        <v>0</v>
      </c>
      <c r="Q34" s="34">
        <f t="shared" si="14"/>
        <v>0</v>
      </c>
      <c r="R34" s="34">
        <f t="shared" si="14"/>
        <v>0</v>
      </c>
      <c r="S34" s="34">
        <f t="shared" si="14"/>
        <v>0</v>
      </c>
      <c r="T34" s="34">
        <f t="shared" si="14"/>
        <v>0</v>
      </c>
      <c r="U34" s="34">
        <f t="shared" si="14"/>
        <v>0</v>
      </c>
      <c r="V34" s="34">
        <f t="shared" si="14"/>
        <v>0</v>
      </c>
      <c r="W34" s="34">
        <f t="shared" si="14"/>
        <v>0</v>
      </c>
      <c r="X34" s="34">
        <f t="shared" si="14"/>
        <v>0</v>
      </c>
      <c r="Y34" s="34">
        <f t="shared" si="14"/>
        <v>0</v>
      </c>
      <c r="Z34" s="34">
        <f t="shared" si="14"/>
        <v>0</v>
      </c>
      <c r="AA34" s="34">
        <f t="shared" si="14"/>
        <v>0</v>
      </c>
      <c r="AB34" s="34">
        <f t="shared" si="14"/>
        <v>0</v>
      </c>
      <c r="AC34" s="34">
        <f t="shared" si="14"/>
        <v>0</v>
      </c>
      <c r="AD34" s="34">
        <f t="shared" si="14"/>
        <v>0</v>
      </c>
      <c r="AE34" s="34">
        <f t="shared" si="14"/>
        <v>0</v>
      </c>
      <c r="AF34" s="34">
        <f t="shared" si="14"/>
        <v>0</v>
      </c>
      <c r="AG34" s="34">
        <f t="shared" si="14"/>
        <v>0</v>
      </c>
      <c r="AH34" s="34">
        <f t="shared" si="14"/>
        <v>0</v>
      </c>
      <c r="AI34" s="34">
        <f t="shared" si="14"/>
        <v>0</v>
      </c>
      <c r="AJ34" s="34">
        <f t="shared" si="14"/>
        <v>0</v>
      </c>
      <c r="AK34" s="34">
        <f t="shared" si="14"/>
        <v>0</v>
      </c>
      <c r="AL34" s="34">
        <f t="shared" si="14"/>
        <v>0</v>
      </c>
      <c r="AM34" s="34">
        <f t="shared" si="14"/>
        <v>0</v>
      </c>
      <c r="AN34" s="34">
        <f t="shared" si="14"/>
        <v>0</v>
      </c>
      <c r="AO34" s="34">
        <f t="shared" si="14"/>
        <v>0</v>
      </c>
      <c r="AP34" s="34">
        <f t="shared" si="14"/>
        <v>0</v>
      </c>
      <c r="AQ34" s="34">
        <f t="shared" si="14"/>
        <v>0</v>
      </c>
      <c r="AR34" s="34">
        <f t="shared" si="14"/>
        <v>0</v>
      </c>
      <c r="AS34" s="34">
        <f t="shared" si="14"/>
        <v>0</v>
      </c>
    </row>
    <row r="35" spans="2:1006" outlineLevel="1" x14ac:dyDescent="0.35"/>
    <row r="36" spans="2:1006" x14ac:dyDescent="0.35">
      <c r="B36" s="28" t="s">
        <v>152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28"/>
      <c r="FI36" s="28"/>
      <c r="FJ36" s="28"/>
      <c r="FK36" s="28"/>
      <c r="FL36" s="28"/>
      <c r="FM36" s="28"/>
      <c r="FN36" s="28"/>
      <c r="FO36" s="28"/>
      <c r="FP36" s="28"/>
      <c r="FQ36" s="28"/>
      <c r="FR36" s="28"/>
      <c r="FS36" s="28"/>
      <c r="FT36" s="28"/>
      <c r="FU36" s="28"/>
      <c r="FV36" s="28"/>
      <c r="FW36" s="28"/>
      <c r="FX36" s="28"/>
      <c r="FY36" s="28"/>
      <c r="FZ36" s="28"/>
      <c r="GA36" s="28"/>
      <c r="GB36" s="28"/>
      <c r="GC36" s="28"/>
      <c r="GD36" s="28"/>
      <c r="GE36" s="28"/>
      <c r="GF36" s="28"/>
      <c r="GG36" s="28"/>
      <c r="GH36" s="28"/>
      <c r="GI36" s="28"/>
      <c r="GJ36" s="28"/>
      <c r="GK36" s="28"/>
      <c r="GL36" s="28"/>
      <c r="GM36" s="28"/>
      <c r="GN36" s="28"/>
      <c r="GO36" s="28"/>
      <c r="GP36" s="28"/>
      <c r="GQ36" s="28"/>
      <c r="GR36" s="28"/>
      <c r="GS36" s="28"/>
      <c r="GT36" s="28"/>
      <c r="GU36" s="28"/>
      <c r="GV36" s="28"/>
      <c r="GW36" s="28"/>
      <c r="GX36" s="28"/>
      <c r="GY36" s="28"/>
      <c r="GZ36" s="28"/>
      <c r="HA36" s="28"/>
      <c r="HB36" s="28"/>
      <c r="HC36" s="28"/>
      <c r="HD36" s="28"/>
      <c r="HE36" s="28"/>
      <c r="HF36" s="28"/>
      <c r="HG36" s="28"/>
      <c r="HH36" s="28"/>
      <c r="HI36" s="28"/>
      <c r="HJ36" s="28"/>
      <c r="HK36" s="28"/>
      <c r="HL36" s="28"/>
      <c r="HM36" s="28"/>
      <c r="HN36" s="28"/>
      <c r="HO36" s="28"/>
      <c r="HP36" s="28"/>
      <c r="HQ36" s="28"/>
      <c r="HR36" s="28"/>
      <c r="HS36" s="28"/>
      <c r="HT36" s="28"/>
      <c r="HU36" s="28"/>
      <c r="HV36" s="28"/>
      <c r="HW36" s="28"/>
      <c r="HX36" s="28"/>
      <c r="HY36" s="28"/>
      <c r="HZ36" s="28"/>
      <c r="IA36" s="28"/>
      <c r="IB36" s="28"/>
      <c r="IC36" s="28"/>
      <c r="ID36" s="28"/>
      <c r="IE36" s="28"/>
      <c r="IF36" s="28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  <c r="IW36" s="28"/>
      <c r="IX36" s="28"/>
      <c r="IY36" s="28"/>
      <c r="IZ36" s="28"/>
      <c r="JA36" s="28"/>
      <c r="JB36" s="28"/>
      <c r="JC36" s="28"/>
      <c r="JD36" s="28"/>
      <c r="JE36" s="28"/>
      <c r="JF36" s="28"/>
      <c r="JG36" s="28"/>
      <c r="JH36" s="28"/>
      <c r="JI36" s="28"/>
      <c r="JJ36" s="28"/>
      <c r="JK36" s="28"/>
      <c r="JL36" s="28"/>
      <c r="JM36" s="28"/>
      <c r="JN36" s="28"/>
      <c r="JO36" s="28"/>
      <c r="JP36" s="28"/>
      <c r="JQ36" s="28"/>
      <c r="JR36" s="28"/>
      <c r="JS36" s="28"/>
      <c r="JT36" s="28"/>
      <c r="JU36" s="28"/>
      <c r="JV36" s="28"/>
      <c r="JW36" s="28"/>
      <c r="JX36" s="28"/>
      <c r="JY36" s="28"/>
      <c r="JZ36" s="28"/>
      <c r="KA36" s="28"/>
      <c r="KB36" s="28"/>
      <c r="KC36" s="28"/>
      <c r="KD36" s="28"/>
      <c r="KE36" s="28"/>
      <c r="KF36" s="28"/>
      <c r="KG36" s="28"/>
      <c r="KH36" s="28"/>
      <c r="KI36" s="28"/>
      <c r="KJ36" s="28"/>
      <c r="KK36" s="28"/>
      <c r="KL36" s="28"/>
      <c r="KM36" s="28"/>
      <c r="KN36" s="28"/>
      <c r="KO36" s="28"/>
      <c r="KP36" s="28"/>
      <c r="KQ36" s="28"/>
      <c r="KR36" s="28"/>
      <c r="KS36" s="28"/>
      <c r="KT36" s="28"/>
      <c r="KU36" s="28"/>
      <c r="KV36" s="28"/>
      <c r="KW36" s="28"/>
      <c r="KX36" s="28"/>
      <c r="KY36" s="28"/>
      <c r="KZ36" s="28"/>
      <c r="LA36" s="28"/>
      <c r="LB36" s="28"/>
      <c r="LC36" s="28"/>
      <c r="LD36" s="28"/>
      <c r="LE36" s="28"/>
      <c r="LF36" s="28"/>
      <c r="LG36" s="28"/>
      <c r="LH36" s="28"/>
      <c r="LI36" s="28"/>
      <c r="LJ36" s="28"/>
      <c r="LK36" s="28"/>
      <c r="LL36" s="28"/>
      <c r="LM36" s="28"/>
      <c r="LN36" s="28"/>
      <c r="LO36" s="28"/>
      <c r="LP36" s="28"/>
      <c r="LQ36" s="28"/>
      <c r="LR36" s="28"/>
      <c r="LS36" s="28"/>
      <c r="LT36" s="28"/>
      <c r="LU36" s="28"/>
      <c r="LV36" s="28"/>
      <c r="LW36" s="28"/>
      <c r="LX36" s="28"/>
      <c r="LY36" s="28"/>
      <c r="LZ36" s="28"/>
      <c r="MA36" s="28"/>
      <c r="MB36" s="28"/>
      <c r="MC36" s="28"/>
      <c r="MD36" s="28"/>
      <c r="ME36" s="28"/>
      <c r="MF36" s="28"/>
      <c r="MG36" s="28"/>
      <c r="MH36" s="28"/>
      <c r="MI36" s="28"/>
      <c r="MJ36" s="28"/>
      <c r="MK36" s="28"/>
      <c r="ML36" s="28"/>
      <c r="MM36" s="28"/>
      <c r="MN36" s="28"/>
      <c r="MO36" s="28"/>
      <c r="MP36" s="28"/>
      <c r="MQ36" s="28"/>
      <c r="MR36" s="28"/>
      <c r="MS36" s="28"/>
      <c r="MT36" s="28"/>
      <c r="MU36" s="28"/>
      <c r="MV36" s="28"/>
      <c r="MW36" s="28"/>
      <c r="MX36" s="28"/>
      <c r="MY36" s="28"/>
      <c r="MZ36" s="28"/>
      <c r="NA36" s="28"/>
      <c r="NB36" s="28"/>
      <c r="NC36" s="28"/>
      <c r="ND36" s="28"/>
      <c r="NE36" s="28"/>
      <c r="NF36" s="28"/>
      <c r="NG36" s="28"/>
      <c r="NH36" s="28"/>
      <c r="NI36" s="28"/>
      <c r="NJ36" s="28"/>
      <c r="NK36" s="28"/>
      <c r="NL36" s="28"/>
      <c r="NM36" s="28"/>
      <c r="NN36" s="28"/>
      <c r="NO36" s="28"/>
      <c r="NP36" s="28"/>
      <c r="NQ36" s="28"/>
      <c r="NR36" s="28"/>
      <c r="NS36" s="28"/>
      <c r="NT36" s="28"/>
      <c r="NU36" s="28"/>
      <c r="NV36" s="28"/>
      <c r="NW36" s="28"/>
      <c r="NX36" s="28"/>
      <c r="NY36" s="28"/>
      <c r="NZ36" s="28"/>
      <c r="OA36" s="28"/>
      <c r="OB36" s="28"/>
      <c r="OC36" s="28"/>
      <c r="OD36" s="28"/>
      <c r="OE36" s="28"/>
      <c r="OF36" s="28"/>
      <c r="OG36" s="28"/>
      <c r="OH36" s="28"/>
      <c r="OI36" s="28"/>
      <c r="OJ36" s="28"/>
      <c r="OK36" s="28"/>
      <c r="OL36" s="28"/>
      <c r="OM36" s="28"/>
      <c r="ON36" s="28"/>
      <c r="OO36" s="28"/>
      <c r="OP36" s="28"/>
      <c r="OQ36" s="28"/>
      <c r="OR36" s="28"/>
      <c r="OS36" s="28"/>
      <c r="OT36" s="28"/>
      <c r="OU36" s="28"/>
      <c r="OV36" s="28"/>
      <c r="OW36" s="28"/>
      <c r="OX36" s="28"/>
      <c r="OY36" s="28"/>
      <c r="OZ36" s="28"/>
      <c r="PA36" s="28"/>
      <c r="PB36" s="28"/>
      <c r="PC36" s="28"/>
      <c r="PD36" s="28"/>
      <c r="PE36" s="28"/>
      <c r="PF36" s="28"/>
      <c r="PG36" s="28"/>
      <c r="PH36" s="28"/>
      <c r="PI36" s="28"/>
      <c r="PJ36" s="28"/>
      <c r="PK36" s="28"/>
      <c r="PL36" s="28"/>
      <c r="PM36" s="28"/>
      <c r="PN36" s="28"/>
      <c r="PO36" s="28"/>
      <c r="PP36" s="28"/>
      <c r="PQ36" s="28"/>
      <c r="PR36" s="28"/>
      <c r="PS36" s="28"/>
      <c r="PT36" s="28"/>
      <c r="PU36" s="28"/>
      <c r="PV36" s="28"/>
      <c r="PW36" s="28"/>
      <c r="PX36" s="28"/>
      <c r="PY36" s="28"/>
      <c r="PZ36" s="28"/>
      <c r="QA36" s="28"/>
      <c r="QB36" s="28"/>
      <c r="QC36" s="28"/>
      <c r="QD36" s="28"/>
      <c r="QE36" s="28"/>
      <c r="QF36" s="28"/>
      <c r="QG36" s="28"/>
      <c r="QH36" s="28"/>
      <c r="QI36" s="28"/>
      <c r="QJ36" s="28"/>
      <c r="QK36" s="28"/>
      <c r="QL36" s="28"/>
      <c r="QM36" s="28"/>
      <c r="QN36" s="28"/>
      <c r="QO36" s="28"/>
      <c r="QP36" s="28"/>
      <c r="QQ36" s="28"/>
      <c r="QR36" s="28"/>
      <c r="QS36" s="28"/>
      <c r="QT36" s="28"/>
      <c r="QU36" s="28"/>
      <c r="QV36" s="28"/>
      <c r="QW36" s="28"/>
      <c r="QX36" s="28"/>
      <c r="QY36" s="28"/>
      <c r="QZ36" s="28"/>
      <c r="RA36" s="28"/>
      <c r="RB36" s="28"/>
      <c r="RC36" s="28"/>
      <c r="RD36" s="28"/>
      <c r="RE36" s="28"/>
      <c r="RF36" s="28"/>
      <c r="RG36" s="28"/>
      <c r="RH36" s="28"/>
      <c r="RI36" s="28"/>
      <c r="RJ36" s="28"/>
      <c r="RK36" s="28"/>
      <c r="RL36" s="28"/>
      <c r="RM36" s="28"/>
      <c r="RN36" s="28"/>
      <c r="RO36" s="28"/>
      <c r="RP36" s="28"/>
      <c r="RQ36" s="28"/>
      <c r="RR36" s="28"/>
      <c r="RS36" s="28"/>
      <c r="RT36" s="28"/>
      <c r="RU36" s="28"/>
      <c r="RV36" s="28"/>
      <c r="RW36" s="28"/>
      <c r="RX36" s="28"/>
      <c r="RY36" s="28"/>
      <c r="RZ36" s="28"/>
      <c r="SA36" s="28"/>
      <c r="SB36" s="28"/>
      <c r="SC36" s="28"/>
      <c r="SD36" s="28"/>
      <c r="SE36" s="28"/>
      <c r="SF36" s="28"/>
      <c r="SG36" s="28"/>
      <c r="SH36" s="28"/>
      <c r="SI36" s="28"/>
      <c r="SJ36" s="28"/>
      <c r="SK36" s="28"/>
      <c r="SL36" s="28"/>
      <c r="SM36" s="28"/>
      <c r="SN36" s="28"/>
      <c r="SO36" s="28"/>
      <c r="SP36" s="28"/>
      <c r="SQ36" s="28"/>
      <c r="SR36" s="28"/>
      <c r="SS36" s="28"/>
      <c r="ST36" s="28"/>
      <c r="SU36" s="28"/>
      <c r="SV36" s="28"/>
      <c r="SW36" s="28"/>
      <c r="SX36" s="28"/>
      <c r="SY36" s="28"/>
      <c r="SZ36" s="28"/>
      <c r="TA36" s="28"/>
      <c r="TB36" s="28"/>
      <c r="TC36" s="28"/>
      <c r="TD36" s="28"/>
      <c r="TE36" s="28"/>
      <c r="TF36" s="28"/>
      <c r="TG36" s="28"/>
      <c r="TH36" s="28"/>
      <c r="TI36" s="28"/>
      <c r="TJ36" s="28"/>
      <c r="TK36" s="28"/>
      <c r="TL36" s="28"/>
      <c r="TM36" s="28"/>
      <c r="TN36" s="28"/>
      <c r="TO36" s="28"/>
      <c r="TP36" s="28"/>
      <c r="TQ36" s="28"/>
      <c r="TR36" s="28"/>
      <c r="TS36" s="28"/>
      <c r="TT36" s="28"/>
      <c r="TU36" s="28"/>
      <c r="TV36" s="28"/>
      <c r="TW36" s="28"/>
      <c r="TX36" s="28"/>
      <c r="TY36" s="28"/>
      <c r="TZ36" s="28"/>
      <c r="UA36" s="28"/>
      <c r="UB36" s="28"/>
      <c r="UC36" s="28"/>
      <c r="UD36" s="28"/>
      <c r="UE36" s="28"/>
      <c r="UF36" s="28"/>
      <c r="UG36" s="28"/>
      <c r="UH36" s="28"/>
      <c r="UI36" s="28"/>
      <c r="UJ36" s="28"/>
      <c r="UK36" s="28"/>
      <c r="UL36" s="28"/>
      <c r="UM36" s="28"/>
      <c r="UN36" s="28"/>
      <c r="UO36" s="28"/>
      <c r="UP36" s="28"/>
      <c r="UQ36" s="28"/>
      <c r="UR36" s="28"/>
      <c r="US36" s="28"/>
      <c r="UT36" s="28"/>
      <c r="UU36" s="28"/>
      <c r="UV36" s="28"/>
      <c r="UW36" s="28"/>
      <c r="UX36" s="28"/>
      <c r="UY36" s="28"/>
      <c r="UZ36" s="28"/>
      <c r="VA36" s="28"/>
      <c r="VB36" s="28"/>
      <c r="VC36" s="28"/>
      <c r="VD36" s="28"/>
      <c r="VE36" s="28"/>
      <c r="VF36" s="28"/>
      <c r="VG36" s="28"/>
      <c r="VH36" s="28"/>
      <c r="VI36" s="28"/>
      <c r="VJ36" s="28"/>
      <c r="VK36" s="28"/>
      <c r="VL36" s="28"/>
      <c r="VM36" s="28"/>
      <c r="VN36" s="28"/>
      <c r="VO36" s="28"/>
      <c r="VP36" s="28"/>
      <c r="VQ36" s="28"/>
      <c r="VR36" s="28"/>
      <c r="VS36" s="28"/>
      <c r="VT36" s="28"/>
      <c r="VU36" s="28"/>
      <c r="VV36" s="28"/>
      <c r="VW36" s="28"/>
      <c r="VX36" s="28"/>
      <c r="VY36" s="28"/>
      <c r="VZ36" s="28"/>
      <c r="WA36" s="28"/>
      <c r="WB36" s="28"/>
      <c r="WC36" s="28"/>
      <c r="WD36" s="28"/>
      <c r="WE36" s="28"/>
      <c r="WF36" s="28"/>
      <c r="WG36" s="28"/>
      <c r="WH36" s="28"/>
      <c r="WI36" s="28"/>
      <c r="WJ36" s="28"/>
      <c r="WK36" s="28"/>
      <c r="WL36" s="28"/>
      <c r="WM36" s="28"/>
      <c r="WN36" s="28"/>
      <c r="WO36" s="28"/>
      <c r="WP36" s="28"/>
      <c r="WQ36" s="28"/>
      <c r="WR36" s="28"/>
      <c r="WS36" s="28"/>
      <c r="WT36" s="28"/>
      <c r="WU36" s="28"/>
      <c r="WV36" s="28"/>
      <c r="WW36" s="28"/>
      <c r="WX36" s="28"/>
      <c r="WY36" s="28"/>
      <c r="WZ36" s="28"/>
      <c r="XA36" s="28"/>
      <c r="XB36" s="28"/>
      <c r="XC36" s="28"/>
      <c r="XD36" s="28"/>
      <c r="XE36" s="28"/>
      <c r="XF36" s="28"/>
      <c r="XG36" s="28"/>
      <c r="XH36" s="28"/>
      <c r="XI36" s="28"/>
      <c r="XJ36" s="28"/>
      <c r="XK36" s="28"/>
      <c r="XL36" s="28"/>
      <c r="XM36" s="28"/>
      <c r="XN36" s="28"/>
      <c r="XO36" s="28"/>
      <c r="XP36" s="28"/>
      <c r="XQ36" s="28"/>
      <c r="XR36" s="28"/>
      <c r="XS36" s="28"/>
      <c r="XT36" s="28"/>
      <c r="XU36" s="28"/>
      <c r="XV36" s="28"/>
      <c r="XW36" s="28"/>
      <c r="XX36" s="28"/>
      <c r="XY36" s="28"/>
      <c r="XZ36" s="28"/>
      <c r="YA36" s="28"/>
      <c r="YB36" s="28"/>
      <c r="YC36" s="28"/>
      <c r="YD36" s="28"/>
      <c r="YE36" s="28"/>
      <c r="YF36" s="28"/>
      <c r="YG36" s="28"/>
      <c r="YH36" s="28"/>
      <c r="YI36" s="28"/>
      <c r="YJ36" s="28"/>
      <c r="YK36" s="28"/>
      <c r="YL36" s="28"/>
      <c r="YM36" s="28"/>
      <c r="YN36" s="28"/>
      <c r="YO36" s="28"/>
      <c r="YP36" s="28"/>
      <c r="YQ36" s="28"/>
      <c r="YR36" s="28"/>
      <c r="YS36" s="28"/>
      <c r="YT36" s="28"/>
      <c r="YU36" s="28"/>
      <c r="YV36" s="28"/>
      <c r="YW36" s="28"/>
      <c r="YX36" s="28"/>
      <c r="YY36" s="28"/>
      <c r="YZ36" s="28"/>
      <c r="ZA36" s="28"/>
      <c r="ZB36" s="28"/>
      <c r="ZC36" s="28"/>
      <c r="ZD36" s="28"/>
      <c r="ZE36" s="28"/>
      <c r="ZF36" s="28"/>
      <c r="ZG36" s="28"/>
      <c r="ZH36" s="28"/>
      <c r="ZI36" s="28"/>
      <c r="ZJ36" s="28"/>
      <c r="ZK36" s="28"/>
      <c r="ZL36" s="28"/>
      <c r="ZM36" s="28"/>
      <c r="ZN36" s="28"/>
      <c r="ZO36" s="28"/>
      <c r="ZP36" s="28"/>
      <c r="ZQ36" s="28"/>
      <c r="ZR36" s="28"/>
      <c r="ZS36" s="28"/>
      <c r="ZT36" s="28"/>
      <c r="ZU36" s="28"/>
      <c r="ZV36" s="28"/>
      <c r="ZW36" s="28"/>
      <c r="ZX36" s="28"/>
      <c r="ZY36" s="28"/>
      <c r="ZZ36" s="28"/>
      <c r="AAA36" s="28"/>
      <c r="AAB36" s="28"/>
      <c r="AAC36" s="28"/>
      <c r="AAD36" s="28"/>
      <c r="AAE36" s="28"/>
      <c r="AAF36" s="28"/>
      <c r="AAG36" s="28"/>
      <c r="AAH36" s="28"/>
      <c r="AAI36" s="28"/>
      <c r="AAJ36" s="28"/>
      <c r="AAK36" s="28"/>
      <c r="AAL36" s="28"/>
      <c r="AAM36" s="28"/>
      <c r="AAN36" s="28"/>
      <c r="AAO36" s="28"/>
      <c r="AAP36" s="28"/>
      <c r="AAQ36" s="28"/>
      <c r="AAR36" s="28"/>
      <c r="AAS36" s="28"/>
      <c r="AAT36" s="28"/>
      <c r="AAU36" s="28"/>
      <c r="AAV36" s="28"/>
      <c r="AAW36" s="28"/>
      <c r="AAX36" s="28"/>
      <c r="AAY36" s="28"/>
      <c r="AAZ36" s="28"/>
      <c r="ABA36" s="28"/>
      <c r="ABB36" s="28"/>
      <c r="ABC36" s="28"/>
      <c r="ABD36" s="28"/>
      <c r="ABE36" s="28"/>
      <c r="ABF36" s="28"/>
      <c r="ABG36" s="28"/>
      <c r="ABH36" s="28"/>
      <c r="ABI36" s="28"/>
      <c r="ABJ36" s="28"/>
      <c r="ABK36" s="28"/>
      <c r="ABL36" s="28"/>
      <c r="ABM36" s="28"/>
      <c r="ABN36" s="28"/>
      <c r="ABO36" s="28"/>
      <c r="ABP36" s="28"/>
      <c r="ABQ36" s="28"/>
      <c r="ABR36" s="28"/>
      <c r="ABS36" s="28"/>
      <c r="ABT36" s="28"/>
      <c r="ABU36" s="28"/>
      <c r="ABV36" s="28"/>
      <c r="ABW36" s="28"/>
      <c r="ABX36" s="28"/>
      <c r="ABY36" s="28"/>
      <c r="ABZ36" s="28"/>
      <c r="ACA36" s="28"/>
      <c r="ACB36" s="28"/>
      <c r="ACC36" s="28"/>
      <c r="ACD36" s="28"/>
      <c r="ACE36" s="28"/>
      <c r="ACF36" s="28"/>
      <c r="ACG36" s="28"/>
      <c r="ACH36" s="28"/>
      <c r="ACI36" s="28"/>
      <c r="ACJ36" s="28"/>
      <c r="ACK36" s="28"/>
      <c r="ACL36" s="28"/>
      <c r="ACM36" s="28"/>
      <c r="ACN36" s="28"/>
      <c r="ACO36" s="28"/>
      <c r="ACP36" s="28"/>
      <c r="ACQ36" s="28"/>
      <c r="ACR36" s="28"/>
      <c r="ACS36" s="28"/>
      <c r="ACT36" s="28"/>
      <c r="ACU36" s="28"/>
      <c r="ACV36" s="28"/>
      <c r="ACW36" s="28"/>
      <c r="ACX36" s="28"/>
      <c r="ACY36" s="28"/>
      <c r="ACZ36" s="28"/>
      <c r="ADA36" s="28"/>
      <c r="ADB36" s="28"/>
      <c r="ADC36" s="28"/>
      <c r="ADD36" s="28"/>
      <c r="ADE36" s="28"/>
      <c r="ADF36" s="28"/>
      <c r="ADG36" s="28"/>
      <c r="ADH36" s="28"/>
      <c r="ADI36" s="28"/>
      <c r="ADJ36" s="28"/>
      <c r="ADK36" s="28"/>
      <c r="ADL36" s="28"/>
      <c r="ADM36" s="28"/>
      <c r="ADN36" s="28"/>
      <c r="ADO36" s="28"/>
      <c r="ADP36" s="28"/>
      <c r="ADQ36" s="28"/>
      <c r="ADR36" s="28"/>
      <c r="ADS36" s="28"/>
      <c r="ADT36" s="28"/>
      <c r="ADU36" s="28"/>
      <c r="ADV36" s="28"/>
      <c r="ADW36" s="28"/>
      <c r="ADX36" s="28"/>
      <c r="ADY36" s="28"/>
      <c r="ADZ36" s="28"/>
      <c r="AEA36" s="28"/>
      <c r="AEB36" s="28"/>
      <c r="AEC36" s="28"/>
      <c r="AED36" s="28"/>
      <c r="AEE36" s="28"/>
      <c r="AEF36" s="28"/>
      <c r="AEG36" s="28"/>
      <c r="AEH36" s="28"/>
      <c r="AEI36" s="28"/>
      <c r="AEJ36" s="28"/>
      <c r="AEK36" s="28"/>
      <c r="AEL36" s="28"/>
      <c r="AEM36" s="28"/>
      <c r="AEN36" s="28"/>
      <c r="AEO36" s="28"/>
      <c r="AEP36" s="28"/>
      <c r="AEQ36" s="28"/>
      <c r="AER36" s="28"/>
      <c r="AES36" s="28"/>
      <c r="AET36" s="28"/>
      <c r="AEU36" s="28"/>
      <c r="AEV36" s="28"/>
      <c r="AEW36" s="28"/>
      <c r="AEX36" s="28"/>
      <c r="AEY36" s="28"/>
      <c r="AEZ36" s="28"/>
      <c r="AFA36" s="28"/>
      <c r="AFB36" s="28"/>
      <c r="AFC36" s="28"/>
      <c r="AFD36" s="28"/>
      <c r="AFE36" s="28"/>
      <c r="AFF36" s="28"/>
      <c r="AFG36" s="28"/>
      <c r="AFH36" s="28"/>
      <c r="AFI36" s="28"/>
      <c r="AFJ36" s="28"/>
      <c r="AFK36" s="28"/>
      <c r="AFL36" s="28"/>
      <c r="AFM36" s="28"/>
      <c r="AFN36" s="28"/>
      <c r="AFO36" s="28"/>
      <c r="AFP36" s="28"/>
      <c r="AFQ36" s="28"/>
      <c r="AFR36" s="28"/>
      <c r="AFS36" s="28"/>
      <c r="AFT36" s="28"/>
      <c r="AFU36" s="28"/>
      <c r="AFV36" s="28"/>
      <c r="AFW36" s="28"/>
      <c r="AFX36" s="28"/>
      <c r="AFY36" s="28"/>
      <c r="AFZ36" s="28"/>
      <c r="AGA36" s="28"/>
      <c r="AGB36" s="28"/>
      <c r="AGC36" s="28"/>
      <c r="AGD36" s="28"/>
      <c r="AGE36" s="28"/>
      <c r="AGF36" s="28"/>
      <c r="AGG36" s="28"/>
      <c r="AGH36" s="28"/>
      <c r="AGI36" s="28"/>
      <c r="AGJ36" s="28"/>
      <c r="AGK36" s="28"/>
      <c r="AGL36" s="28"/>
      <c r="AGM36" s="28"/>
      <c r="AGN36" s="28"/>
      <c r="AGO36" s="28"/>
      <c r="AGP36" s="28"/>
      <c r="AGQ36" s="28"/>
      <c r="AGR36" s="28"/>
      <c r="AGS36" s="28"/>
      <c r="AGT36" s="28"/>
      <c r="AGU36" s="28"/>
      <c r="AGV36" s="28"/>
      <c r="AGW36" s="28"/>
      <c r="AGX36" s="28"/>
      <c r="AGY36" s="28"/>
      <c r="AGZ36" s="28"/>
      <c r="AHA36" s="28"/>
      <c r="AHB36" s="28"/>
      <c r="AHC36" s="28"/>
      <c r="AHD36" s="28"/>
      <c r="AHE36" s="28"/>
      <c r="AHF36" s="28"/>
      <c r="AHG36" s="28"/>
      <c r="AHH36" s="28"/>
      <c r="AHI36" s="28"/>
      <c r="AHJ36" s="28"/>
      <c r="AHK36" s="28"/>
      <c r="AHL36" s="28"/>
      <c r="AHM36" s="28"/>
      <c r="AHN36" s="28"/>
      <c r="AHO36" s="28"/>
      <c r="AHP36" s="28"/>
      <c r="AHQ36" s="28"/>
      <c r="AHR36" s="28"/>
      <c r="AHS36" s="28"/>
      <c r="AHT36" s="28"/>
      <c r="AHU36" s="28"/>
      <c r="AHV36" s="28"/>
      <c r="AHW36" s="28"/>
      <c r="AHX36" s="28"/>
      <c r="AHY36" s="28"/>
      <c r="AHZ36" s="28"/>
      <c r="AIA36" s="28"/>
      <c r="AIB36" s="28"/>
      <c r="AIC36" s="28"/>
      <c r="AID36" s="28"/>
      <c r="AIE36" s="28"/>
      <c r="AIF36" s="28"/>
      <c r="AIG36" s="28"/>
      <c r="AIH36" s="28"/>
      <c r="AII36" s="28"/>
      <c r="AIJ36" s="28"/>
      <c r="AIK36" s="28"/>
      <c r="AIL36" s="28"/>
      <c r="AIM36" s="28"/>
      <c r="AIN36" s="28"/>
      <c r="AIO36" s="28"/>
      <c r="AIP36" s="28"/>
      <c r="AIQ36" s="28"/>
      <c r="AIR36" s="28"/>
      <c r="AIS36" s="28"/>
      <c r="AIT36" s="28"/>
      <c r="AIU36" s="28"/>
      <c r="AIV36" s="28"/>
      <c r="AIW36" s="28"/>
      <c r="AIX36" s="28"/>
      <c r="AIY36" s="28"/>
      <c r="AIZ36" s="28"/>
      <c r="AJA36" s="28"/>
      <c r="AJB36" s="28"/>
      <c r="AJC36" s="28"/>
      <c r="AJD36" s="28"/>
      <c r="AJE36" s="28"/>
      <c r="AJF36" s="28"/>
      <c r="AJG36" s="28"/>
      <c r="AJH36" s="28"/>
      <c r="AJI36" s="28"/>
      <c r="AJJ36" s="28"/>
      <c r="AJK36" s="28"/>
      <c r="AJL36" s="28"/>
      <c r="AJM36" s="28"/>
      <c r="AJN36" s="28"/>
      <c r="AJO36" s="28"/>
      <c r="AJP36" s="28"/>
      <c r="AJQ36" s="28"/>
      <c r="AJR36" s="28"/>
      <c r="AJS36" s="28"/>
      <c r="AJT36" s="28"/>
      <c r="AJU36" s="28"/>
      <c r="AJV36" s="28"/>
      <c r="AJW36" s="28"/>
      <c r="AJX36" s="28"/>
      <c r="AJY36" s="28"/>
      <c r="AJZ36" s="28"/>
      <c r="AKA36" s="28"/>
      <c r="AKB36" s="28"/>
      <c r="AKC36" s="28"/>
      <c r="AKD36" s="28"/>
      <c r="AKE36" s="28"/>
      <c r="AKF36" s="28"/>
      <c r="AKG36" s="28"/>
      <c r="AKH36" s="28"/>
      <c r="AKI36" s="28"/>
      <c r="AKJ36" s="28"/>
      <c r="AKK36" s="28"/>
      <c r="AKL36" s="28"/>
      <c r="AKM36" s="28"/>
      <c r="AKN36" s="28"/>
      <c r="AKO36" s="28"/>
      <c r="AKP36" s="28"/>
      <c r="AKQ36" s="28"/>
      <c r="AKR36" s="28"/>
      <c r="AKS36" s="28"/>
      <c r="AKT36" s="28"/>
      <c r="AKU36" s="28"/>
      <c r="AKV36" s="28"/>
      <c r="AKW36" s="28"/>
      <c r="AKX36" s="28"/>
      <c r="AKY36" s="28"/>
      <c r="AKZ36" s="28"/>
      <c r="ALA36" s="28"/>
      <c r="ALB36" s="28"/>
      <c r="ALC36" s="28"/>
      <c r="ALD36" s="28"/>
      <c r="ALE36" s="28"/>
      <c r="ALF36" s="28"/>
      <c r="ALG36" s="28"/>
      <c r="ALH36" s="28"/>
      <c r="ALI36" s="28"/>
      <c r="ALJ36" s="28"/>
      <c r="ALK36" s="28"/>
      <c r="ALL36" s="28"/>
      <c r="ALM36" s="28"/>
      <c r="ALN36" s="28"/>
      <c r="ALO36" s="28"/>
      <c r="ALP36" s="28"/>
      <c r="ALQ36" s="28"/>
      <c r="ALR36" s="28"/>
    </row>
    <row r="37" spans="2:1006" outlineLevel="1" x14ac:dyDescent="0.35">
      <c r="C37" s="33" t="s">
        <v>145</v>
      </c>
      <c r="E37" s="33" t="s">
        <v>90</v>
      </c>
      <c r="I37" s="21">
        <f>SUM(J37:XFD37)</f>
        <v>13379824.401798973</v>
      </c>
      <c r="J37" s="34">
        <f>J30</f>
        <v>0</v>
      </c>
      <c r="K37" s="34">
        <f t="shared" ref="K37:AS37" si="15">K30</f>
        <v>1004675</v>
      </c>
      <c r="L37" s="34">
        <f t="shared" si="15"/>
        <v>994296.625</v>
      </c>
      <c r="M37" s="34">
        <f t="shared" si="15"/>
        <v>983863.041875</v>
      </c>
      <c r="N37" s="34">
        <f t="shared" si="15"/>
        <v>973372.38466562517</v>
      </c>
      <c r="O37" s="34">
        <f t="shared" si="15"/>
        <v>962822.753902297</v>
      </c>
      <c r="P37" s="34">
        <f t="shared" si="15"/>
        <v>952212.21591598541</v>
      </c>
      <c r="Q37" s="34">
        <f t="shared" si="15"/>
        <v>941538.80213526974</v>
      </c>
      <c r="R37" s="34">
        <f t="shared" si="15"/>
        <v>232700.12709235863</v>
      </c>
      <c r="S37" s="34">
        <f t="shared" si="15"/>
        <v>229998.82351933132</v>
      </c>
      <c r="T37" s="34">
        <f t="shared" si="15"/>
        <v>227280.27040541789</v>
      </c>
      <c r="U37" s="34">
        <f t="shared" si="15"/>
        <v>224543.93887714768</v>
      </c>
      <c r="V37" s="34">
        <f t="shared" si="15"/>
        <v>221789.29040299394</v>
      </c>
      <c r="W37" s="34">
        <f t="shared" si="15"/>
        <v>219015.77659561561</v>
      </c>
      <c r="X37" s="34">
        <f t="shared" si="15"/>
        <v>216222.83901016694</v>
      </c>
      <c r="Y37" s="34">
        <f t="shared" si="15"/>
        <v>213409.90893859614</v>
      </c>
      <c r="Z37" s="34">
        <f t="shared" si="15"/>
        <v>210576.40719985269</v>
      </c>
      <c r="AA37" s="34">
        <f t="shared" si="15"/>
        <v>207721.74392592197</v>
      </c>
      <c r="AB37" s="34">
        <f t="shared" si="15"/>
        <v>204845.31834360232</v>
      </c>
      <c r="AC37" s="34">
        <f t="shared" si="15"/>
        <v>201946.51855194048</v>
      </c>
      <c r="AD37" s="34">
        <f t="shared" si="15"/>
        <v>199024.72129523804</v>
      </c>
      <c r="AE37" s="34">
        <f t="shared" si="15"/>
        <v>274836.9416704491</v>
      </c>
      <c r="AF37" s="34">
        <f t="shared" si="15"/>
        <v>271473.44488573086</v>
      </c>
      <c r="AG37" s="34">
        <f t="shared" si="15"/>
        <v>268086.97934340884</v>
      </c>
      <c r="AH37" s="34">
        <f t="shared" si="15"/>
        <v>264676.86416244059</v>
      </c>
      <c r="AI37" s="34">
        <f t="shared" si="15"/>
        <v>261242.40595169217</v>
      </c>
      <c r="AJ37" s="34">
        <f t="shared" si="15"/>
        <v>257782.89855419879</v>
      </c>
      <c r="AK37" s="34">
        <f t="shared" si="15"/>
        <v>254297.62278633812</v>
      </c>
      <c r="AL37" s="34">
        <f t="shared" si="15"/>
        <v>250785.84617181501</v>
      </c>
      <c r="AM37" s="34">
        <f t="shared" si="15"/>
        <v>247246.82267035262</v>
      </c>
      <c r="AN37" s="34">
        <f t="shared" si="15"/>
        <v>243679.79240098549</v>
      </c>
      <c r="AO37" s="34">
        <f t="shared" si="15"/>
        <v>240083.98135984494</v>
      </c>
      <c r="AP37" s="34">
        <f t="shared" si="15"/>
        <v>236458.60113232734</v>
      </c>
      <c r="AQ37" s="34">
        <f t="shared" si="15"/>
        <v>232802.84859953297</v>
      </c>
      <c r="AR37" s="34">
        <f t="shared" si="15"/>
        <v>229115.9056388599</v>
      </c>
      <c r="AS37" s="34">
        <f t="shared" si="15"/>
        <v>225396.93881863673</v>
      </c>
    </row>
    <row r="38" spans="2:1006" outlineLevel="1" x14ac:dyDescent="0.35">
      <c r="C38" s="33" t="s">
        <v>147</v>
      </c>
      <c r="E38" s="33" t="s">
        <v>90</v>
      </c>
      <c r="F38" s="33" t="s">
        <v>60</v>
      </c>
      <c r="G38" s="27">
        <f>Inputs!F30</f>
        <v>0.21</v>
      </c>
      <c r="I38" s="21">
        <f t="shared" ref="I38:I41" si="16">SUM(J38:XFD38)</f>
        <v>-9920923.5036889911</v>
      </c>
      <c r="J38" s="34">
        <f>J31*$G$38</f>
        <v>0</v>
      </c>
      <c r="K38" s="34">
        <f t="shared" ref="K38:AS38" si="17">K31*$G$38</f>
        <v>-5740110.3374999994</v>
      </c>
      <c r="L38" s="34">
        <f t="shared" si="17"/>
        <v>-3064830.6583124995</v>
      </c>
      <c r="M38" s="34">
        <f t="shared" si="17"/>
        <v>-1464035.5679709376</v>
      </c>
      <c r="N38" s="34">
        <f t="shared" si="17"/>
        <v>-870575.30614008277</v>
      </c>
      <c r="O38" s="34">
        <f t="shared" si="17"/>
        <v>-881541.64731856238</v>
      </c>
      <c r="P38" s="34">
        <f t="shared" si="17"/>
        <v>920524.59844466695</v>
      </c>
      <c r="Q38" s="34">
        <f t="shared" si="17"/>
        <v>909429.58481961279</v>
      </c>
      <c r="R38" s="34">
        <f t="shared" si="17"/>
        <v>9073.4053378790613</v>
      </c>
      <c r="S38" s="34">
        <f t="shared" si="17"/>
        <v>8959.9505878119162</v>
      </c>
      <c r="T38" s="34">
        <f t="shared" si="17"/>
        <v>8845.7713570275519</v>
      </c>
      <c r="U38" s="34">
        <f t="shared" si="17"/>
        <v>8730.8454328402004</v>
      </c>
      <c r="V38" s="34">
        <f t="shared" si="17"/>
        <v>8615.1501969257442</v>
      </c>
      <c r="W38" s="34">
        <f t="shared" si="17"/>
        <v>8498.6626170158543</v>
      </c>
      <c r="X38" s="34">
        <f t="shared" si="17"/>
        <v>8381.3592384270105</v>
      </c>
      <c r="Y38" s="34">
        <f t="shared" si="17"/>
        <v>8263.2161754210374</v>
      </c>
      <c r="Z38" s="34">
        <f t="shared" si="17"/>
        <v>8844.2091023938119</v>
      </c>
      <c r="AA38" s="34">
        <f t="shared" si="17"/>
        <v>8724.3132448887209</v>
      </c>
      <c r="AB38" s="34">
        <f t="shared" si="17"/>
        <v>8603.5033704312973</v>
      </c>
      <c r="AC38" s="34">
        <f t="shared" si="17"/>
        <v>8481.7537791814993</v>
      </c>
      <c r="AD38" s="34">
        <f t="shared" si="17"/>
        <v>8359.0382943999975</v>
      </c>
      <c r="AE38" s="34">
        <f t="shared" si="17"/>
        <v>11543.151550158862</v>
      </c>
      <c r="AF38" s="34">
        <f t="shared" si="17"/>
        <v>11401.884685200695</v>
      </c>
      <c r="AG38" s="34">
        <f t="shared" si="17"/>
        <v>11259.653132423169</v>
      </c>
      <c r="AH38" s="34">
        <f t="shared" si="17"/>
        <v>11116.428294822503</v>
      </c>
      <c r="AI38" s="34">
        <f t="shared" si="17"/>
        <v>10972.18104997107</v>
      </c>
      <c r="AJ38" s="34">
        <f t="shared" si="17"/>
        <v>10826.881739276349</v>
      </c>
      <c r="AK38" s="34">
        <f t="shared" si="17"/>
        <v>10680.500157026199</v>
      </c>
      <c r="AL38" s="34">
        <f t="shared" si="17"/>
        <v>10533.005539216228</v>
      </c>
      <c r="AM38" s="34">
        <f t="shared" si="17"/>
        <v>10384.366552154808</v>
      </c>
      <c r="AN38" s="34">
        <f t="shared" si="17"/>
        <v>10234.551280841391</v>
      </c>
      <c r="AO38" s="34">
        <f t="shared" si="17"/>
        <v>10083.527217113487</v>
      </c>
      <c r="AP38" s="34">
        <f t="shared" si="17"/>
        <v>9931.2612475577462</v>
      </c>
      <c r="AQ38" s="34">
        <f t="shared" si="17"/>
        <v>9777.7196411803834</v>
      </c>
      <c r="AR38" s="34">
        <f t="shared" si="17"/>
        <v>9622.8680368321147</v>
      </c>
      <c r="AS38" s="34">
        <f t="shared" si="17"/>
        <v>9466.671430382743</v>
      </c>
    </row>
    <row r="39" spans="2:1006" outlineLevel="1" x14ac:dyDescent="0.35">
      <c r="C39" s="33" t="s">
        <v>134</v>
      </c>
      <c r="E39" s="33" t="s">
        <v>90</v>
      </c>
      <c r="I39" s="21">
        <f t="shared" si="16"/>
        <v>28215000</v>
      </c>
      <c r="J39" s="34">
        <f>J32</f>
        <v>28215000</v>
      </c>
      <c r="K39" s="34">
        <f t="shared" ref="K39:AS39" si="18">K32</f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34">
        <f t="shared" si="18"/>
        <v>0</v>
      </c>
      <c r="Q39" s="34">
        <f t="shared" si="18"/>
        <v>0</v>
      </c>
      <c r="R39" s="34">
        <f t="shared" si="18"/>
        <v>0</v>
      </c>
      <c r="S39" s="34">
        <f t="shared" si="18"/>
        <v>0</v>
      </c>
      <c r="T39" s="34">
        <f t="shared" si="18"/>
        <v>0</v>
      </c>
      <c r="U39" s="34">
        <f t="shared" si="18"/>
        <v>0</v>
      </c>
      <c r="V39" s="34">
        <f t="shared" si="18"/>
        <v>0</v>
      </c>
      <c r="W39" s="34">
        <f t="shared" si="18"/>
        <v>0</v>
      </c>
      <c r="X39" s="34">
        <f t="shared" si="18"/>
        <v>0</v>
      </c>
      <c r="Y39" s="34">
        <f t="shared" si="18"/>
        <v>0</v>
      </c>
      <c r="Z39" s="34">
        <f t="shared" si="18"/>
        <v>0</v>
      </c>
      <c r="AA39" s="34">
        <f t="shared" si="18"/>
        <v>0</v>
      </c>
      <c r="AB39" s="34">
        <f t="shared" si="18"/>
        <v>0</v>
      </c>
      <c r="AC39" s="34">
        <f t="shared" si="18"/>
        <v>0</v>
      </c>
      <c r="AD39" s="34">
        <f t="shared" si="18"/>
        <v>0</v>
      </c>
      <c r="AE39" s="34">
        <f t="shared" si="18"/>
        <v>0</v>
      </c>
      <c r="AF39" s="34">
        <f t="shared" si="18"/>
        <v>0</v>
      </c>
      <c r="AG39" s="34">
        <f t="shared" si="18"/>
        <v>0</v>
      </c>
      <c r="AH39" s="34">
        <f t="shared" si="18"/>
        <v>0</v>
      </c>
      <c r="AI39" s="34">
        <f t="shared" si="18"/>
        <v>0</v>
      </c>
      <c r="AJ39" s="34">
        <f t="shared" si="18"/>
        <v>0</v>
      </c>
      <c r="AK39" s="34">
        <f t="shared" si="18"/>
        <v>0</v>
      </c>
      <c r="AL39" s="34">
        <f t="shared" si="18"/>
        <v>0</v>
      </c>
      <c r="AM39" s="34">
        <f t="shared" si="18"/>
        <v>0</v>
      </c>
      <c r="AN39" s="34">
        <f t="shared" si="18"/>
        <v>0</v>
      </c>
      <c r="AO39" s="34">
        <f t="shared" si="18"/>
        <v>0</v>
      </c>
      <c r="AP39" s="34">
        <f t="shared" si="18"/>
        <v>0</v>
      </c>
      <c r="AQ39" s="34">
        <f t="shared" si="18"/>
        <v>0</v>
      </c>
      <c r="AR39" s="34">
        <f t="shared" si="18"/>
        <v>0</v>
      </c>
      <c r="AS39" s="34">
        <f t="shared" si="18"/>
        <v>0</v>
      </c>
    </row>
    <row r="40" spans="2:1006" outlineLevel="1" x14ac:dyDescent="0.35">
      <c r="C40" s="33" t="s">
        <v>150</v>
      </c>
      <c r="E40" s="33" t="s">
        <v>90</v>
      </c>
      <c r="I40" s="21">
        <f t="shared" si="16"/>
        <v>39900000</v>
      </c>
      <c r="J40" s="34">
        <f>J34</f>
        <v>39900000</v>
      </c>
      <c r="K40" s="34">
        <f t="shared" ref="K40:AS40" si="19">K34</f>
        <v>0</v>
      </c>
      <c r="L40" s="34">
        <f t="shared" si="19"/>
        <v>0</v>
      </c>
      <c r="M40" s="34">
        <f t="shared" si="19"/>
        <v>0</v>
      </c>
      <c r="N40" s="34">
        <f t="shared" si="19"/>
        <v>0</v>
      </c>
      <c r="O40" s="34">
        <f t="shared" si="19"/>
        <v>0</v>
      </c>
      <c r="P40" s="34">
        <f t="shared" si="19"/>
        <v>0</v>
      </c>
      <c r="Q40" s="34">
        <f t="shared" si="19"/>
        <v>0</v>
      </c>
      <c r="R40" s="34">
        <f t="shared" si="19"/>
        <v>0</v>
      </c>
      <c r="S40" s="34">
        <f t="shared" si="19"/>
        <v>0</v>
      </c>
      <c r="T40" s="34">
        <f t="shared" si="19"/>
        <v>0</v>
      </c>
      <c r="U40" s="34">
        <f t="shared" si="19"/>
        <v>0</v>
      </c>
      <c r="V40" s="34">
        <f t="shared" si="19"/>
        <v>0</v>
      </c>
      <c r="W40" s="34">
        <f t="shared" si="19"/>
        <v>0</v>
      </c>
      <c r="X40" s="34">
        <f t="shared" si="19"/>
        <v>0</v>
      </c>
      <c r="Y40" s="34">
        <f t="shared" si="19"/>
        <v>0</v>
      </c>
      <c r="Z40" s="34">
        <f t="shared" si="19"/>
        <v>0</v>
      </c>
      <c r="AA40" s="34">
        <f t="shared" si="19"/>
        <v>0</v>
      </c>
      <c r="AB40" s="34">
        <f t="shared" si="19"/>
        <v>0</v>
      </c>
      <c r="AC40" s="34">
        <f t="shared" si="19"/>
        <v>0</v>
      </c>
      <c r="AD40" s="34">
        <f t="shared" si="19"/>
        <v>0</v>
      </c>
      <c r="AE40" s="34">
        <f t="shared" si="19"/>
        <v>0</v>
      </c>
      <c r="AF40" s="34">
        <f t="shared" si="19"/>
        <v>0</v>
      </c>
      <c r="AG40" s="34">
        <f t="shared" si="19"/>
        <v>0</v>
      </c>
      <c r="AH40" s="34">
        <f t="shared" si="19"/>
        <v>0</v>
      </c>
      <c r="AI40" s="34">
        <f t="shared" si="19"/>
        <v>0</v>
      </c>
      <c r="AJ40" s="34">
        <f t="shared" si="19"/>
        <v>0</v>
      </c>
      <c r="AK40" s="34">
        <f t="shared" si="19"/>
        <v>0</v>
      </c>
      <c r="AL40" s="34">
        <f t="shared" si="19"/>
        <v>0</v>
      </c>
      <c r="AM40" s="34">
        <f t="shared" si="19"/>
        <v>0</v>
      </c>
      <c r="AN40" s="34">
        <f t="shared" si="19"/>
        <v>0</v>
      </c>
      <c r="AO40" s="34">
        <f t="shared" si="19"/>
        <v>0</v>
      </c>
      <c r="AP40" s="34">
        <f t="shared" si="19"/>
        <v>0</v>
      </c>
      <c r="AQ40" s="34">
        <f t="shared" si="19"/>
        <v>0</v>
      </c>
      <c r="AR40" s="34">
        <f t="shared" si="19"/>
        <v>0</v>
      </c>
      <c r="AS40" s="34">
        <f t="shared" si="19"/>
        <v>0</v>
      </c>
    </row>
    <row r="41" spans="2:1006" outlineLevel="1" x14ac:dyDescent="0.35">
      <c r="C41" s="33" t="s">
        <v>148</v>
      </c>
      <c r="E41" s="33" t="s">
        <v>90</v>
      </c>
      <c r="I41" s="21">
        <f t="shared" si="16"/>
        <v>11615747.905487977</v>
      </c>
      <c r="J41" s="34">
        <f>J37-J38+J39-J40</f>
        <v>-11685000</v>
      </c>
      <c r="K41" s="34">
        <f t="shared" ref="K41:AS41" si="20">K37-K38+K39-K40</f>
        <v>6744785.3374999994</v>
      </c>
      <c r="L41" s="34">
        <f t="shared" si="20"/>
        <v>4059127.2833124995</v>
      </c>
      <c r="M41" s="34">
        <f t="shared" si="20"/>
        <v>2447898.6098459377</v>
      </c>
      <c r="N41" s="34">
        <f t="shared" si="20"/>
        <v>1843947.6908057081</v>
      </c>
      <c r="O41" s="34">
        <f t="shared" si="20"/>
        <v>1844364.4012208595</v>
      </c>
      <c r="P41" s="34">
        <f t="shared" si="20"/>
        <v>31687.617471318459</v>
      </c>
      <c r="Q41" s="34">
        <f t="shared" si="20"/>
        <v>32109.217315656948</v>
      </c>
      <c r="R41" s="34">
        <f t="shared" si="20"/>
        <v>223626.72175447957</v>
      </c>
      <c r="S41" s="34">
        <f t="shared" si="20"/>
        <v>221038.87293151941</v>
      </c>
      <c r="T41" s="34">
        <f t="shared" si="20"/>
        <v>218434.49904839034</v>
      </c>
      <c r="U41" s="34">
        <f t="shared" si="20"/>
        <v>215813.09344430748</v>
      </c>
      <c r="V41" s="34">
        <f t="shared" si="20"/>
        <v>213174.1402060682</v>
      </c>
      <c r="W41" s="34">
        <f t="shared" si="20"/>
        <v>210517.11397859975</v>
      </c>
      <c r="X41" s="34">
        <f t="shared" si="20"/>
        <v>207841.47977173992</v>
      </c>
      <c r="Y41" s="34">
        <f t="shared" si="20"/>
        <v>205146.69276317512</v>
      </c>
      <c r="Z41" s="34">
        <f t="shared" si="20"/>
        <v>201732.19809745887</v>
      </c>
      <c r="AA41" s="34">
        <f t="shared" si="20"/>
        <v>198997.43068103323</v>
      </c>
      <c r="AB41" s="34">
        <f t="shared" si="20"/>
        <v>196241.81497317101</v>
      </c>
      <c r="AC41" s="34">
        <f t="shared" si="20"/>
        <v>193464.76477275896</v>
      </c>
      <c r="AD41" s="34">
        <f t="shared" si="20"/>
        <v>190665.68300083803</v>
      </c>
      <c r="AE41" s="34">
        <f t="shared" si="20"/>
        <v>263293.79012029024</v>
      </c>
      <c r="AF41" s="34">
        <f t="shared" si="20"/>
        <v>260071.56020053016</v>
      </c>
      <c r="AG41" s="34">
        <f t="shared" si="20"/>
        <v>256827.32621098566</v>
      </c>
      <c r="AH41" s="34">
        <f t="shared" si="20"/>
        <v>253560.43586761807</v>
      </c>
      <c r="AI41" s="34">
        <f t="shared" si="20"/>
        <v>250270.22490172111</v>
      </c>
      <c r="AJ41" s="34">
        <f t="shared" si="20"/>
        <v>246956.01681492245</v>
      </c>
      <c r="AK41" s="34">
        <f t="shared" si="20"/>
        <v>243617.12262931193</v>
      </c>
      <c r="AL41" s="34">
        <f t="shared" si="20"/>
        <v>240252.84063259879</v>
      </c>
      <c r="AM41" s="34">
        <f t="shared" si="20"/>
        <v>236862.45611819782</v>
      </c>
      <c r="AN41" s="34">
        <f t="shared" si="20"/>
        <v>233445.24112014408</v>
      </c>
      <c r="AO41" s="34">
        <f t="shared" si="20"/>
        <v>230000.45414273144</v>
      </c>
      <c r="AP41" s="34">
        <f t="shared" si="20"/>
        <v>226527.33988476961</v>
      </c>
      <c r="AQ41" s="34">
        <f t="shared" si="20"/>
        <v>223025.12895835258</v>
      </c>
      <c r="AR41" s="34">
        <f t="shared" si="20"/>
        <v>219493.03760202779</v>
      </c>
      <c r="AS41" s="34">
        <f t="shared" si="20"/>
        <v>215930.267388254</v>
      </c>
    </row>
    <row r="42" spans="2:1006" outlineLevel="1" x14ac:dyDescent="0.35">
      <c r="C42" s="33" t="s">
        <v>149</v>
      </c>
      <c r="E42" s="33" t="s">
        <v>60</v>
      </c>
      <c r="F42" s="38">
        <f>IRR(J41:AS41)</f>
        <v>0.20554672953846853</v>
      </c>
    </row>
    <row r="43" spans="2:1006" outlineLevel="1" x14ac:dyDescent="0.35"/>
    <row r="44" spans="2:1006" x14ac:dyDescent="0.35">
      <c r="B44" s="28" t="s">
        <v>153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</row>
    <row r="45" spans="2:1006" outlineLevel="1" x14ac:dyDescent="0.35">
      <c r="C45" s="33" t="s">
        <v>154</v>
      </c>
      <c r="E45" s="33" t="s">
        <v>90</v>
      </c>
      <c r="I45" s="21">
        <f t="shared" ref="I45:I49" si="21">SUM(J45:XFD45)</f>
        <v>60100000</v>
      </c>
      <c r="J45" s="34">
        <f>J13-J40</f>
        <v>60100000</v>
      </c>
      <c r="K45" s="34">
        <f t="shared" ref="K45:AS45" si="22">K13-K40</f>
        <v>0</v>
      </c>
      <c r="L45" s="34">
        <f t="shared" si="22"/>
        <v>0</v>
      </c>
      <c r="M45" s="34">
        <f t="shared" si="22"/>
        <v>0</v>
      </c>
      <c r="N45" s="34">
        <f t="shared" si="22"/>
        <v>0</v>
      </c>
      <c r="O45" s="34">
        <f t="shared" si="22"/>
        <v>0</v>
      </c>
      <c r="P45" s="34">
        <f t="shared" si="22"/>
        <v>0</v>
      </c>
      <c r="Q45" s="34">
        <f t="shared" si="22"/>
        <v>0</v>
      </c>
      <c r="R45" s="34">
        <f t="shared" si="22"/>
        <v>0</v>
      </c>
      <c r="S45" s="34">
        <f t="shared" si="22"/>
        <v>0</v>
      </c>
      <c r="T45" s="34">
        <f t="shared" si="22"/>
        <v>0</v>
      </c>
      <c r="U45" s="34">
        <f t="shared" si="22"/>
        <v>0</v>
      </c>
      <c r="V45" s="34">
        <f t="shared" si="22"/>
        <v>0</v>
      </c>
      <c r="W45" s="34">
        <f t="shared" si="22"/>
        <v>0</v>
      </c>
      <c r="X45" s="34">
        <f t="shared" si="22"/>
        <v>0</v>
      </c>
      <c r="Y45" s="34">
        <f t="shared" si="22"/>
        <v>0</v>
      </c>
      <c r="Z45" s="34">
        <f t="shared" si="22"/>
        <v>0</v>
      </c>
      <c r="AA45" s="34">
        <f t="shared" si="22"/>
        <v>0</v>
      </c>
      <c r="AB45" s="34">
        <f t="shared" si="22"/>
        <v>0</v>
      </c>
      <c r="AC45" s="34">
        <f t="shared" si="22"/>
        <v>0</v>
      </c>
      <c r="AD45" s="34">
        <f t="shared" si="22"/>
        <v>0</v>
      </c>
      <c r="AE45" s="34">
        <f t="shared" si="22"/>
        <v>0</v>
      </c>
      <c r="AF45" s="34">
        <f t="shared" si="22"/>
        <v>0</v>
      </c>
      <c r="AG45" s="34">
        <f t="shared" si="22"/>
        <v>0</v>
      </c>
      <c r="AH45" s="34">
        <f t="shared" si="22"/>
        <v>0</v>
      </c>
      <c r="AI45" s="34">
        <f t="shared" si="22"/>
        <v>0</v>
      </c>
      <c r="AJ45" s="34">
        <f t="shared" si="22"/>
        <v>0</v>
      </c>
      <c r="AK45" s="34">
        <f t="shared" si="22"/>
        <v>0</v>
      </c>
      <c r="AL45" s="34">
        <f t="shared" si="22"/>
        <v>0</v>
      </c>
      <c r="AM45" s="34">
        <f t="shared" si="22"/>
        <v>0</v>
      </c>
      <c r="AN45" s="34">
        <f t="shared" si="22"/>
        <v>0</v>
      </c>
      <c r="AO45" s="34">
        <f t="shared" si="22"/>
        <v>0</v>
      </c>
      <c r="AP45" s="34">
        <f t="shared" si="22"/>
        <v>0</v>
      </c>
      <c r="AQ45" s="34">
        <f t="shared" si="22"/>
        <v>0</v>
      </c>
      <c r="AR45" s="34">
        <f t="shared" si="22"/>
        <v>0</v>
      </c>
      <c r="AS45" s="34">
        <f t="shared" si="22"/>
        <v>0</v>
      </c>
    </row>
    <row r="46" spans="2:1006" outlineLevel="1" x14ac:dyDescent="0.35">
      <c r="C46" s="33" t="s">
        <v>155</v>
      </c>
      <c r="E46" s="33" t="s">
        <v>90</v>
      </c>
      <c r="I46" s="21">
        <f t="shared" si="21"/>
        <v>165404775.68356684</v>
      </c>
      <c r="J46" s="34">
        <f>J12</f>
        <v>0</v>
      </c>
      <c r="K46" s="34">
        <f t="shared" ref="K46:AS46" si="23">K12</f>
        <v>5023375</v>
      </c>
      <c r="L46" s="34">
        <f t="shared" si="23"/>
        <v>4971483.125</v>
      </c>
      <c r="M46" s="34">
        <f t="shared" si="23"/>
        <v>4919315.2093749996</v>
      </c>
      <c r="N46" s="34">
        <f t="shared" si="23"/>
        <v>4866861.9233281258</v>
      </c>
      <c r="O46" s="34">
        <f t="shared" si="23"/>
        <v>4814113.7695114845</v>
      </c>
      <c r="P46" s="34">
        <f t="shared" si="23"/>
        <v>4761061.079579927</v>
      </c>
      <c r="Q46" s="34">
        <f t="shared" si="23"/>
        <v>4707694.0106763486</v>
      </c>
      <c r="R46" s="34">
        <f t="shared" si="23"/>
        <v>4654002.5418471722</v>
      </c>
      <c r="S46" s="34">
        <f t="shared" si="23"/>
        <v>4599976.4703866262</v>
      </c>
      <c r="T46" s="34">
        <f t="shared" si="23"/>
        <v>4545605.4081083573</v>
      </c>
      <c r="U46" s="34">
        <f t="shared" si="23"/>
        <v>4490878.7775429534</v>
      </c>
      <c r="V46" s="34">
        <f t="shared" si="23"/>
        <v>4435785.8080598786</v>
      </c>
      <c r="W46" s="34">
        <f t="shared" si="23"/>
        <v>4380315.5319123119</v>
      </c>
      <c r="X46" s="34">
        <f t="shared" si="23"/>
        <v>4324456.7802033387</v>
      </c>
      <c r="Y46" s="34">
        <f t="shared" si="23"/>
        <v>4268198.1787719224</v>
      </c>
      <c r="Z46" s="34">
        <f t="shared" si="23"/>
        <v>4211528.1439970536</v>
      </c>
      <c r="AA46" s="34">
        <f t="shared" si="23"/>
        <v>4154434.8785184389</v>
      </c>
      <c r="AB46" s="34">
        <f t="shared" si="23"/>
        <v>4096906.3668720461</v>
      </c>
      <c r="AC46" s="34">
        <f t="shared" si="23"/>
        <v>4038930.3710388094</v>
      </c>
      <c r="AD46" s="34">
        <f t="shared" si="23"/>
        <v>3980494.4259047606</v>
      </c>
      <c r="AE46" s="34">
        <f t="shared" si="23"/>
        <v>5496738.8334089816</v>
      </c>
      <c r="AF46" s="34">
        <f t="shared" si="23"/>
        <v>5429468.8977146167</v>
      </c>
      <c r="AG46" s="34">
        <f t="shared" si="23"/>
        <v>5361739.5868681762</v>
      </c>
      <c r="AH46" s="34">
        <f t="shared" si="23"/>
        <v>5293537.283248811</v>
      </c>
      <c r="AI46" s="34">
        <f t="shared" si="23"/>
        <v>5224848.1190338433</v>
      </c>
      <c r="AJ46" s="34">
        <f t="shared" si="23"/>
        <v>5155657.9710839754</v>
      </c>
      <c r="AK46" s="34">
        <f t="shared" si="23"/>
        <v>5085952.4557267623</v>
      </c>
      <c r="AL46" s="34">
        <f t="shared" si="23"/>
        <v>5015716.9234362999</v>
      </c>
      <c r="AM46" s="34">
        <f t="shared" si="23"/>
        <v>4944936.453407052</v>
      </c>
      <c r="AN46" s="34">
        <f t="shared" si="23"/>
        <v>4873595.8480197098</v>
      </c>
      <c r="AO46" s="34">
        <f t="shared" si="23"/>
        <v>4801679.6271968987</v>
      </c>
      <c r="AP46" s="34">
        <f t="shared" si="23"/>
        <v>4729172.0226465464</v>
      </c>
      <c r="AQ46" s="34">
        <f t="shared" si="23"/>
        <v>4656056.9719906589</v>
      </c>
      <c r="AR46" s="34">
        <f t="shared" si="23"/>
        <v>4582318.1127771977</v>
      </c>
      <c r="AS46" s="34">
        <f t="shared" si="23"/>
        <v>4507938.7763727345</v>
      </c>
    </row>
    <row r="47" spans="2:1006" outlineLevel="1" x14ac:dyDescent="0.35">
      <c r="C47" s="33" t="s">
        <v>156</v>
      </c>
      <c r="E47" s="33" t="s">
        <v>90</v>
      </c>
      <c r="I47" s="21">
        <f t="shared" si="21"/>
        <v>13379824.401798973</v>
      </c>
      <c r="J47" s="34">
        <f>J37</f>
        <v>0</v>
      </c>
      <c r="K47" s="34">
        <f t="shared" ref="K47:AS47" si="24">K37</f>
        <v>1004675</v>
      </c>
      <c r="L47" s="34">
        <f t="shared" si="24"/>
        <v>994296.625</v>
      </c>
      <c r="M47" s="34">
        <f t="shared" si="24"/>
        <v>983863.041875</v>
      </c>
      <c r="N47" s="34">
        <f t="shared" si="24"/>
        <v>973372.38466562517</v>
      </c>
      <c r="O47" s="34">
        <f t="shared" si="24"/>
        <v>962822.753902297</v>
      </c>
      <c r="P47" s="34">
        <f t="shared" si="24"/>
        <v>952212.21591598541</v>
      </c>
      <c r="Q47" s="34">
        <f t="shared" si="24"/>
        <v>941538.80213526974</v>
      </c>
      <c r="R47" s="34">
        <f t="shared" si="24"/>
        <v>232700.12709235863</v>
      </c>
      <c r="S47" s="34">
        <f t="shared" si="24"/>
        <v>229998.82351933132</v>
      </c>
      <c r="T47" s="34">
        <f t="shared" si="24"/>
        <v>227280.27040541789</v>
      </c>
      <c r="U47" s="34">
        <f t="shared" si="24"/>
        <v>224543.93887714768</v>
      </c>
      <c r="V47" s="34">
        <f t="shared" si="24"/>
        <v>221789.29040299394</v>
      </c>
      <c r="W47" s="34">
        <f t="shared" si="24"/>
        <v>219015.77659561561</v>
      </c>
      <c r="X47" s="34">
        <f t="shared" si="24"/>
        <v>216222.83901016694</v>
      </c>
      <c r="Y47" s="34">
        <f t="shared" si="24"/>
        <v>213409.90893859614</v>
      </c>
      <c r="Z47" s="34">
        <f t="shared" si="24"/>
        <v>210576.40719985269</v>
      </c>
      <c r="AA47" s="34">
        <f t="shared" si="24"/>
        <v>207721.74392592197</v>
      </c>
      <c r="AB47" s="34">
        <f t="shared" si="24"/>
        <v>204845.31834360232</v>
      </c>
      <c r="AC47" s="34">
        <f t="shared" si="24"/>
        <v>201946.51855194048</v>
      </c>
      <c r="AD47" s="34">
        <f t="shared" si="24"/>
        <v>199024.72129523804</v>
      </c>
      <c r="AE47" s="34">
        <f t="shared" si="24"/>
        <v>274836.9416704491</v>
      </c>
      <c r="AF47" s="34">
        <f t="shared" si="24"/>
        <v>271473.44488573086</v>
      </c>
      <c r="AG47" s="34">
        <f t="shared" si="24"/>
        <v>268086.97934340884</v>
      </c>
      <c r="AH47" s="34">
        <f t="shared" si="24"/>
        <v>264676.86416244059</v>
      </c>
      <c r="AI47" s="34">
        <f t="shared" si="24"/>
        <v>261242.40595169217</v>
      </c>
      <c r="AJ47" s="34">
        <f t="shared" si="24"/>
        <v>257782.89855419879</v>
      </c>
      <c r="AK47" s="34">
        <f t="shared" si="24"/>
        <v>254297.62278633812</v>
      </c>
      <c r="AL47" s="34">
        <f t="shared" si="24"/>
        <v>250785.84617181501</v>
      </c>
      <c r="AM47" s="34">
        <f t="shared" si="24"/>
        <v>247246.82267035262</v>
      </c>
      <c r="AN47" s="34">
        <f t="shared" si="24"/>
        <v>243679.79240098549</v>
      </c>
      <c r="AO47" s="34">
        <f t="shared" si="24"/>
        <v>240083.98135984494</v>
      </c>
      <c r="AP47" s="34">
        <f t="shared" si="24"/>
        <v>236458.60113232734</v>
      </c>
      <c r="AQ47" s="34">
        <f t="shared" si="24"/>
        <v>232802.84859953297</v>
      </c>
      <c r="AR47" s="34">
        <f t="shared" si="24"/>
        <v>229115.9056388599</v>
      </c>
      <c r="AS47" s="34">
        <f t="shared" si="24"/>
        <v>225396.93881863673</v>
      </c>
    </row>
    <row r="48" spans="2:1006" outlineLevel="1" x14ac:dyDescent="0.35">
      <c r="C48" s="33" t="s">
        <v>157</v>
      </c>
      <c r="E48" s="33" t="s">
        <v>90</v>
      </c>
      <c r="I48" s="21">
        <f t="shared" si="21"/>
        <v>152024951.28176785</v>
      </c>
      <c r="J48" s="34">
        <f>J46-J47</f>
        <v>0</v>
      </c>
      <c r="K48" s="34">
        <f t="shared" ref="K48:AS48" si="25">K46-K47</f>
        <v>4018700</v>
      </c>
      <c r="L48" s="34">
        <f t="shared" si="25"/>
        <v>3977186.5</v>
      </c>
      <c r="M48" s="34">
        <f t="shared" si="25"/>
        <v>3935452.1674999995</v>
      </c>
      <c r="N48" s="34">
        <f t="shared" si="25"/>
        <v>3893489.5386625007</v>
      </c>
      <c r="O48" s="34">
        <f t="shared" si="25"/>
        <v>3851291.0156091875</v>
      </c>
      <c r="P48" s="34">
        <f t="shared" si="25"/>
        <v>3808848.8636639416</v>
      </c>
      <c r="Q48" s="34">
        <f t="shared" si="25"/>
        <v>3766155.208541079</v>
      </c>
      <c r="R48" s="34">
        <f t="shared" si="25"/>
        <v>4421302.4147548135</v>
      </c>
      <c r="S48" s="34">
        <f t="shared" si="25"/>
        <v>4369977.6468672948</v>
      </c>
      <c r="T48" s="34">
        <f t="shared" si="25"/>
        <v>4318325.1377029391</v>
      </c>
      <c r="U48" s="34">
        <f t="shared" si="25"/>
        <v>4266334.8386658058</v>
      </c>
      <c r="V48" s="34">
        <f t="shared" si="25"/>
        <v>4213996.5176568851</v>
      </c>
      <c r="W48" s="34">
        <f t="shared" si="25"/>
        <v>4161299.7553166961</v>
      </c>
      <c r="X48" s="34">
        <f t="shared" si="25"/>
        <v>4108233.9411931718</v>
      </c>
      <c r="Y48" s="34">
        <f t="shared" si="25"/>
        <v>4054788.2698333263</v>
      </c>
      <c r="Z48" s="34">
        <f t="shared" si="25"/>
        <v>4000951.736797201</v>
      </c>
      <c r="AA48" s="34">
        <f t="shared" si="25"/>
        <v>3946713.1345925168</v>
      </c>
      <c r="AB48" s="34">
        <f t="shared" si="25"/>
        <v>3892061.048528444</v>
      </c>
      <c r="AC48" s="34">
        <f t="shared" si="25"/>
        <v>3836983.8524868689</v>
      </c>
      <c r="AD48" s="34">
        <f t="shared" si="25"/>
        <v>3781469.7046095226</v>
      </c>
      <c r="AE48" s="34">
        <f t="shared" si="25"/>
        <v>5221901.8917385321</v>
      </c>
      <c r="AF48" s="34">
        <f t="shared" si="25"/>
        <v>5157995.452828886</v>
      </c>
      <c r="AG48" s="34">
        <f t="shared" si="25"/>
        <v>5093652.6075247675</v>
      </c>
      <c r="AH48" s="34">
        <f t="shared" si="25"/>
        <v>5028860.4190863706</v>
      </c>
      <c r="AI48" s="34">
        <f t="shared" si="25"/>
        <v>4963605.7130821515</v>
      </c>
      <c r="AJ48" s="34">
        <f t="shared" si="25"/>
        <v>4897875.072529777</v>
      </c>
      <c r="AK48" s="34">
        <f t="shared" si="25"/>
        <v>4831654.8329404239</v>
      </c>
      <c r="AL48" s="34">
        <f t="shared" si="25"/>
        <v>4764931.0772644849</v>
      </c>
      <c r="AM48" s="34">
        <f t="shared" si="25"/>
        <v>4697689.6307366993</v>
      </c>
      <c r="AN48" s="34">
        <f t="shared" si="25"/>
        <v>4629916.0556187239</v>
      </c>
      <c r="AO48" s="34">
        <f t="shared" si="25"/>
        <v>4561595.6458370537</v>
      </c>
      <c r="AP48" s="34">
        <f t="shared" si="25"/>
        <v>4492713.4215142187</v>
      </c>
      <c r="AQ48" s="34">
        <f t="shared" si="25"/>
        <v>4423254.1233911263</v>
      </c>
      <c r="AR48" s="34">
        <f t="shared" si="25"/>
        <v>4353202.2071383381</v>
      </c>
      <c r="AS48" s="34">
        <f t="shared" si="25"/>
        <v>4282541.8375540981</v>
      </c>
    </row>
    <row r="49" spans="2:1006" outlineLevel="1" x14ac:dyDescent="0.35">
      <c r="C49" s="33" t="s">
        <v>158</v>
      </c>
      <c r="E49" s="33" t="s">
        <v>90</v>
      </c>
      <c r="I49" s="21">
        <f t="shared" si="21"/>
        <v>91924951.28176783</v>
      </c>
      <c r="J49" s="34">
        <f>J48-J45</f>
        <v>-60100000</v>
      </c>
      <c r="K49" s="34">
        <f t="shared" ref="K49:AS49" si="26">K48-K45</f>
        <v>4018700</v>
      </c>
      <c r="L49" s="34">
        <f t="shared" si="26"/>
        <v>3977186.5</v>
      </c>
      <c r="M49" s="34">
        <f t="shared" si="26"/>
        <v>3935452.1674999995</v>
      </c>
      <c r="N49" s="34">
        <f t="shared" si="26"/>
        <v>3893489.5386625007</v>
      </c>
      <c r="O49" s="34">
        <f t="shared" si="26"/>
        <v>3851291.0156091875</v>
      </c>
      <c r="P49" s="34">
        <f t="shared" si="26"/>
        <v>3808848.8636639416</v>
      </c>
      <c r="Q49" s="34">
        <f t="shared" si="26"/>
        <v>3766155.208541079</v>
      </c>
      <c r="R49" s="34">
        <f t="shared" si="26"/>
        <v>4421302.4147548135</v>
      </c>
      <c r="S49" s="34">
        <f t="shared" si="26"/>
        <v>4369977.6468672948</v>
      </c>
      <c r="T49" s="34">
        <f t="shared" si="26"/>
        <v>4318325.1377029391</v>
      </c>
      <c r="U49" s="34">
        <f t="shared" si="26"/>
        <v>4266334.8386658058</v>
      </c>
      <c r="V49" s="34">
        <f t="shared" si="26"/>
        <v>4213996.5176568851</v>
      </c>
      <c r="W49" s="34">
        <f t="shared" si="26"/>
        <v>4161299.7553166961</v>
      </c>
      <c r="X49" s="34">
        <f t="shared" si="26"/>
        <v>4108233.9411931718</v>
      </c>
      <c r="Y49" s="34">
        <f t="shared" si="26"/>
        <v>4054788.2698333263</v>
      </c>
      <c r="Z49" s="34">
        <f t="shared" si="26"/>
        <v>4000951.736797201</v>
      </c>
      <c r="AA49" s="34">
        <f t="shared" si="26"/>
        <v>3946713.1345925168</v>
      </c>
      <c r="AB49" s="34">
        <f t="shared" si="26"/>
        <v>3892061.048528444</v>
      </c>
      <c r="AC49" s="34">
        <f t="shared" si="26"/>
        <v>3836983.8524868689</v>
      </c>
      <c r="AD49" s="34">
        <f t="shared" si="26"/>
        <v>3781469.7046095226</v>
      </c>
      <c r="AE49" s="34">
        <f t="shared" si="26"/>
        <v>5221901.8917385321</v>
      </c>
      <c r="AF49" s="34">
        <f t="shared" si="26"/>
        <v>5157995.452828886</v>
      </c>
      <c r="AG49" s="34">
        <f t="shared" si="26"/>
        <v>5093652.6075247675</v>
      </c>
      <c r="AH49" s="34">
        <f t="shared" si="26"/>
        <v>5028860.4190863706</v>
      </c>
      <c r="AI49" s="34">
        <f t="shared" si="26"/>
        <v>4963605.7130821515</v>
      </c>
      <c r="AJ49" s="34">
        <f t="shared" si="26"/>
        <v>4897875.072529777</v>
      </c>
      <c r="AK49" s="34">
        <f t="shared" si="26"/>
        <v>4831654.8329404239</v>
      </c>
      <c r="AL49" s="34">
        <f t="shared" si="26"/>
        <v>4764931.0772644849</v>
      </c>
      <c r="AM49" s="34">
        <f t="shared" si="26"/>
        <v>4697689.6307366993</v>
      </c>
      <c r="AN49" s="34">
        <f t="shared" si="26"/>
        <v>4629916.0556187239</v>
      </c>
      <c r="AO49" s="34">
        <f t="shared" si="26"/>
        <v>4561595.6458370537</v>
      </c>
      <c r="AP49" s="34">
        <f t="shared" si="26"/>
        <v>4492713.4215142187</v>
      </c>
      <c r="AQ49" s="34">
        <f t="shared" si="26"/>
        <v>4423254.1233911263</v>
      </c>
      <c r="AR49" s="34">
        <f t="shared" si="26"/>
        <v>4353202.2071383381</v>
      </c>
      <c r="AS49" s="34">
        <f t="shared" si="26"/>
        <v>4282541.8375540981</v>
      </c>
    </row>
    <row r="50" spans="2:1006" outlineLevel="1" x14ac:dyDescent="0.35">
      <c r="C50" s="33" t="s">
        <v>159</v>
      </c>
      <c r="E50" s="33" t="s">
        <v>60</v>
      </c>
      <c r="F50" s="38">
        <f>IRR(J49:AS49)</f>
        <v>6.1009818448656272E-2</v>
      </c>
    </row>
    <row r="51" spans="2:1006" outlineLevel="1" x14ac:dyDescent="0.35"/>
    <row r="52" spans="2:1006" outlineLevel="1" x14ac:dyDescent="0.35">
      <c r="C52" s="33" t="s">
        <v>161</v>
      </c>
      <c r="E52" s="33" t="s">
        <v>90</v>
      </c>
      <c r="I52" s="21">
        <f t="shared" ref="I52:I57" si="27">SUM(J52:XFD52)</f>
        <v>79654775.683566839</v>
      </c>
      <c r="J52" s="34">
        <f>J12-J15</f>
        <v>0</v>
      </c>
      <c r="K52" s="34">
        <f t="shared" ref="K52:AS52" si="28">K12-K15</f>
        <v>-27609958.333333332</v>
      </c>
      <c r="L52" s="34">
        <f t="shared" si="28"/>
        <v>-14741850.208333332</v>
      </c>
      <c r="M52" s="34">
        <f t="shared" si="28"/>
        <v>-7042018.1239583343</v>
      </c>
      <c r="N52" s="34">
        <f t="shared" si="28"/>
        <v>-4187471.4100052081</v>
      </c>
      <c r="O52" s="34">
        <f t="shared" si="28"/>
        <v>-4240219.5638218494</v>
      </c>
      <c r="P52" s="34">
        <f t="shared" si="28"/>
        <v>4427727.746246594</v>
      </c>
      <c r="Q52" s="34">
        <f t="shared" si="28"/>
        <v>4374360.6773430156</v>
      </c>
      <c r="R52" s="34">
        <f t="shared" si="28"/>
        <v>4320669.2085138392</v>
      </c>
      <c r="S52" s="34">
        <f t="shared" si="28"/>
        <v>4266643.1370532932</v>
      </c>
      <c r="T52" s="34">
        <f t="shared" si="28"/>
        <v>4212272.0747750243</v>
      </c>
      <c r="U52" s="34">
        <f t="shared" si="28"/>
        <v>4157545.4442096199</v>
      </c>
      <c r="V52" s="34">
        <f t="shared" si="28"/>
        <v>4102452.4747265452</v>
      </c>
      <c r="W52" s="34">
        <f t="shared" si="28"/>
        <v>4046982.1985789784</v>
      </c>
      <c r="X52" s="34">
        <f t="shared" si="28"/>
        <v>3991123.4468700052</v>
      </c>
      <c r="Y52" s="34">
        <f t="shared" si="28"/>
        <v>3934864.8454385889</v>
      </c>
      <c r="Z52" s="34">
        <f t="shared" si="28"/>
        <v>4211528.1439970536</v>
      </c>
      <c r="AA52" s="34">
        <f t="shared" si="28"/>
        <v>4154434.8785184389</v>
      </c>
      <c r="AB52" s="34">
        <f t="shared" si="28"/>
        <v>4096906.3668720461</v>
      </c>
      <c r="AC52" s="34">
        <f t="shared" si="28"/>
        <v>4038930.3710388094</v>
      </c>
      <c r="AD52" s="34">
        <f t="shared" si="28"/>
        <v>3980494.4259047606</v>
      </c>
      <c r="AE52" s="34">
        <f t="shared" si="28"/>
        <v>5496738.8334089816</v>
      </c>
      <c r="AF52" s="34">
        <f t="shared" si="28"/>
        <v>5429468.8977146167</v>
      </c>
      <c r="AG52" s="34">
        <f t="shared" si="28"/>
        <v>5361739.5868681762</v>
      </c>
      <c r="AH52" s="34">
        <f t="shared" si="28"/>
        <v>5293537.283248811</v>
      </c>
      <c r="AI52" s="34">
        <f t="shared" si="28"/>
        <v>5224848.1190338433</v>
      </c>
      <c r="AJ52" s="34">
        <f t="shared" si="28"/>
        <v>5155657.9710839754</v>
      </c>
      <c r="AK52" s="34">
        <f t="shared" si="28"/>
        <v>5085952.4557267623</v>
      </c>
      <c r="AL52" s="34">
        <f t="shared" si="28"/>
        <v>5015716.9234362999</v>
      </c>
      <c r="AM52" s="34">
        <f t="shared" si="28"/>
        <v>4944936.453407052</v>
      </c>
      <c r="AN52" s="34">
        <f t="shared" si="28"/>
        <v>4873595.8480197098</v>
      </c>
      <c r="AO52" s="34">
        <f t="shared" si="28"/>
        <v>4801679.6271968987</v>
      </c>
      <c r="AP52" s="34">
        <f t="shared" si="28"/>
        <v>4729172.0226465464</v>
      </c>
      <c r="AQ52" s="34">
        <f t="shared" si="28"/>
        <v>4656056.9719906589</v>
      </c>
      <c r="AR52" s="34">
        <f t="shared" si="28"/>
        <v>4582318.1127771977</v>
      </c>
      <c r="AS52" s="34">
        <f t="shared" si="28"/>
        <v>4507938.7763727345</v>
      </c>
    </row>
    <row r="53" spans="2:1006" outlineLevel="1" x14ac:dyDescent="0.35">
      <c r="C53" s="33" t="s">
        <v>162</v>
      </c>
      <c r="E53" s="33" t="s">
        <v>90</v>
      </c>
      <c r="I53" s="21">
        <f t="shared" si="27"/>
        <v>-47242492.874709539</v>
      </c>
      <c r="J53" s="34">
        <f>J31</f>
        <v>0</v>
      </c>
      <c r="K53" s="34">
        <f t="shared" ref="K53:AS53" si="29">K31</f>
        <v>-27333858.75</v>
      </c>
      <c r="L53" s="34">
        <f t="shared" si="29"/>
        <v>-14594431.706249999</v>
      </c>
      <c r="M53" s="34">
        <f t="shared" si="29"/>
        <v>-6971597.9427187508</v>
      </c>
      <c r="N53" s="34">
        <f t="shared" si="29"/>
        <v>-4145596.695905156</v>
      </c>
      <c r="O53" s="34">
        <f t="shared" si="29"/>
        <v>-4197817.3681836305</v>
      </c>
      <c r="P53" s="34">
        <f t="shared" si="29"/>
        <v>4383450.4687841283</v>
      </c>
      <c r="Q53" s="34">
        <f t="shared" si="29"/>
        <v>4330617.0705695851</v>
      </c>
      <c r="R53" s="34">
        <f t="shared" si="29"/>
        <v>43206.692085138391</v>
      </c>
      <c r="S53" s="34">
        <f t="shared" si="29"/>
        <v>42666.431370532933</v>
      </c>
      <c r="T53" s="34">
        <f t="shared" si="29"/>
        <v>42122.720747750245</v>
      </c>
      <c r="U53" s="34">
        <f t="shared" si="29"/>
        <v>41575.454442096197</v>
      </c>
      <c r="V53" s="34">
        <f t="shared" si="29"/>
        <v>41024.524747265452</v>
      </c>
      <c r="W53" s="34">
        <f t="shared" si="29"/>
        <v>40469.821985789786</v>
      </c>
      <c r="X53" s="34">
        <f t="shared" si="29"/>
        <v>39911.234468700051</v>
      </c>
      <c r="Y53" s="34">
        <f t="shared" si="29"/>
        <v>39348.64845438589</v>
      </c>
      <c r="Z53" s="34">
        <f t="shared" si="29"/>
        <v>42115.281439970538</v>
      </c>
      <c r="AA53" s="34">
        <f t="shared" si="29"/>
        <v>41544.348785184389</v>
      </c>
      <c r="AB53" s="34">
        <f t="shared" si="29"/>
        <v>40969.063668720461</v>
      </c>
      <c r="AC53" s="34">
        <f t="shared" si="29"/>
        <v>40389.303710388092</v>
      </c>
      <c r="AD53" s="34">
        <f t="shared" si="29"/>
        <v>39804.94425904761</v>
      </c>
      <c r="AE53" s="34">
        <f t="shared" si="29"/>
        <v>54967.388334089817</v>
      </c>
      <c r="AF53" s="34">
        <f t="shared" si="29"/>
        <v>54294.688977146172</v>
      </c>
      <c r="AG53" s="34">
        <f t="shared" si="29"/>
        <v>53617.395868681764</v>
      </c>
      <c r="AH53" s="34">
        <f t="shared" si="29"/>
        <v>52935.372832488109</v>
      </c>
      <c r="AI53" s="34">
        <f t="shared" si="29"/>
        <v>52248.481190338432</v>
      </c>
      <c r="AJ53" s="34">
        <f t="shared" si="29"/>
        <v>51556.579710839753</v>
      </c>
      <c r="AK53" s="34">
        <f t="shared" si="29"/>
        <v>50859.524557267621</v>
      </c>
      <c r="AL53" s="34">
        <f t="shared" si="29"/>
        <v>50157.169234362998</v>
      </c>
      <c r="AM53" s="34">
        <f t="shared" si="29"/>
        <v>49449.364534070519</v>
      </c>
      <c r="AN53" s="34">
        <f t="shared" si="29"/>
        <v>48735.9584801971</v>
      </c>
      <c r="AO53" s="34">
        <f t="shared" si="29"/>
        <v>48016.796271968989</v>
      </c>
      <c r="AP53" s="34">
        <f t="shared" si="29"/>
        <v>47291.720226465462</v>
      </c>
      <c r="AQ53" s="34">
        <f t="shared" si="29"/>
        <v>46560.569719906591</v>
      </c>
      <c r="AR53" s="34">
        <f t="shared" si="29"/>
        <v>45823.181127771975</v>
      </c>
      <c r="AS53" s="34">
        <f t="shared" si="29"/>
        <v>45079.387763727347</v>
      </c>
    </row>
    <row r="54" spans="2:1006" outlineLevel="1" x14ac:dyDescent="0.35">
      <c r="C54" s="33" t="s">
        <v>163</v>
      </c>
      <c r="E54" s="33" t="s">
        <v>90</v>
      </c>
      <c r="I54" s="21">
        <f t="shared" si="27"/>
        <v>126897268.55827636</v>
      </c>
      <c r="J54" s="34">
        <f>J52-J53</f>
        <v>0</v>
      </c>
      <c r="K54" s="34">
        <f t="shared" ref="K54:AS54" si="30">K52-K53</f>
        <v>-276099.58333333209</v>
      </c>
      <c r="L54" s="34">
        <f t="shared" si="30"/>
        <v>-147418.50208333321</v>
      </c>
      <c r="M54" s="34">
        <f t="shared" si="30"/>
        <v>-70420.18123958353</v>
      </c>
      <c r="N54" s="34">
        <f t="shared" si="30"/>
        <v>-41874.714100052137</v>
      </c>
      <c r="O54" s="34">
        <f t="shared" si="30"/>
        <v>-42402.195638218895</v>
      </c>
      <c r="P54" s="34">
        <f t="shared" si="30"/>
        <v>44277.277462465689</v>
      </c>
      <c r="Q54" s="34">
        <f t="shared" si="30"/>
        <v>43743.606773430482</v>
      </c>
      <c r="R54" s="34">
        <f t="shared" si="30"/>
        <v>4277462.5164287006</v>
      </c>
      <c r="S54" s="34">
        <f t="shared" si="30"/>
        <v>4223976.7056827601</v>
      </c>
      <c r="T54" s="34">
        <f t="shared" si="30"/>
        <v>4170149.3540272741</v>
      </c>
      <c r="U54" s="34">
        <f t="shared" si="30"/>
        <v>4115969.9897675235</v>
      </c>
      <c r="V54" s="34">
        <f t="shared" si="30"/>
        <v>4061427.9499792797</v>
      </c>
      <c r="W54" s="34">
        <f t="shared" si="30"/>
        <v>4006512.3765931888</v>
      </c>
      <c r="X54" s="34">
        <f t="shared" si="30"/>
        <v>3951212.2124013053</v>
      </c>
      <c r="Y54" s="34">
        <f t="shared" si="30"/>
        <v>3895516.1969842031</v>
      </c>
      <c r="Z54" s="34">
        <f t="shared" si="30"/>
        <v>4169412.8625570829</v>
      </c>
      <c r="AA54" s="34">
        <f t="shared" si="30"/>
        <v>4112890.5297332546</v>
      </c>
      <c r="AB54" s="34">
        <f t="shared" si="30"/>
        <v>4055937.3032033257</v>
      </c>
      <c r="AC54" s="34">
        <f t="shared" si="30"/>
        <v>3998541.0673284214</v>
      </c>
      <c r="AD54" s="34">
        <f t="shared" si="30"/>
        <v>3940689.4816457131</v>
      </c>
      <c r="AE54" s="34">
        <f t="shared" si="30"/>
        <v>5441771.4450748917</v>
      </c>
      <c r="AF54" s="34">
        <f t="shared" si="30"/>
        <v>5375174.2087374702</v>
      </c>
      <c r="AG54" s="34">
        <f t="shared" si="30"/>
        <v>5308122.1909994949</v>
      </c>
      <c r="AH54" s="34">
        <f t="shared" si="30"/>
        <v>5240601.9104163228</v>
      </c>
      <c r="AI54" s="34">
        <f t="shared" si="30"/>
        <v>5172599.6378435045</v>
      </c>
      <c r="AJ54" s="34">
        <f t="shared" si="30"/>
        <v>5104101.3913731361</v>
      </c>
      <c r="AK54" s="34">
        <f t="shared" si="30"/>
        <v>5035092.931169495</v>
      </c>
      <c r="AL54" s="34">
        <f t="shared" si="30"/>
        <v>4965559.7542019365</v>
      </c>
      <c r="AM54" s="34">
        <f t="shared" si="30"/>
        <v>4895487.0888729813</v>
      </c>
      <c r="AN54" s="34">
        <f t="shared" si="30"/>
        <v>4824859.8895395128</v>
      </c>
      <c r="AO54" s="34">
        <f t="shared" si="30"/>
        <v>4753662.8309249301</v>
      </c>
      <c r="AP54" s="34">
        <f t="shared" si="30"/>
        <v>4681880.3024200806</v>
      </c>
      <c r="AQ54" s="34">
        <f t="shared" si="30"/>
        <v>4609496.402270752</v>
      </c>
      <c r="AR54" s="34">
        <f t="shared" si="30"/>
        <v>4536494.931649426</v>
      </c>
      <c r="AS54" s="34">
        <f t="shared" si="30"/>
        <v>4462859.388609007</v>
      </c>
    </row>
    <row r="55" spans="2:1006" outlineLevel="1" x14ac:dyDescent="0.35">
      <c r="C55" s="33" t="s">
        <v>164</v>
      </c>
      <c r="E55" s="33" t="s">
        <v>90</v>
      </c>
      <c r="F55" s="33" t="s">
        <v>60</v>
      </c>
      <c r="G55" s="27">
        <f>Inputs!F30</f>
        <v>0.21</v>
      </c>
      <c r="I55" s="21">
        <f t="shared" si="27"/>
        <v>26648426.397238035</v>
      </c>
      <c r="J55" s="34">
        <f>$G$55*J54</f>
        <v>0</v>
      </c>
      <c r="K55" s="34">
        <f t="shared" ref="K55:AS55" si="31">$G$55*K54</f>
        <v>-57980.912499999737</v>
      </c>
      <c r="L55" s="34">
        <f t="shared" si="31"/>
        <v>-30957.885437499972</v>
      </c>
      <c r="M55" s="34">
        <f t="shared" si="31"/>
        <v>-14788.23806031254</v>
      </c>
      <c r="N55" s="34">
        <f t="shared" si="31"/>
        <v>-8793.6899610109485</v>
      </c>
      <c r="O55" s="34">
        <f t="shared" si="31"/>
        <v>-8904.4610840259684</v>
      </c>
      <c r="P55" s="34">
        <f t="shared" si="31"/>
        <v>9298.2282671177945</v>
      </c>
      <c r="Q55" s="34">
        <f t="shared" si="31"/>
        <v>9186.1574224204014</v>
      </c>
      <c r="R55" s="34">
        <f t="shared" si="31"/>
        <v>898267.12845002708</v>
      </c>
      <c r="S55" s="34">
        <f t="shared" si="31"/>
        <v>887035.10819337959</v>
      </c>
      <c r="T55" s="34">
        <f t="shared" si="31"/>
        <v>875731.36434572749</v>
      </c>
      <c r="U55" s="34">
        <f t="shared" si="31"/>
        <v>864353.69785117987</v>
      </c>
      <c r="V55" s="34">
        <f t="shared" si="31"/>
        <v>852899.86949564866</v>
      </c>
      <c r="W55" s="34">
        <f t="shared" si="31"/>
        <v>841367.59908456961</v>
      </c>
      <c r="X55" s="34">
        <f t="shared" si="31"/>
        <v>829754.56460427411</v>
      </c>
      <c r="Y55" s="34">
        <f t="shared" si="31"/>
        <v>818058.40136668261</v>
      </c>
      <c r="Z55" s="34">
        <f t="shared" si="31"/>
        <v>875576.70113698742</v>
      </c>
      <c r="AA55" s="34">
        <f t="shared" si="31"/>
        <v>863707.0112439834</v>
      </c>
      <c r="AB55" s="34">
        <f t="shared" si="31"/>
        <v>851746.83367269835</v>
      </c>
      <c r="AC55" s="34">
        <f t="shared" si="31"/>
        <v>839693.62413896841</v>
      </c>
      <c r="AD55" s="34">
        <f t="shared" si="31"/>
        <v>827544.79114559968</v>
      </c>
      <c r="AE55" s="34">
        <f t="shared" si="31"/>
        <v>1142772.0034657272</v>
      </c>
      <c r="AF55" s="34">
        <f t="shared" si="31"/>
        <v>1128786.5838348686</v>
      </c>
      <c r="AG55" s="34">
        <f t="shared" si="31"/>
        <v>1114705.6601098939</v>
      </c>
      <c r="AH55" s="34">
        <f t="shared" si="31"/>
        <v>1100526.4011874278</v>
      </c>
      <c r="AI55" s="34">
        <f t="shared" si="31"/>
        <v>1086245.9239471359</v>
      </c>
      <c r="AJ55" s="34">
        <f t="shared" si="31"/>
        <v>1071861.2921883585</v>
      </c>
      <c r="AK55" s="34">
        <f t="shared" si="31"/>
        <v>1057369.5155455938</v>
      </c>
      <c r="AL55" s="34">
        <f t="shared" si="31"/>
        <v>1042767.5483824066</v>
      </c>
      <c r="AM55" s="34">
        <f t="shared" si="31"/>
        <v>1028052.2886633261</v>
      </c>
      <c r="AN55" s="34">
        <f t="shared" si="31"/>
        <v>1013220.5768032976</v>
      </c>
      <c r="AO55" s="34">
        <f t="shared" si="31"/>
        <v>998269.19449423533</v>
      </c>
      <c r="AP55" s="34">
        <f t="shared" si="31"/>
        <v>983194.86350821692</v>
      </c>
      <c r="AQ55" s="34">
        <f t="shared" si="31"/>
        <v>967994.24447685783</v>
      </c>
      <c r="AR55" s="34">
        <f t="shared" si="31"/>
        <v>952663.93564637937</v>
      </c>
      <c r="AS55" s="34">
        <f t="shared" si="31"/>
        <v>937200.47160789149</v>
      </c>
    </row>
    <row r="56" spans="2:1006" outlineLevel="1" x14ac:dyDescent="0.35">
      <c r="C56" s="33" t="s">
        <v>165</v>
      </c>
      <c r="E56" s="33" t="s">
        <v>90</v>
      </c>
      <c r="I56" s="21">
        <f t="shared" si="27"/>
        <v>285000</v>
      </c>
      <c r="J56" s="34">
        <f>J25-J39</f>
        <v>285000</v>
      </c>
    </row>
    <row r="57" spans="2:1006" outlineLevel="1" x14ac:dyDescent="0.35">
      <c r="C57" s="33" t="s">
        <v>166</v>
      </c>
      <c r="E57" s="33" t="s">
        <v>90</v>
      </c>
      <c r="I57" s="21">
        <f t="shared" si="27"/>
        <v>60100000</v>
      </c>
      <c r="J57" s="34">
        <f>J45</f>
        <v>60100000</v>
      </c>
      <c r="K57" s="34">
        <f t="shared" ref="K57:AS57" si="32">K45</f>
        <v>0</v>
      </c>
      <c r="L57" s="34">
        <f t="shared" si="32"/>
        <v>0</v>
      </c>
      <c r="M57" s="34">
        <f t="shared" si="32"/>
        <v>0</v>
      </c>
      <c r="N57" s="34">
        <f t="shared" si="32"/>
        <v>0</v>
      </c>
      <c r="O57" s="34">
        <f t="shared" si="32"/>
        <v>0</v>
      </c>
      <c r="P57" s="34">
        <f t="shared" si="32"/>
        <v>0</v>
      </c>
      <c r="Q57" s="34">
        <f t="shared" si="32"/>
        <v>0</v>
      </c>
      <c r="R57" s="34">
        <f t="shared" si="32"/>
        <v>0</v>
      </c>
      <c r="S57" s="34">
        <f t="shared" si="32"/>
        <v>0</v>
      </c>
      <c r="T57" s="34">
        <f t="shared" si="32"/>
        <v>0</v>
      </c>
      <c r="U57" s="34">
        <f t="shared" si="32"/>
        <v>0</v>
      </c>
      <c r="V57" s="34">
        <f t="shared" si="32"/>
        <v>0</v>
      </c>
      <c r="W57" s="34">
        <f t="shared" si="32"/>
        <v>0</v>
      </c>
      <c r="X57" s="34">
        <f t="shared" si="32"/>
        <v>0</v>
      </c>
      <c r="Y57" s="34">
        <f t="shared" si="32"/>
        <v>0</v>
      </c>
      <c r="Z57" s="34">
        <f t="shared" si="32"/>
        <v>0</v>
      </c>
      <c r="AA57" s="34">
        <f t="shared" si="32"/>
        <v>0</v>
      </c>
      <c r="AB57" s="34">
        <f t="shared" si="32"/>
        <v>0</v>
      </c>
      <c r="AC57" s="34">
        <f t="shared" si="32"/>
        <v>0</v>
      </c>
      <c r="AD57" s="34">
        <f t="shared" si="32"/>
        <v>0</v>
      </c>
      <c r="AE57" s="34">
        <f t="shared" si="32"/>
        <v>0</v>
      </c>
      <c r="AF57" s="34">
        <f t="shared" si="32"/>
        <v>0</v>
      </c>
      <c r="AG57" s="34">
        <f t="shared" si="32"/>
        <v>0</v>
      </c>
      <c r="AH57" s="34">
        <f t="shared" si="32"/>
        <v>0</v>
      </c>
      <c r="AI57" s="34">
        <f t="shared" si="32"/>
        <v>0</v>
      </c>
      <c r="AJ57" s="34">
        <f t="shared" si="32"/>
        <v>0</v>
      </c>
      <c r="AK57" s="34">
        <f t="shared" si="32"/>
        <v>0</v>
      </c>
      <c r="AL57" s="34">
        <f t="shared" si="32"/>
        <v>0</v>
      </c>
      <c r="AM57" s="34">
        <f t="shared" si="32"/>
        <v>0</v>
      </c>
      <c r="AN57" s="34">
        <f t="shared" si="32"/>
        <v>0</v>
      </c>
      <c r="AO57" s="34">
        <f t="shared" si="32"/>
        <v>0</v>
      </c>
      <c r="AP57" s="34">
        <f t="shared" si="32"/>
        <v>0</v>
      </c>
      <c r="AQ57" s="34">
        <f t="shared" si="32"/>
        <v>0</v>
      </c>
      <c r="AR57" s="34">
        <f t="shared" si="32"/>
        <v>0</v>
      </c>
      <c r="AS57" s="34">
        <f t="shared" si="32"/>
        <v>0</v>
      </c>
    </row>
    <row r="58" spans="2:1006" outlineLevel="1" x14ac:dyDescent="0.35">
      <c r="C58" s="33" t="s">
        <v>130</v>
      </c>
      <c r="E58" s="33" t="s">
        <v>90</v>
      </c>
      <c r="J58" s="34">
        <f>J48-J55+J56-J57</f>
        <v>-59815000</v>
      </c>
      <c r="K58" s="34">
        <f t="shared" ref="K58:AS58" si="33">K48-K55+K56-K57</f>
        <v>4076680.9124999996</v>
      </c>
      <c r="L58" s="34">
        <f t="shared" si="33"/>
        <v>4008144.3854375002</v>
      </c>
      <c r="M58" s="34">
        <f t="shared" si="33"/>
        <v>3950240.4055603119</v>
      </c>
      <c r="N58" s="34">
        <f t="shared" si="33"/>
        <v>3902283.2286235117</v>
      </c>
      <c r="O58" s="34">
        <f t="shared" si="33"/>
        <v>3860195.4766932135</v>
      </c>
      <c r="P58" s="34">
        <f t="shared" si="33"/>
        <v>3799550.6353968238</v>
      </c>
      <c r="Q58" s="34">
        <f t="shared" si="33"/>
        <v>3756969.0511186584</v>
      </c>
      <c r="R58" s="34">
        <f t="shared" si="33"/>
        <v>3523035.2863047863</v>
      </c>
      <c r="S58" s="34">
        <f t="shared" si="33"/>
        <v>3482942.538673915</v>
      </c>
      <c r="T58" s="34">
        <f t="shared" si="33"/>
        <v>3442593.7733572116</v>
      </c>
      <c r="U58" s="34">
        <f t="shared" si="33"/>
        <v>3401981.1408146257</v>
      </c>
      <c r="V58" s="34">
        <f t="shared" si="33"/>
        <v>3361096.6481612362</v>
      </c>
      <c r="W58" s="34">
        <f t="shared" si="33"/>
        <v>3319932.1562321265</v>
      </c>
      <c r="X58" s="34">
        <f t="shared" si="33"/>
        <v>3278479.3765888978</v>
      </c>
      <c r="Y58" s="34">
        <f t="shared" si="33"/>
        <v>3236729.8684666436</v>
      </c>
      <c r="Z58" s="34">
        <f t="shared" si="33"/>
        <v>3125375.0356602138</v>
      </c>
      <c r="AA58" s="34">
        <f t="shared" si="33"/>
        <v>3083006.1233485332</v>
      </c>
      <c r="AB58" s="34">
        <f t="shared" si="33"/>
        <v>3040314.2148557454</v>
      </c>
      <c r="AC58" s="34">
        <f t="shared" si="33"/>
        <v>2997290.2283479003</v>
      </c>
      <c r="AD58" s="34">
        <f t="shared" si="33"/>
        <v>2953924.9134639231</v>
      </c>
      <c r="AE58" s="34">
        <f t="shared" si="33"/>
        <v>4079129.8882728051</v>
      </c>
      <c r="AF58" s="34">
        <f t="shared" si="33"/>
        <v>4029208.8689940171</v>
      </c>
      <c r="AG58" s="34">
        <f t="shared" si="33"/>
        <v>3978946.9474148736</v>
      </c>
      <c r="AH58" s="34">
        <f t="shared" si="33"/>
        <v>3928334.0178989428</v>
      </c>
      <c r="AI58" s="34">
        <f t="shared" si="33"/>
        <v>3877359.7891350156</v>
      </c>
      <c r="AJ58" s="34">
        <f t="shared" si="33"/>
        <v>3826013.7803414185</v>
      </c>
      <c r="AK58" s="34">
        <f t="shared" si="33"/>
        <v>3774285.3173948303</v>
      </c>
      <c r="AL58" s="34">
        <f t="shared" si="33"/>
        <v>3722163.5288820784</v>
      </c>
      <c r="AM58" s="34">
        <f t="shared" si="33"/>
        <v>3669637.3420733735</v>
      </c>
      <c r="AN58" s="34">
        <f t="shared" si="33"/>
        <v>3616695.4788154261</v>
      </c>
      <c r="AO58" s="34">
        <f t="shared" si="33"/>
        <v>3563326.4513428183</v>
      </c>
      <c r="AP58" s="34">
        <f t="shared" si="33"/>
        <v>3509518.5580060016</v>
      </c>
      <c r="AQ58" s="34">
        <f t="shared" si="33"/>
        <v>3455259.8789142687</v>
      </c>
      <c r="AR58" s="34">
        <f t="shared" si="33"/>
        <v>3400538.2714919588</v>
      </c>
      <c r="AS58" s="34">
        <f t="shared" si="33"/>
        <v>3345341.3659462067</v>
      </c>
    </row>
    <row r="59" spans="2:1006" outlineLevel="1" x14ac:dyDescent="0.35">
      <c r="C59" s="33" t="s">
        <v>167</v>
      </c>
      <c r="E59" s="33" t="s">
        <v>60</v>
      </c>
      <c r="F59" s="38">
        <f>IRR(J58:AS58)</f>
        <v>4.9325750937270652E-2</v>
      </c>
    </row>
    <row r="60" spans="2:1006" outlineLevel="1" x14ac:dyDescent="0.35"/>
    <row r="61" spans="2:1006" x14ac:dyDescent="0.35">
      <c r="B61" s="28" t="s">
        <v>168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  <c r="IW61" s="28"/>
      <c r="IX61" s="28"/>
      <c r="IY61" s="28"/>
      <c r="IZ61" s="28"/>
      <c r="JA61" s="28"/>
      <c r="JB61" s="28"/>
      <c r="JC61" s="28"/>
      <c r="JD61" s="28"/>
      <c r="JE61" s="28"/>
      <c r="JF61" s="28"/>
      <c r="JG61" s="28"/>
      <c r="JH61" s="28"/>
      <c r="JI61" s="28"/>
      <c r="JJ61" s="28"/>
      <c r="JK61" s="28"/>
      <c r="JL61" s="28"/>
      <c r="JM61" s="28"/>
      <c r="JN61" s="28"/>
      <c r="JO61" s="28"/>
      <c r="JP61" s="28"/>
      <c r="JQ61" s="28"/>
      <c r="JR61" s="28"/>
      <c r="JS61" s="28"/>
      <c r="JT61" s="28"/>
      <c r="JU61" s="28"/>
      <c r="JV61" s="28"/>
      <c r="JW61" s="28"/>
      <c r="JX61" s="28"/>
      <c r="JY61" s="28"/>
      <c r="JZ61" s="28"/>
      <c r="KA61" s="28"/>
      <c r="KB61" s="28"/>
      <c r="KC61" s="28"/>
      <c r="KD61" s="28"/>
      <c r="KE61" s="28"/>
      <c r="KF61" s="28"/>
      <c r="KG61" s="28"/>
      <c r="KH61" s="28"/>
      <c r="KI61" s="28"/>
      <c r="KJ61" s="28"/>
      <c r="KK61" s="28"/>
      <c r="KL61" s="28"/>
      <c r="KM61" s="28"/>
      <c r="KN61" s="28"/>
      <c r="KO61" s="28"/>
      <c r="KP61" s="28"/>
      <c r="KQ61" s="28"/>
      <c r="KR61" s="28"/>
      <c r="KS61" s="28"/>
      <c r="KT61" s="28"/>
      <c r="KU61" s="28"/>
      <c r="KV61" s="28"/>
      <c r="KW61" s="28"/>
      <c r="KX61" s="28"/>
      <c r="KY61" s="28"/>
      <c r="KZ61" s="28"/>
      <c r="LA61" s="28"/>
      <c r="LB61" s="28"/>
      <c r="LC61" s="28"/>
      <c r="LD61" s="28"/>
      <c r="LE61" s="28"/>
      <c r="LF61" s="28"/>
      <c r="LG61" s="28"/>
      <c r="LH61" s="28"/>
      <c r="LI61" s="28"/>
      <c r="LJ61" s="28"/>
      <c r="LK61" s="28"/>
      <c r="LL61" s="28"/>
      <c r="LM61" s="28"/>
      <c r="LN61" s="28"/>
      <c r="LO61" s="28"/>
      <c r="LP61" s="28"/>
      <c r="LQ61" s="28"/>
      <c r="LR61" s="28"/>
      <c r="LS61" s="28"/>
      <c r="LT61" s="28"/>
      <c r="LU61" s="28"/>
      <c r="LV61" s="28"/>
      <c r="LW61" s="28"/>
      <c r="LX61" s="28"/>
      <c r="LY61" s="28"/>
      <c r="LZ61" s="28"/>
      <c r="MA61" s="28"/>
      <c r="MB61" s="28"/>
      <c r="MC61" s="28"/>
      <c r="MD61" s="28"/>
      <c r="ME61" s="28"/>
      <c r="MF61" s="28"/>
      <c r="MG61" s="28"/>
      <c r="MH61" s="28"/>
      <c r="MI61" s="28"/>
      <c r="MJ61" s="28"/>
      <c r="MK61" s="28"/>
      <c r="ML61" s="28"/>
      <c r="MM61" s="28"/>
      <c r="MN61" s="28"/>
      <c r="MO61" s="28"/>
      <c r="MP61" s="28"/>
      <c r="MQ61" s="28"/>
      <c r="MR61" s="28"/>
      <c r="MS61" s="28"/>
      <c r="MT61" s="28"/>
      <c r="MU61" s="28"/>
      <c r="MV61" s="28"/>
      <c r="MW61" s="28"/>
      <c r="MX61" s="28"/>
      <c r="MY61" s="28"/>
      <c r="MZ61" s="28"/>
      <c r="NA61" s="28"/>
      <c r="NB61" s="28"/>
      <c r="NC61" s="28"/>
      <c r="ND61" s="28"/>
      <c r="NE61" s="28"/>
      <c r="NF61" s="28"/>
      <c r="NG61" s="28"/>
      <c r="NH61" s="28"/>
      <c r="NI61" s="28"/>
      <c r="NJ61" s="28"/>
      <c r="NK61" s="28"/>
      <c r="NL61" s="28"/>
      <c r="NM61" s="28"/>
      <c r="NN61" s="28"/>
      <c r="NO61" s="28"/>
      <c r="NP61" s="28"/>
      <c r="NQ61" s="28"/>
      <c r="NR61" s="28"/>
      <c r="NS61" s="28"/>
      <c r="NT61" s="28"/>
      <c r="NU61" s="28"/>
      <c r="NV61" s="28"/>
      <c r="NW61" s="28"/>
      <c r="NX61" s="28"/>
      <c r="NY61" s="28"/>
      <c r="NZ61" s="28"/>
      <c r="OA61" s="28"/>
      <c r="OB61" s="28"/>
      <c r="OC61" s="28"/>
      <c r="OD61" s="28"/>
      <c r="OE61" s="28"/>
      <c r="OF61" s="28"/>
      <c r="OG61" s="28"/>
      <c r="OH61" s="28"/>
      <c r="OI61" s="28"/>
      <c r="OJ61" s="28"/>
      <c r="OK61" s="28"/>
      <c r="OL61" s="28"/>
      <c r="OM61" s="28"/>
      <c r="ON61" s="28"/>
      <c r="OO61" s="28"/>
      <c r="OP61" s="28"/>
      <c r="OQ61" s="28"/>
      <c r="OR61" s="28"/>
      <c r="OS61" s="28"/>
      <c r="OT61" s="28"/>
      <c r="OU61" s="28"/>
      <c r="OV61" s="28"/>
      <c r="OW61" s="28"/>
      <c r="OX61" s="28"/>
      <c r="OY61" s="28"/>
      <c r="OZ61" s="28"/>
      <c r="PA61" s="28"/>
      <c r="PB61" s="28"/>
      <c r="PC61" s="28"/>
      <c r="PD61" s="28"/>
      <c r="PE61" s="28"/>
      <c r="PF61" s="28"/>
      <c r="PG61" s="28"/>
      <c r="PH61" s="28"/>
      <c r="PI61" s="28"/>
      <c r="PJ61" s="28"/>
      <c r="PK61" s="28"/>
      <c r="PL61" s="28"/>
      <c r="PM61" s="28"/>
      <c r="PN61" s="28"/>
      <c r="PO61" s="28"/>
      <c r="PP61" s="28"/>
      <c r="PQ61" s="28"/>
      <c r="PR61" s="28"/>
      <c r="PS61" s="28"/>
      <c r="PT61" s="28"/>
      <c r="PU61" s="28"/>
      <c r="PV61" s="28"/>
      <c r="PW61" s="28"/>
      <c r="PX61" s="28"/>
      <c r="PY61" s="28"/>
      <c r="PZ61" s="28"/>
      <c r="QA61" s="28"/>
      <c r="QB61" s="28"/>
      <c r="QC61" s="28"/>
      <c r="QD61" s="28"/>
      <c r="QE61" s="28"/>
      <c r="QF61" s="28"/>
      <c r="QG61" s="28"/>
      <c r="QH61" s="28"/>
      <c r="QI61" s="28"/>
      <c r="QJ61" s="28"/>
      <c r="QK61" s="28"/>
      <c r="QL61" s="28"/>
      <c r="QM61" s="28"/>
      <c r="QN61" s="28"/>
      <c r="QO61" s="28"/>
      <c r="QP61" s="28"/>
      <c r="QQ61" s="28"/>
      <c r="QR61" s="28"/>
      <c r="QS61" s="28"/>
      <c r="QT61" s="28"/>
      <c r="QU61" s="28"/>
      <c r="QV61" s="28"/>
      <c r="QW61" s="28"/>
      <c r="QX61" s="28"/>
      <c r="QY61" s="28"/>
      <c r="QZ61" s="28"/>
      <c r="RA61" s="28"/>
      <c r="RB61" s="28"/>
      <c r="RC61" s="28"/>
      <c r="RD61" s="28"/>
      <c r="RE61" s="28"/>
      <c r="RF61" s="28"/>
      <c r="RG61" s="28"/>
      <c r="RH61" s="28"/>
      <c r="RI61" s="28"/>
      <c r="RJ61" s="28"/>
      <c r="RK61" s="28"/>
      <c r="RL61" s="28"/>
      <c r="RM61" s="28"/>
      <c r="RN61" s="28"/>
      <c r="RO61" s="28"/>
      <c r="RP61" s="28"/>
      <c r="RQ61" s="28"/>
      <c r="RR61" s="28"/>
      <c r="RS61" s="28"/>
      <c r="RT61" s="28"/>
      <c r="RU61" s="28"/>
      <c r="RV61" s="28"/>
      <c r="RW61" s="28"/>
      <c r="RX61" s="28"/>
      <c r="RY61" s="28"/>
      <c r="RZ61" s="28"/>
      <c r="SA61" s="28"/>
      <c r="SB61" s="28"/>
      <c r="SC61" s="28"/>
      <c r="SD61" s="28"/>
      <c r="SE61" s="28"/>
      <c r="SF61" s="28"/>
      <c r="SG61" s="28"/>
      <c r="SH61" s="28"/>
      <c r="SI61" s="28"/>
      <c r="SJ61" s="28"/>
      <c r="SK61" s="28"/>
      <c r="SL61" s="28"/>
      <c r="SM61" s="28"/>
      <c r="SN61" s="28"/>
      <c r="SO61" s="28"/>
      <c r="SP61" s="28"/>
      <c r="SQ61" s="28"/>
      <c r="SR61" s="28"/>
      <c r="SS61" s="28"/>
      <c r="ST61" s="28"/>
      <c r="SU61" s="28"/>
      <c r="SV61" s="28"/>
      <c r="SW61" s="28"/>
      <c r="SX61" s="28"/>
      <c r="SY61" s="28"/>
      <c r="SZ61" s="28"/>
      <c r="TA61" s="28"/>
      <c r="TB61" s="28"/>
      <c r="TC61" s="28"/>
      <c r="TD61" s="28"/>
      <c r="TE61" s="28"/>
      <c r="TF61" s="28"/>
      <c r="TG61" s="28"/>
      <c r="TH61" s="28"/>
      <c r="TI61" s="28"/>
      <c r="TJ61" s="28"/>
      <c r="TK61" s="28"/>
      <c r="TL61" s="28"/>
      <c r="TM61" s="28"/>
      <c r="TN61" s="28"/>
      <c r="TO61" s="28"/>
      <c r="TP61" s="28"/>
      <c r="TQ61" s="28"/>
      <c r="TR61" s="28"/>
      <c r="TS61" s="28"/>
      <c r="TT61" s="28"/>
      <c r="TU61" s="28"/>
      <c r="TV61" s="28"/>
      <c r="TW61" s="28"/>
      <c r="TX61" s="28"/>
      <c r="TY61" s="28"/>
      <c r="TZ61" s="28"/>
      <c r="UA61" s="28"/>
      <c r="UB61" s="28"/>
      <c r="UC61" s="28"/>
      <c r="UD61" s="28"/>
      <c r="UE61" s="28"/>
      <c r="UF61" s="28"/>
      <c r="UG61" s="28"/>
      <c r="UH61" s="28"/>
      <c r="UI61" s="28"/>
      <c r="UJ61" s="28"/>
      <c r="UK61" s="28"/>
      <c r="UL61" s="28"/>
      <c r="UM61" s="28"/>
      <c r="UN61" s="28"/>
      <c r="UO61" s="28"/>
      <c r="UP61" s="28"/>
      <c r="UQ61" s="28"/>
      <c r="UR61" s="28"/>
      <c r="US61" s="28"/>
      <c r="UT61" s="28"/>
      <c r="UU61" s="28"/>
      <c r="UV61" s="28"/>
      <c r="UW61" s="28"/>
      <c r="UX61" s="28"/>
      <c r="UY61" s="28"/>
      <c r="UZ61" s="28"/>
      <c r="VA61" s="28"/>
      <c r="VB61" s="28"/>
      <c r="VC61" s="28"/>
      <c r="VD61" s="28"/>
      <c r="VE61" s="28"/>
      <c r="VF61" s="28"/>
      <c r="VG61" s="28"/>
      <c r="VH61" s="28"/>
      <c r="VI61" s="28"/>
      <c r="VJ61" s="28"/>
      <c r="VK61" s="28"/>
      <c r="VL61" s="28"/>
      <c r="VM61" s="28"/>
      <c r="VN61" s="28"/>
      <c r="VO61" s="28"/>
      <c r="VP61" s="28"/>
      <c r="VQ61" s="28"/>
      <c r="VR61" s="28"/>
      <c r="VS61" s="28"/>
      <c r="VT61" s="28"/>
      <c r="VU61" s="28"/>
      <c r="VV61" s="28"/>
      <c r="VW61" s="28"/>
      <c r="VX61" s="28"/>
      <c r="VY61" s="28"/>
      <c r="VZ61" s="28"/>
      <c r="WA61" s="28"/>
      <c r="WB61" s="28"/>
      <c r="WC61" s="28"/>
      <c r="WD61" s="28"/>
      <c r="WE61" s="28"/>
      <c r="WF61" s="28"/>
      <c r="WG61" s="28"/>
      <c r="WH61" s="28"/>
      <c r="WI61" s="28"/>
      <c r="WJ61" s="28"/>
      <c r="WK61" s="28"/>
      <c r="WL61" s="28"/>
      <c r="WM61" s="28"/>
      <c r="WN61" s="28"/>
      <c r="WO61" s="28"/>
      <c r="WP61" s="28"/>
      <c r="WQ61" s="28"/>
      <c r="WR61" s="28"/>
      <c r="WS61" s="28"/>
      <c r="WT61" s="28"/>
      <c r="WU61" s="28"/>
      <c r="WV61" s="28"/>
      <c r="WW61" s="28"/>
      <c r="WX61" s="28"/>
      <c r="WY61" s="28"/>
      <c r="WZ61" s="28"/>
      <c r="XA61" s="28"/>
      <c r="XB61" s="28"/>
      <c r="XC61" s="28"/>
      <c r="XD61" s="28"/>
      <c r="XE61" s="28"/>
      <c r="XF61" s="28"/>
      <c r="XG61" s="28"/>
      <c r="XH61" s="28"/>
      <c r="XI61" s="28"/>
      <c r="XJ61" s="28"/>
      <c r="XK61" s="28"/>
      <c r="XL61" s="28"/>
      <c r="XM61" s="28"/>
      <c r="XN61" s="28"/>
      <c r="XO61" s="28"/>
      <c r="XP61" s="28"/>
      <c r="XQ61" s="28"/>
      <c r="XR61" s="28"/>
      <c r="XS61" s="28"/>
      <c r="XT61" s="28"/>
      <c r="XU61" s="28"/>
      <c r="XV61" s="28"/>
      <c r="XW61" s="28"/>
      <c r="XX61" s="28"/>
      <c r="XY61" s="28"/>
      <c r="XZ61" s="28"/>
      <c r="YA61" s="28"/>
      <c r="YB61" s="28"/>
      <c r="YC61" s="28"/>
      <c r="YD61" s="28"/>
      <c r="YE61" s="28"/>
      <c r="YF61" s="28"/>
      <c r="YG61" s="28"/>
      <c r="YH61" s="28"/>
      <c r="YI61" s="28"/>
      <c r="YJ61" s="28"/>
      <c r="YK61" s="28"/>
      <c r="YL61" s="28"/>
      <c r="YM61" s="28"/>
      <c r="YN61" s="28"/>
      <c r="YO61" s="28"/>
      <c r="YP61" s="28"/>
      <c r="YQ61" s="28"/>
      <c r="YR61" s="28"/>
      <c r="YS61" s="28"/>
      <c r="YT61" s="28"/>
      <c r="YU61" s="28"/>
      <c r="YV61" s="28"/>
      <c r="YW61" s="28"/>
      <c r="YX61" s="28"/>
      <c r="YY61" s="28"/>
      <c r="YZ61" s="28"/>
      <c r="ZA61" s="28"/>
      <c r="ZB61" s="28"/>
      <c r="ZC61" s="28"/>
      <c r="ZD61" s="28"/>
      <c r="ZE61" s="28"/>
      <c r="ZF61" s="28"/>
      <c r="ZG61" s="28"/>
      <c r="ZH61" s="28"/>
      <c r="ZI61" s="28"/>
      <c r="ZJ61" s="28"/>
      <c r="ZK61" s="28"/>
      <c r="ZL61" s="28"/>
      <c r="ZM61" s="28"/>
      <c r="ZN61" s="28"/>
      <c r="ZO61" s="28"/>
      <c r="ZP61" s="28"/>
      <c r="ZQ61" s="28"/>
      <c r="ZR61" s="28"/>
      <c r="ZS61" s="28"/>
      <c r="ZT61" s="28"/>
      <c r="ZU61" s="28"/>
      <c r="ZV61" s="28"/>
      <c r="ZW61" s="28"/>
      <c r="ZX61" s="28"/>
      <c r="ZY61" s="28"/>
      <c r="ZZ61" s="28"/>
      <c r="AAA61" s="28"/>
      <c r="AAB61" s="28"/>
      <c r="AAC61" s="28"/>
      <c r="AAD61" s="28"/>
      <c r="AAE61" s="28"/>
      <c r="AAF61" s="28"/>
      <c r="AAG61" s="28"/>
      <c r="AAH61" s="28"/>
      <c r="AAI61" s="28"/>
      <c r="AAJ61" s="28"/>
      <c r="AAK61" s="28"/>
      <c r="AAL61" s="28"/>
      <c r="AAM61" s="28"/>
      <c r="AAN61" s="28"/>
      <c r="AAO61" s="28"/>
      <c r="AAP61" s="28"/>
      <c r="AAQ61" s="28"/>
      <c r="AAR61" s="28"/>
      <c r="AAS61" s="28"/>
      <c r="AAT61" s="28"/>
      <c r="AAU61" s="28"/>
      <c r="AAV61" s="28"/>
      <c r="AAW61" s="28"/>
      <c r="AAX61" s="28"/>
      <c r="AAY61" s="28"/>
      <c r="AAZ61" s="28"/>
      <c r="ABA61" s="28"/>
      <c r="ABB61" s="28"/>
      <c r="ABC61" s="28"/>
      <c r="ABD61" s="28"/>
      <c r="ABE61" s="28"/>
      <c r="ABF61" s="28"/>
      <c r="ABG61" s="28"/>
      <c r="ABH61" s="28"/>
      <c r="ABI61" s="28"/>
      <c r="ABJ61" s="28"/>
      <c r="ABK61" s="28"/>
      <c r="ABL61" s="28"/>
      <c r="ABM61" s="28"/>
      <c r="ABN61" s="28"/>
      <c r="ABO61" s="28"/>
      <c r="ABP61" s="28"/>
      <c r="ABQ61" s="28"/>
      <c r="ABR61" s="28"/>
      <c r="ABS61" s="28"/>
      <c r="ABT61" s="28"/>
      <c r="ABU61" s="28"/>
      <c r="ABV61" s="28"/>
      <c r="ABW61" s="28"/>
      <c r="ABX61" s="28"/>
      <c r="ABY61" s="28"/>
      <c r="ABZ61" s="28"/>
      <c r="ACA61" s="28"/>
      <c r="ACB61" s="28"/>
      <c r="ACC61" s="28"/>
      <c r="ACD61" s="28"/>
      <c r="ACE61" s="28"/>
      <c r="ACF61" s="28"/>
      <c r="ACG61" s="28"/>
      <c r="ACH61" s="28"/>
      <c r="ACI61" s="28"/>
      <c r="ACJ61" s="28"/>
      <c r="ACK61" s="28"/>
      <c r="ACL61" s="28"/>
      <c r="ACM61" s="28"/>
      <c r="ACN61" s="28"/>
      <c r="ACO61" s="28"/>
      <c r="ACP61" s="28"/>
      <c r="ACQ61" s="28"/>
      <c r="ACR61" s="28"/>
      <c r="ACS61" s="28"/>
      <c r="ACT61" s="28"/>
      <c r="ACU61" s="28"/>
      <c r="ACV61" s="28"/>
      <c r="ACW61" s="28"/>
      <c r="ACX61" s="28"/>
      <c r="ACY61" s="28"/>
      <c r="ACZ61" s="28"/>
      <c r="ADA61" s="28"/>
      <c r="ADB61" s="28"/>
      <c r="ADC61" s="28"/>
      <c r="ADD61" s="28"/>
      <c r="ADE61" s="28"/>
      <c r="ADF61" s="28"/>
      <c r="ADG61" s="28"/>
      <c r="ADH61" s="28"/>
      <c r="ADI61" s="28"/>
      <c r="ADJ61" s="28"/>
      <c r="ADK61" s="28"/>
      <c r="ADL61" s="28"/>
      <c r="ADM61" s="28"/>
      <c r="ADN61" s="28"/>
      <c r="ADO61" s="28"/>
      <c r="ADP61" s="28"/>
      <c r="ADQ61" s="28"/>
      <c r="ADR61" s="28"/>
      <c r="ADS61" s="28"/>
      <c r="ADT61" s="28"/>
      <c r="ADU61" s="28"/>
      <c r="ADV61" s="28"/>
      <c r="ADW61" s="28"/>
      <c r="ADX61" s="28"/>
      <c r="ADY61" s="28"/>
      <c r="ADZ61" s="28"/>
      <c r="AEA61" s="28"/>
      <c r="AEB61" s="28"/>
      <c r="AEC61" s="28"/>
      <c r="AED61" s="28"/>
      <c r="AEE61" s="28"/>
      <c r="AEF61" s="28"/>
      <c r="AEG61" s="28"/>
      <c r="AEH61" s="28"/>
      <c r="AEI61" s="28"/>
      <c r="AEJ61" s="28"/>
      <c r="AEK61" s="28"/>
      <c r="AEL61" s="28"/>
      <c r="AEM61" s="28"/>
      <c r="AEN61" s="28"/>
      <c r="AEO61" s="28"/>
      <c r="AEP61" s="28"/>
      <c r="AEQ61" s="28"/>
      <c r="AER61" s="28"/>
      <c r="AES61" s="28"/>
      <c r="AET61" s="28"/>
      <c r="AEU61" s="28"/>
      <c r="AEV61" s="28"/>
      <c r="AEW61" s="28"/>
      <c r="AEX61" s="28"/>
      <c r="AEY61" s="28"/>
      <c r="AEZ61" s="28"/>
      <c r="AFA61" s="28"/>
      <c r="AFB61" s="28"/>
      <c r="AFC61" s="28"/>
      <c r="AFD61" s="28"/>
      <c r="AFE61" s="28"/>
      <c r="AFF61" s="28"/>
      <c r="AFG61" s="28"/>
      <c r="AFH61" s="28"/>
      <c r="AFI61" s="28"/>
      <c r="AFJ61" s="28"/>
      <c r="AFK61" s="28"/>
      <c r="AFL61" s="28"/>
      <c r="AFM61" s="28"/>
      <c r="AFN61" s="28"/>
      <c r="AFO61" s="28"/>
      <c r="AFP61" s="28"/>
      <c r="AFQ61" s="28"/>
      <c r="AFR61" s="28"/>
      <c r="AFS61" s="28"/>
      <c r="AFT61" s="28"/>
      <c r="AFU61" s="28"/>
      <c r="AFV61" s="28"/>
      <c r="AFW61" s="28"/>
      <c r="AFX61" s="28"/>
      <c r="AFY61" s="28"/>
      <c r="AFZ61" s="28"/>
      <c r="AGA61" s="28"/>
      <c r="AGB61" s="28"/>
      <c r="AGC61" s="28"/>
      <c r="AGD61" s="28"/>
      <c r="AGE61" s="28"/>
      <c r="AGF61" s="28"/>
      <c r="AGG61" s="28"/>
      <c r="AGH61" s="28"/>
      <c r="AGI61" s="28"/>
      <c r="AGJ61" s="28"/>
      <c r="AGK61" s="28"/>
      <c r="AGL61" s="28"/>
      <c r="AGM61" s="28"/>
      <c r="AGN61" s="28"/>
      <c r="AGO61" s="28"/>
      <c r="AGP61" s="28"/>
      <c r="AGQ61" s="28"/>
      <c r="AGR61" s="28"/>
      <c r="AGS61" s="28"/>
      <c r="AGT61" s="28"/>
      <c r="AGU61" s="28"/>
      <c r="AGV61" s="28"/>
      <c r="AGW61" s="28"/>
      <c r="AGX61" s="28"/>
      <c r="AGY61" s="28"/>
      <c r="AGZ61" s="28"/>
      <c r="AHA61" s="28"/>
      <c r="AHB61" s="28"/>
      <c r="AHC61" s="28"/>
      <c r="AHD61" s="28"/>
      <c r="AHE61" s="28"/>
      <c r="AHF61" s="28"/>
      <c r="AHG61" s="28"/>
      <c r="AHH61" s="28"/>
      <c r="AHI61" s="28"/>
      <c r="AHJ61" s="28"/>
      <c r="AHK61" s="28"/>
      <c r="AHL61" s="28"/>
      <c r="AHM61" s="28"/>
      <c r="AHN61" s="28"/>
      <c r="AHO61" s="28"/>
      <c r="AHP61" s="28"/>
      <c r="AHQ61" s="28"/>
      <c r="AHR61" s="28"/>
      <c r="AHS61" s="28"/>
      <c r="AHT61" s="28"/>
      <c r="AHU61" s="28"/>
      <c r="AHV61" s="28"/>
      <c r="AHW61" s="28"/>
      <c r="AHX61" s="28"/>
      <c r="AHY61" s="28"/>
      <c r="AHZ61" s="28"/>
      <c r="AIA61" s="28"/>
      <c r="AIB61" s="28"/>
      <c r="AIC61" s="28"/>
      <c r="AID61" s="28"/>
      <c r="AIE61" s="28"/>
      <c r="AIF61" s="28"/>
      <c r="AIG61" s="28"/>
      <c r="AIH61" s="28"/>
      <c r="AII61" s="28"/>
      <c r="AIJ61" s="28"/>
      <c r="AIK61" s="28"/>
      <c r="AIL61" s="28"/>
      <c r="AIM61" s="28"/>
      <c r="AIN61" s="28"/>
      <c r="AIO61" s="28"/>
      <c r="AIP61" s="28"/>
      <c r="AIQ61" s="28"/>
      <c r="AIR61" s="28"/>
      <c r="AIS61" s="28"/>
      <c r="AIT61" s="28"/>
      <c r="AIU61" s="28"/>
      <c r="AIV61" s="28"/>
      <c r="AIW61" s="28"/>
      <c r="AIX61" s="28"/>
      <c r="AIY61" s="28"/>
      <c r="AIZ61" s="28"/>
      <c r="AJA61" s="28"/>
      <c r="AJB61" s="28"/>
      <c r="AJC61" s="28"/>
      <c r="AJD61" s="28"/>
      <c r="AJE61" s="28"/>
      <c r="AJF61" s="28"/>
      <c r="AJG61" s="28"/>
      <c r="AJH61" s="28"/>
      <c r="AJI61" s="28"/>
      <c r="AJJ61" s="28"/>
      <c r="AJK61" s="28"/>
      <c r="AJL61" s="28"/>
      <c r="AJM61" s="28"/>
      <c r="AJN61" s="28"/>
      <c r="AJO61" s="28"/>
      <c r="AJP61" s="28"/>
      <c r="AJQ61" s="28"/>
      <c r="AJR61" s="28"/>
      <c r="AJS61" s="28"/>
      <c r="AJT61" s="28"/>
      <c r="AJU61" s="28"/>
      <c r="AJV61" s="28"/>
      <c r="AJW61" s="28"/>
      <c r="AJX61" s="28"/>
      <c r="AJY61" s="28"/>
      <c r="AJZ61" s="28"/>
      <c r="AKA61" s="28"/>
      <c r="AKB61" s="28"/>
      <c r="AKC61" s="28"/>
      <c r="AKD61" s="28"/>
      <c r="AKE61" s="28"/>
      <c r="AKF61" s="28"/>
      <c r="AKG61" s="28"/>
      <c r="AKH61" s="28"/>
      <c r="AKI61" s="28"/>
      <c r="AKJ61" s="28"/>
      <c r="AKK61" s="28"/>
      <c r="AKL61" s="28"/>
      <c r="AKM61" s="28"/>
      <c r="AKN61" s="28"/>
      <c r="AKO61" s="28"/>
      <c r="AKP61" s="28"/>
      <c r="AKQ61" s="28"/>
      <c r="AKR61" s="28"/>
      <c r="AKS61" s="28"/>
      <c r="AKT61" s="28"/>
      <c r="AKU61" s="28"/>
      <c r="AKV61" s="28"/>
      <c r="AKW61" s="28"/>
      <c r="AKX61" s="28"/>
      <c r="AKY61" s="28"/>
      <c r="AKZ61" s="28"/>
      <c r="ALA61" s="28"/>
      <c r="ALB61" s="28"/>
      <c r="ALC61" s="28"/>
      <c r="ALD61" s="28"/>
      <c r="ALE61" s="28"/>
      <c r="ALF61" s="28"/>
      <c r="ALG61" s="28"/>
      <c r="ALH61" s="28"/>
      <c r="ALI61" s="28"/>
      <c r="ALJ61" s="28"/>
      <c r="ALK61" s="28"/>
      <c r="ALL61" s="28"/>
      <c r="ALM61" s="28"/>
      <c r="ALN61" s="28"/>
      <c r="ALO61" s="28"/>
      <c r="ALP61" s="28"/>
      <c r="ALQ61" s="28"/>
      <c r="ALR61" s="28"/>
    </row>
    <row r="62" spans="2:1006" outlineLevel="1" x14ac:dyDescent="0.35">
      <c r="C62" s="33" t="s">
        <v>169</v>
      </c>
      <c r="E62" s="33" t="s">
        <v>90</v>
      </c>
      <c r="J62" s="34">
        <f>J26</f>
        <v>0</v>
      </c>
      <c r="K62" s="34">
        <f t="shared" ref="K62:AS62" si="34">K26</f>
        <v>5023375</v>
      </c>
      <c r="L62" s="34">
        <f t="shared" si="34"/>
        <v>4971483.125</v>
      </c>
      <c r="M62" s="34">
        <f t="shared" si="34"/>
        <v>4919315.2093749996</v>
      </c>
      <c r="N62" s="34">
        <f t="shared" si="34"/>
        <v>4866861.9233281258</v>
      </c>
      <c r="O62" s="34">
        <f t="shared" si="34"/>
        <v>4814113.7695114845</v>
      </c>
      <c r="P62" s="34">
        <f t="shared" si="34"/>
        <v>4761061.079579927</v>
      </c>
      <c r="Q62" s="34">
        <f t="shared" si="34"/>
        <v>4707694.0106763486</v>
      </c>
      <c r="R62" s="34">
        <f t="shared" si="34"/>
        <v>4654002.5418471722</v>
      </c>
      <c r="S62" s="34">
        <f t="shared" si="34"/>
        <v>4599976.4703866262</v>
      </c>
      <c r="T62" s="34">
        <f t="shared" si="34"/>
        <v>4545605.4081083573</v>
      </c>
      <c r="U62" s="34">
        <f t="shared" si="34"/>
        <v>4490878.7775429534</v>
      </c>
      <c r="V62" s="34">
        <f t="shared" si="34"/>
        <v>4435785.8080598786</v>
      </c>
      <c r="W62" s="34">
        <f t="shared" si="34"/>
        <v>4380315.5319123119</v>
      </c>
      <c r="X62" s="34">
        <f t="shared" si="34"/>
        <v>4324456.7802033387</v>
      </c>
      <c r="Y62" s="34">
        <f t="shared" si="34"/>
        <v>4268198.1787719224</v>
      </c>
      <c r="Z62" s="34">
        <f t="shared" si="34"/>
        <v>4211528.1439970536</v>
      </c>
      <c r="AA62" s="34">
        <f t="shared" si="34"/>
        <v>4154434.8785184389</v>
      </c>
      <c r="AB62" s="34">
        <f t="shared" si="34"/>
        <v>4096906.3668720461</v>
      </c>
      <c r="AC62" s="34">
        <f t="shared" si="34"/>
        <v>4038930.3710388094</v>
      </c>
      <c r="AD62" s="34">
        <f t="shared" si="34"/>
        <v>3980494.4259047606</v>
      </c>
      <c r="AE62" s="34">
        <f t="shared" si="34"/>
        <v>5496738.8334089816</v>
      </c>
      <c r="AF62" s="34">
        <f t="shared" si="34"/>
        <v>5429468.8977146167</v>
      </c>
      <c r="AG62" s="34">
        <f t="shared" si="34"/>
        <v>5361739.5868681762</v>
      </c>
      <c r="AH62" s="34">
        <f t="shared" si="34"/>
        <v>5293537.283248811</v>
      </c>
      <c r="AI62" s="34">
        <f t="shared" si="34"/>
        <v>5224848.1190338433</v>
      </c>
      <c r="AJ62" s="34">
        <f t="shared" si="34"/>
        <v>5155657.9710839754</v>
      </c>
      <c r="AK62" s="34">
        <f t="shared" si="34"/>
        <v>5085952.4557267623</v>
      </c>
      <c r="AL62" s="34">
        <f t="shared" si="34"/>
        <v>5015716.9234362999</v>
      </c>
      <c r="AM62" s="34">
        <f t="shared" si="34"/>
        <v>4944936.453407052</v>
      </c>
      <c r="AN62" s="34">
        <f t="shared" si="34"/>
        <v>4873595.8480197098</v>
      </c>
      <c r="AO62" s="34">
        <f t="shared" si="34"/>
        <v>4801679.6271968987</v>
      </c>
      <c r="AP62" s="34">
        <f t="shared" si="34"/>
        <v>4729172.0226465464</v>
      </c>
      <c r="AQ62" s="34">
        <f t="shared" si="34"/>
        <v>4656056.9719906589</v>
      </c>
      <c r="AR62" s="34">
        <f t="shared" si="34"/>
        <v>4582318.1127771977</v>
      </c>
      <c r="AS62" s="34">
        <f t="shared" si="34"/>
        <v>4507938.7763727345</v>
      </c>
    </row>
    <row r="63" spans="2:1006" outlineLevel="1" x14ac:dyDescent="0.35">
      <c r="C63" s="33" t="s">
        <v>143</v>
      </c>
      <c r="E63" s="33" t="s">
        <v>90</v>
      </c>
      <c r="J63" s="34">
        <f>J24</f>
        <v>0</v>
      </c>
      <c r="K63" s="34">
        <f t="shared" ref="K63:AS63" si="35">K24</f>
        <v>-27609958.333333332</v>
      </c>
      <c r="L63" s="34">
        <f t="shared" si="35"/>
        <v>-14741850.208333332</v>
      </c>
      <c r="M63" s="34">
        <f t="shared" si="35"/>
        <v>-7042018.1239583343</v>
      </c>
      <c r="N63" s="34">
        <f t="shared" si="35"/>
        <v>-4187471.4100052081</v>
      </c>
      <c r="O63" s="34">
        <f t="shared" si="35"/>
        <v>-4240219.5638218494</v>
      </c>
      <c r="P63" s="34">
        <f t="shared" si="35"/>
        <v>4427727.746246594</v>
      </c>
      <c r="Q63" s="34">
        <f t="shared" si="35"/>
        <v>4374360.6773430156</v>
      </c>
      <c r="R63" s="34">
        <f t="shared" si="35"/>
        <v>4320669.2085138392</v>
      </c>
      <c r="S63" s="34">
        <f t="shared" si="35"/>
        <v>4266643.1370532932</v>
      </c>
      <c r="T63" s="34">
        <f t="shared" si="35"/>
        <v>4212272.0747750243</v>
      </c>
      <c r="U63" s="34">
        <f t="shared" si="35"/>
        <v>4157545.4442096199</v>
      </c>
      <c r="V63" s="34">
        <f t="shared" si="35"/>
        <v>4102452.4747265452</v>
      </c>
      <c r="W63" s="34">
        <f t="shared" si="35"/>
        <v>4046982.1985789784</v>
      </c>
      <c r="X63" s="34">
        <f t="shared" si="35"/>
        <v>3991123.4468700052</v>
      </c>
      <c r="Y63" s="34">
        <f t="shared" si="35"/>
        <v>3934864.8454385889</v>
      </c>
      <c r="Z63" s="34">
        <f t="shared" si="35"/>
        <v>4211528.1439970536</v>
      </c>
      <c r="AA63" s="34">
        <f t="shared" si="35"/>
        <v>4154434.8785184389</v>
      </c>
      <c r="AB63" s="34">
        <f t="shared" si="35"/>
        <v>4096906.3668720461</v>
      </c>
      <c r="AC63" s="34">
        <f t="shared" si="35"/>
        <v>4038930.3710388094</v>
      </c>
      <c r="AD63" s="34">
        <f t="shared" si="35"/>
        <v>3980494.4259047606</v>
      </c>
      <c r="AE63" s="34">
        <f t="shared" si="35"/>
        <v>5496738.8334089816</v>
      </c>
      <c r="AF63" s="34">
        <f t="shared" si="35"/>
        <v>5429468.8977146167</v>
      </c>
      <c r="AG63" s="34">
        <f t="shared" si="35"/>
        <v>5361739.5868681762</v>
      </c>
      <c r="AH63" s="34">
        <f t="shared" si="35"/>
        <v>5293537.283248811</v>
      </c>
      <c r="AI63" s="34">
        <f t="shared" si="35"/>
        <v>5224848.1190338433</v>
      </c>
      <c r="AJ63" s="34">
        <f t="shared" si="35"/>
        <v>5155657.9710839754</v>
      </c>
      <c r="AK63" s="34">
        <f t="shared" si="35"/>
        <v>5085952.4557267623</v>
      </c>
      <c r="AL63" s="34">
        <f t="shared" si="35"/>
        <v>5015716.9234362999</v>
      </c>
      <c r="AM63" s="34">
        <f t="shared" si="35"/>
        <v>4944936.453407052</v>
      </c>
      <c r="AN63" s="34">
        <f t="shared" si="35"/>
        <v>4873595.8480197098</v>
      </c>
      <c r="AO63" s="34">
        <f t="shared" si="35"/>
        <v>4801679.6271968987</v>
      </c>
      <c r="AP63" s="34">
        <f t="shared" si="35"/>
        <v>4729172.0226465464</v>
      </c>
      <c r="AQ63" s="34">
        <f t="shared" si="35"/>
        <v>4656056.9719906589</v>
      </c>
      <c r="AR63" s="34">
        <f t="shared" si="35"/>
        <v>4582318.1127771977</v>
      </c>
      <c r="AS63" s="34">
        <f t="shared" si="35"/>
        <v>4507938.7763727345</v>
      </c>
    </row>
    <row r="64" spans="2:1006" outlineLevel="1" x14ac:dyDescent="0.35">
      <c r="C64" s="33" t="s">
        <v>134</v>
      </c>
      <c r="E64" s="33" t="s">
        <v>90</v>
      </c>
      <c r="J64" s="34">
        <f>J25</f>
        <v>28500000</v>
      </c>
      <c r="K64" s="34">
        <f t="shared" ref="K64:AS64" si="36">K25</f>
        <v>0</v>
      </c>
      <c r="L64" s="34">
        <f t="shared" si="36"/>
        <v>0</v>
      </c>
      <c r="M64" s="34">
        <f t="shared" si="36"/>
        <v>0</v>
      </c>
      <c r="N64" s="34">
        <f t="shared" si="36"/>
        <v>0</v>
      </c>
      <c r="O64" s="34">
        <f t="shared" si="36"/>
        <v>0</v>
      </c>
      <c r="P64" s="34">
        <f t="shared" si="36"/>
        <v>0</v>
      </c>
      <c r="Q64" s="34">
        <f t="shared" si="36"/>
        <v>0</v>
      </c>
      <c r="R64" s="34">
        <f t="shared" si="36"/>
        <v>0</v>
      </c>
      <c r="S64" s="34">
        <f t="shared" si="36"/>
        <v>0</v>
      </c>
      <c r="T64" s="34">
        <f t="shared" si="36"/>
        <v>0</v>
      </c>
      <c r="U64" s="34">
        <f t="shared" si="36"/>
        <v>0</v>
      </c>
      <c r="V64" s="34">
        <f t="shared" si="36"/>
        <v>0</v>
      </c>
      <c r="W64" s="34">
        <f t="shared" si="36"/>
        <v>0</v>
      </c>
      <c r="X64" s="34">
        <f t="shared" si="36"/>
        <v>0</v>
      </c>
      <c r="Y64" s="34">
        <f t="shared" si="36"/>
        <v>0</v>
      </c>
      <c r="Z64" s="34">
        <f t="shared" si="36"/>
        <v>0</v>
      </c>
      <c r="AA64" s="34">
        <f t="shared" si="36"/>
        <v>0</v>
      </c>
      <c r="AB64" s="34">
        <f t="shared" si="36"/>
        <v>0</v>
      </c>
      <c r="AC64" s="34">
        <f t="shared" si="36"/>
        <v>0</v>
      </c>
      <c r="AD64" s="34">
        <f t="shared" si="36"/>
        <v>0</v>
      </c>
      <c r="AE64" s="34">
        <f t="shared" si="36"/>
        <v>0</v>
      </c>
      <c r="AF64" s="34">
        <f t="shared" si="36"/>
        <v>0</v>
      </c>
      <c r="AG64" s="34">
        <f t="shared" si="36"/>
        <v>0</v>
      </c>
      <c r="AH64" s="34">
        <f t="shared" si="36"/>
        <v>0</v>
      </c>
      <c r="AI64" s="34">
        <f t="shared" si="36"/>
        <v>0</v>
      </c>
      <c r="AJ64" s="34">
        <f t="shared" si="36"/>
        <v>0</v>
      </c>
      <c r="AK64" s="34">
        <f t="shared" si="36"/>
        <v>0</v>
      </c>
      <c r="AL64" s="34">
        <f t="shared" si="36"/>
        <v>0</v>
      </c>
      <c r="AM64" s="34">
        <f t="shared" si="36"/>
        <v>0</v>
      </c>
      <c r="AN64" s="34">
        <f t="shared" si="36"/>
        <v>0</v>
      </c>
      <c r="AO64" s="34">
        <f t="shared" si="36"/>
        <v>0</v>
      </c>
      <c r="AP64" s="34">
        <f t="shared" si="36"/>
        <v>0</v>
      </c>
      <c r="AQ64" s="34">
        <f t="shared" si="36"/>
        <v>0</v>
      </c>
      <c r="AR64" s="34">
        <f t="shared" si="36"/>
        <v>0</v>
      </c>
      <c r="AS64" s="34">
        <f t="shared" si="36"/>
        <v>0</v>
      </c>
    </row>
    <row r="65" spans="3:45" outlineLevel="1" x14ac:dyDescent="0.35">
      <c r="C65" s="33" t="s">
        <v>182</v>
      </c>
      <c r="E65" s="33" t="s">
        <v>90</v>
      </c>
      <c r="F65" s="33" t="s">
        <v>60</v>
      </c>
      <c r="G65" s="27">
        <f>Inputs!F30</f>
        <v>0.21</v>
      </c>
      <c r="J65" s="34">
        <f>J62-J63*$G$65+J64</f>
        <v>28500000</v>
      </c>
      <c r="K65" s="34">
        <f t="shared" ref="K65:AS65" si="37">K62-K63*$G$65+K64</f>
        <v>10821466.25</v>
      </c>
      <c r="L65" s="34">
        <f t="shared" si="37"/>
        <v>8067271.6687499993</v>
      </c>
      <c r="M65" s="34">
        <f t="shared" si="37"/>
        <v>6398139.01540625</v>
      </c>
      <c r="N65" s="34">
        <f t="shared" si="37"/>
        <v>5746230.9194292193</v>
      </c>
      <c r="O65" s="34">
        <f t="shared" si="37"/>
        <v>5704559.8779140729</v>
      </c>
      <c r="P65" s="34">
        <f t="shared" si="37"/>
        <v>3831238.2528681424</v>
      </c>
      <c r="Q65" s="34">
        <f t="shared" si="37"/>
        <v>3789078.2684343155</v>
      </c>
      <c r="R65" s="34">
        <f t="shared" si="37"/>
        <v>3746662.008059266</v>
      </c>
      <c r="S65" s="34">
        <f t="shared" si="37"/>
        <v>3703981.4116054345</v>
      </c>
      <c r="T65" s="34">
        <f t="shared" si="37"/>
        <v>3661028.272405602</v>
      </c>
      <c r="U65" s="34">
        <f t="shared" si="37"/>
        <v>3617794.234258933</v>
      </c>
      <c r="V65" s="34">
        <f t="shared" si="37"/>
        <v>3574270.788367304</v>
      </c>
      <c r="W65" s="34">
        <f t="shared" si="37"/>
        <v>3530449.2702107262</v>
      </c>
      <c r="X65" s="34">
        <f t="shared" si="37"/>
        <v>3486320.8563606376</v>
      </c>
      <c r="Y65" s="34">
        <f t="shared" si="37"/>
        <v>3441876.5612298185</v>
      </c>
      <c r="Z65" s="34">
        <f t="shared" si="37"/>
        <v>3327107.2337576724</v>
      </c>
      <c r="AA65" s="34">
        <f t="shared" si="37"/>
        <v>3282003.5540295667</v>
      </c>
      <c r="AB65" s="34">
        <f t="shared" si="37"/>
        <v>3236556.0298289163</v>
      </c>
      <c r="AC65" s="34">
        <f t="shared" si="37"/>
        <v>3190754.9931206596</v>
      </c>
      <c r="AD65" s="34">
        <f t="shared" si="37"/>
        <v>3144590.5964647611</v>
      </c>
      <c r="AE65" s="34">
        <f t="shared" si="37"/>
        <v>4342423.6783930957</v>
      </c>
      <c r="AF65" s="34">
        <f t="shared" si="37"/>
        <v>4289280.4291945472</v>
      </c>
      <c r="AG65" s="34">
        <f t="shared" si="37"/>
        <v>4235774.2736258591</v>
      </c>
      <c r="AH65" s="34">
        <f t="shared" si="37"/>
        <v>4181894.4537665606</v>
      </c>
      <c r="AI65" s="34">
        <f t="shared" si="37"/>
        <v>4127630.0140367365</v>
      </c>
      <c r="AJ65" s="34">
        <f t="shared" si="37"/>
        <v>4072969.7971563404</v>
      </c>
      <c r="AK65" s="34">
        <f t="shared" si="37"/>
        <v>4017902.4400241422</v>
      </c>
      <c r="AL65" s="34">
        <f t="shared" si="37"/>
        <v>3962416.3695146767</v>
      </c>
      <c r="AM65" s="34">
        <f t="shared" si="37"/>
        <v>3906499.7981915711</v>
      </c>
      <c r="AN65" s="34">
        <f t="shared" si="37"/>
        <v>3850140.7199355708</v>
      </c>
      <c r="AO65" s="34">
        <f t="shared" si="37"/>
        <v>3793326.9054855499</v>
      </c>
      <c r="AP65" s="34">
        <f t="shared" si="37"/>
        <v>3736045.8978907717</v>
      </c>
      <c r="AQ65" s="34">
        <f t="shared" si="37"/>
        <v>3678285.0078726206</v>
      </c>
      <c r="AR65" s="34">
        <f t="shared" si="37"/>
        <v>3620031.3090939862</v>
      </c>
      <c r="AS65" s="34">
        <f t="shared" si="37"/>
        <v>3561271.6333344602</v>
      </c>
    </row>
    <row r="66" spans="3:45" outlineLevel="1" x14ac:dyDescent="0.35"/>
    <row r="67" spans="3:45" outlineLevel="1" x14ac:dyDescent="0.35">
      <c r="C67" s="33" t="s">
        <v>170</v>
      </c>
      <c r="E67" s="33" t="s">
        <v>90</v>
      </c>
      <c r="F67" s="35">
        <f>G21</f>
        <v>0.2</v>
      </c>
      <c r="J67" s="34">
        <f>J62*$F$67</f>
        <v>0</v>
      </c>
      <c r="K67" s="34">
        <f t="shared" ref="K67:AS67" si="38">K62*$F$67</f>
        <v>1004675</v>
      </c>
      <c r="L67" s="34">
        <f t="shared" si="38"/>
        <v>994296.625</v>
      </c>
      <c r="M67" s="34">
        <f t="shared" si="38"/>
        <v>983863.041875</v>
      </c>
      <c r="N67" s="34">
        <f t="shared" si="38"/>
        <v>973372.38466562517</v>
      </c>
      <c r="O67" s="34">
        <f t="shared" si="38"/>
        <v>962822.753902297</v>
      </c>
      <c r="P67" s="34">
        <f t="shared" si="38"/>
        <v>952212.21591598541</v>
      </c>
      <c r="Q67" s="34">
        <f t="shared" si="38"/>
        <v>941538.80213526974</v>
      </c>
      <c r="R67" s="34">
        <f t="shared" si="38"/>
        <v>930800.50836943451</v>
      </c>
      <c r="S67" s="34">
        <f t="shared" si="38"/>
        <v>919995.29407732526</v>
      </c>
      <c r="T67" s="34">
        <f t="shared" si="38"/>
        <v>909121.08162167156</v>
      </c>
      <c r="U67" s="34">
        <f t="shared" si="38"/>
        <v>898175.75550859072</v>
      </c>
      <c r="V67" s="34">
        <f t="shared" si="38"/>
        <v>887157.16161197575</v>
      </c>
      <c r="W67" s="34">
        <f t="shared" si="38"/>
        <v>876063.10638246243</v>
      </c>
      <c r="X67" s="34">
        <f t="shared" si="38"/>
        <v>864891.35604066774</v>
      </c>
      <c r="Y67" s="34">
        <f t="shared" si="38"/>
        <v>853639.63575438457</v>
      </c>
      <c r="Z67" s="34">
        <f t="shared" si="38"/>
        <v>842305.62879941077</v>
      </c>
      <c r="AA67" s="34">
        <f t="shared" si="38"/>
        <v>830886.97570368787</v>
      </c>
      <c r="AB67" s="34">
        <f t="shared" si="38"/>
        <v>819381.2733744093</v>
      </c>
      <c r="AC67" s="34">
        <f t="shared" si="38"/>
        <v>807786.07420776191</v>
      </c>
      <c r="AD67" s="34">
        <f t="shared" si="38"/>
        <v>796098.88518095214</v>
      </c>
      <c r="AE67" s="34">
        <f t="shared" si="38"/>
        <v>1099347.7666817964</v>
      </c>
      <c r="AF67" s="34">
        <f t="shared" si="38"/>
        <v>1085893.7795429234</v>
      </c>
      <c r="AG67" s="34">
        <f t="shared" si="38"/>
        <v>1072347.9173736353</v>
      </c>
      <c r="AH67" s="34">
        <f t="shared" si="38"/>
        <v>1058707.4566497623</v>
      </c>
      <c r="AI67" s="34">
        <f t="shared" si="38"/>
        <v>1044969.6238067687</v>
      </c>
      <c r="AJ67" s="34">
        <f t="shared" si="38"/>
        <v>1031131.5942167952</v>
      </c>
      <c r="AK67" s="34">
        <f t="shared" si="38"/>
        <v>1017190.4911453525</v>
      </c>
      <c r="AL67" s="34">
        <f t="shared" si="38"/>
        <v>1003143.38468726</v>
      </c>
      <c r="AM67" s="34">
        <f t="shared" si="38"/>
        <v>988987.29068141046</v>
      </c>
      <c r="AN67" s="34">
        <f t="shared" si="38"/>
        <v>974719.16960394196</v>
      </c>
      <c r="AO67" s="34">
        <f t="shared" si="38"/>
        <v>960335.92543937976</v>
      </c>
      <c r="AP67" s="34">
        <f t="shared" si="38"/>
        <v>945834.40452930937</v>
      </c>
      <c r="AQ67" s="34">
        <f t="shared" si="38"/>
        <v>931211.39439813187</v>
      </c>
      <c r="AR67" s="34">
        <f t="shared" si="38"/>
        <v>916463.62255543959</v>
      </c>
      <c r="AS67" s="34">
        <f t="shared" si="38"/>
        <v>901587.75527454691</v>
      </c>
    </row>
    <row r="68" spans="3:45" outlineLevel="1" x14ac:dyDescent="0.35">
      <c r="C68" s="33" t="s">
        <v>185</v>
      </c>
      <c r="E68" s="33" t="s">
        <v>90</v>
      </c>
      <c r="F68" s="35">
        <f>G18</f>
        <v>0.99</v>
      </c>
      <c r="G68" s="27">
        <f>Inputs!F30</f>
        <v>0.21</v>
      </c>
      <c r="J68" s="34">
        <f>J63*$F$68*$G$68</f>
        <v>0</v>
      </c>
      <c r="K68" s="34">
        <f t="shared" ref="K68:AS68" si="39">K63*$F$68*$G$68</f>
        <v>-5740110.3374999994</v>
      </c>
      <c r="L68" s="34">
        <f t="shared" si="39"/>
        <v>-3064830.6583124995</v>
      </c>
      <c r="M68" s="34">
        <f t="shared" si="39"/>
        <v>-1464035.5679709376</v>
      </c>
      <c r="N68" s="34">
        <f t="shared" si="39"/>
        <v>-870575.30614008277</v>
      </c>
      <c r="O68" s="34">
        <f t="shared" si="39"/>
        <v>-881541.64731856238</v>
      </c>
      <c r="P68" s="34">
        <f t="shared" si="39"/>
        <v>920524.59844466695</v>
      </c>
      <c r="Q68" s="34">
        <f t="shared" si="39"/>
        <v>909429.58481961279</v>
      </c>
      <c r="R68" s="34">
        <f t="shared" si="39"/>
        <v>898267.12845002708</v>
      </c>
      <c r="S68" s="34">
        <f t="shared" si="39"/>
        <v>887035.10819337959</v>
      </c>
      <c r="T68" s="34">
        <f t="shared" si="39"/>
        <v>875731.36434572749</v>
      </c>
      <c r="U68" s="34">
        <f t="shared" si="39"/>
        <v>864353.69785117987</v>
      </c>
      <c r="V68" s="34">
        <f t="shared" si="39"/>
        <v>852899.86949564866</v>
      </c>
      <c r="W68" s="34">
        <f t="shared" si="39"/>
        <v>841367.59908456949</v>
      </c>
      <c r="X68" s="34">
        <f t="shared" si="39"/>
        <v>829754.56460427411</v>
      </c>
      <c r="Y68" s="34">
        <f t="shared" si="39"/>
        <v>818058.40136668261</v>
      </c>
      <c r="Z68" s="34">
        <f t="shared" si="39"/>
        <v>875576.70113698742</v>
      </c>
      <c r="AA68" s="34">
        <f t="shared" si="39"/>
        <v>863707.0112439834</v>
      </c>
      <c r="AB68" s="34">
        <f t="shared" si="39"/>
        <v>851746.83367269835</v>
      </c>
      <c r="AC68" s="34">
        <f t="shared" si="39"/>
        <v>839693.62413896841</v>
      </c>
      <c r="AD68" s="34">
        <f t="shared" si="39"/>
        <v>827544.79114559968</v>
      </c>
      <c r="AE68" s="34">
        <f t="shared" si="39"/>
        <v>1142772.0034657272</v>
      </c>
      <c r="AF68" s="34">
        <f t="shared" si="39"/>
        <v>1128786.5838348686</v>
      </c>
      <c r="AG68" s="34">
        <f t="shared" si="39"/>
        <v>1114705.6601098939</v>
      </c>
      <c r="AH68" s="34">
        <f t="shared" si="39"/>
        <v>1100526.4011874278</v>
      </c>
      <c r="AI68" s="34">
        <f t="shared" si="39"/>
        <v>1086245.9239471359</v>
      </c>
      <c r="AJ68" s="34">
        <f t="shared" si="39"/>
        <v>1071861.2921883583</v>
      </c>
      <c r="AK68" s="34">
        <f t="shared" si="39"/>
        <v>1057369.5155455938</v>
      </c>
      <c r="AL68" s="34">
        <f t="shared" si="39"/>
        <v>1042767.5483824066</v>
      </c>
      <c r="AM68" s="34">
        <f t="shared" si="39"/>
        <v>1028052.2886633261</v>
      </c>
      <c r="AN68" s="34">
        <f t="shared" si="39"/>
        <v>1013220.5768032976</v>
      </c>
      <c r="AO68" s="34">
        <f t="shared" si="39"/>
        <v>998269.19449423533</v>
      </c>
      <c r="AP68" s="34">
        <f t="shared" si="39"/>
        <v>983194.86350821692</v>
      </c>
      <c r="AQ68" s="34">
        <f t="shared" si="39"/>
        <v>967994.24447685783</v>
      </c>
      <c r="AR68" s="34">
        <f t="shared" si="39"/>
        <v>952663.93564637937</v>
      </c>
      <c r="AS68" s="34">
        <f t="shared" si="39"/>
        <v>937200.47160789149</v>
      </c>
    </row>
    <row r="69" spans="3:45" outlineLevel="1" x14ac:dyDescent="0.35">
      <c r="C69" s="33" t="s">
        <v>171</v>
      </c>
      <c r="E69" s="33" t="s">
        <v>90</v>
      </c>
      <c r="F69" s="35">
        <f>F68</f>
        <v>0.99</v>
      </c>
      <c r="J69" s="34">
        <f>J64*$F$69</f>
        <v>28215000</v>
      </c>
      <c r="K69" s="34">
        <f t="shared" ref="K69:AS69" si="40">K64*$F$69</f>
        <v>0</v>
      </c>
      <c r="L69" s="34">
        <f t="shared" si="40"/>
        <v>0</v>
      </c>
      <c r="M69" s="34">
        <f t="shared" si="40"/>
        <v>0</v>
      </c>
      <c r="N69" s="34">
        <f t="shared" si="40"/>
        <v>0</v>
      </c>
      <c r="O69" s="34">
        <f t="shared" si="40"/>
        <v>0</v>
      </c>
      <c r="P69" s="34">
        <f t="shared" si="40"/>
        <v>0</v>
      </c>
      <c r="Q69" s="34">
        <f t="shared" si="40"/>
        <v>0</v>
      </c>
      <c r="R69" s="34">
        <f t="shared" si="40"/>
        <v>0</v>
      </c>
      <c r="S69" s="34">
        <f t="shared" si="40"/>
        <v>0</v>
      </c>
      <c r="T69" s="34">
        <f t="shared" si="40"/>
        <v>0</v>
      </c>
      <c r="U69" s="34">
        <f t="shared" si="40"/>
        <v>0</v>
      </c>
      <c r="V69" s="34">
        <f t="shared" si="40"/>
        <v>0</v>
      </c>
      <c r="W69" s="34">
        <f t="shared" si="40"/>
        <v>0</v>
      </c>
      <c r="X69" s="34">
        <f t="shared" si="40"/>
        <v>0</v>
      </c>
      <c r="Y69" s="34">
        <f t="shared" si="40"/>
        <v>0</v>
      </c>
      <c r="Z69" s="34">
        <f t="shared" si="40"/>
        <v>0</v>
      </c>
      <c r="AA69" s="34">
        <f t="shared" si="40"/>
        <v>0</v>
      </c>
      <c r="AB69" s="34">
        <f t="shared" si="40"/>
        <v>0</v>
      </c>
      <c r="AC69" s="34">
        <f t="shared" si="40"/>
        <v>0</v>
      </c>
      <c r="AD69" s="34">
        <f t="shared" si="40"/>
        <v>0</v>
      </c>
      <c r="AE69" s="34">
        <f t="shared" si="40"/>
        <v>0</v>
      </c>
      <c r="AF69" s="34">
        <f t="shared" si="40"/>
        <v>0</v>
      </c>
      <c r="AG69" s="34">
        <f t="shared" si="40"/>
        <v>0</v>
      </c>
      <c r="AH69" s="34">
        <f t="shared" si="40"/>
        <v>0</v>
      </c>
      <c r="AI69" s="34">
        <f t="shared" si="40"/>
        <v>0</v>
      </c>
      <c r="AJ69" s="34">
        <f t="shared" si="40"/>
        <v>0</v>
      </c>
      <c r="AK69" s="34">
        <f t="shared" si="40"/>
        <v>0</v>
      </c>
      <c r="AL69" s="34">
        <f t="shared" si="40"/>
        <v>0</v>
      </c>
      <c r="AM69" s="34">
        <f t="shared" si="40"/>
        <v>0</v>
      </c>
      <c r="AN69" s="34">
        <f t="shared" si="40"/>
        <v>0</v>
      </c>
      <c r="AO69" s="34">
        <f t="shared" si="40"/>
        <v>0</v>
      </c>
      <c r="AP69" s="34">
        <f t="shared" si="40"/>
        <v>0</v>
      </c>
      <c r="AQ69" s="34">
        <f t="shared" si="40"/>
        <v>0</v>
      </c>
      <c r="AR69" s="34">
        <f t="shared" si="40"/>
        <v>0</v>
      </c>
      <c r="AS69" s="34">
        <f t="shared" si="40"/>
        <v>0</v>
      </c>
    </row>
    <row r="70" spans="3:45" outlineLevel="1" x14ac:dyDescent="0.35"/>
    <row r="71" spans="3:45" outlineLevel="1" x14ac:dyDescent="0.35">
      <c r="C71" s="33" t="s">
        <v>172</v>
      </c>
      <c r="E71" s="33" t="s">
        <v>90</v>
      </c>
      <c r="J71" s="34">
        <f>J34</f>
        <v>39900000</v>
      </c>
      <c r="K71" s="34">
        <f t="shared" ref="K71:AS71" si="41">K34</f>
        <v>0</v>
      </c>
      <c r="L71" s="34">
        <f t="shared" si="41"/>
        <v>0</v>
      </c>
      <c r="M71" s="34">
        <f t="shared" si="41"/>
        <v>0</v>
      </c>
      <c r="N71" s="34">
        <f t="shared" si="41"/>
        <v>0</v>
      </c>
      <c r="O71" s="34">
        <f t="shared" si="41"/>
        <v>0</v>
      </c>
      <c r="P71" s="34">
        <f t="shared" si="41"/>
        <v>0</v>
      </c>
      <c r="Q71" s="34">
        <f t="shared" si="41"/>
        <v>0</v>
      </c>
      <c r="R71" s="34">
        <f t="shared" si="41"/>
        <v>0</v>
      </c>
      <c r="S71" s="34">
        <f t="shared" si="41"/>
        <v>0</v>
      </c>
      <c r="T71" s="34">
        <f t="shared" si="41"/>
        <v>0</v>
      </c>
      <c r="U71" s="34">
        <f t="shared" si="41"/>
        <v>0</v>
      </c>
      <c r="V71" s="34">
        <f t="shared" si="41"/>
        <v>0</v>
      </c>
      <c r="W71" s="34">
        <f t="shared" si="41"/>
        <v>0</v>
      </c>
      <c r="X71" s="34">
        <f t="shared" si="41"/>
        <v>0</v>
      </c>
      <c r="Y71" s="34">
        <f t="shared" si="41"/>
        <v>0</v>
      </c>
      <c r="Z71" s="34">
        <f t="shared" si="41"/>
        <v>0</v>
      </c>
      <c r="AA71" s="34">
        <f t="shared" si="41"/>
        <v>0</v>
      </c>
      <c r="AB71" s="34">
        <f t="shared" si="41"/>
        <v>0</v>
      </c>
      <c r="AC71" s="34">
        <f t="shared" si="41"/>
        <v>0</v>
      </c>
      <c r="AD71" s="34">
        <f t="shared" si="41"/>
        <v>0</v>
      </c>
      <c r="AE71" s="34">
        <f t="shared" si="41"/>
        <v>0</v>
      </c>
      <c r="AF71" s="34">
        <f t="shared" si="41"/>
        <v>0</v>
      </c>
      <c r="AG71" s="34">
        <f t="shared" si="41"/>
        <v>0</v>
      </c>
      <c r="AH71" s="34">
        <f t="shared" si="41"/>
        <v>0</v>
      </c>
      <c r="AI71" s="34">
        <f t="shared" si="41"/>
        <v>0</v>
      </c>
      <c r="AJ71" s="34">
        <f t="shared" si="41"/>
        <v>0</v>
      </c>
      <c r="AK71" s="34">
        <f t="shared" si="41"/>
        <v>0</v>
      </c>
      <c r="AL71" s="34">
        <f t="shared" si="41"/>
        <v>0</v>
      </c>
      <c r="AM71" s="34">
        <f t="shared" si="41"/>
        <v>0</v>
      </c>
      <c r="AN71" s="34">
        <f t="shared" si="41"/>
        <v>0</v>
      </c>
      <c r="AO71" s="34">
        <f t="shared" si="41"/>
        <v>0</v>
      </c>
      <c r="AP71" s="34">
        <f t="shared" si="41"/>
        <v>0</v>
      </c>
      <c r="AQ71" s="34">
        <f t="shared" si="41"/>
        <v>0</v>
      </c>
      <c r="AR71" s="34">
        <f t="shared" si="41"/>
        <v>0</v>
      </c>
      <c r="AS71" s="34">
        <f t="shared" si="41"/>
        <v>0</v>
      </c>
    </row>
    <row r="72" spans="3:45" outlineLevel="1" x14ac:dyDescent="0.35">
      <c r="C72" s="33" t="s">
        <v>173</v>
      </c>
      <c r="E72" s="33" t="s">
        <v>90</v>
      </c>
      <c r="J72" s="34">
        <f>J67-J68+J69-J71</f>
        <v>-11685000</v>
      </c>
      <c r="K72" s="34">
        <f t="shared" ref="K72:AS72" si="42">K67-K68+K69-K71</f>
        <v>6744785.3374999994</v>
      </c>
      <c r="L72" s="34">
        <f t="shared" si="42"/>
        <v>4059127.2833124995</v>
      </c>
      <c r="M72" s="34">
        <f t="shared" si="42"/>
        <v>2447898.6098459377</v>
      </c>
      <c r="N72" s="34">
        <f t="shared" si="42"/>
        <v>1843947.6908057081</v>
      </c>
      <c r="O72" s="34">
        <f t="shared" si="42"/>
        <v>1844364.4012208595</v>
      </c>
      <c r="P72" s="34">
        <f t="shared" si="42"/>
        <v>31687.617471318459</v>
      </c>
      <c r="Q72" s="34">
        <f t="shared" si="42"/>
        <v>32109.217315656948</v>
      </c>
      <c r="R72" s="34">
        <f t="shared" si="42"/>
        <v>32533.379919407424</v>
      </c>
      <c r="S72" s="34">
        <f t="shared" si="42"/>
        <v>32960.185883945669</v>
      </c>
      <c r="T72" s="34">
        <f t="shared" si="42"/>
        <v>33389.717275944073</v>
      </c>
      <c r="U72" s="34">
        <f t="shared" si="42"/>
        <v>33822.057657410856</v>
      </c>
      <c r="V72" s="34">
        <f t="shared" si="42"/>
        <v>34257.292116327095</v>
      </c>
      <c r="W72" s="34">
        <f t="shared" si="42"/>
        <v>34695.507297892938</v>
      </c>
      <c r="X72" s="34">
        <f t="shared" si="42"/>
        <v>35136.791436393629</v>
      </c>
      <c r="Y72" s="34">
        <f t="shared" si="42"/>
        <v>35581.234387701959</v>
      </c>
      <c r="Z72" s="34">
        <f t="shared" si="42"/>
        <v>-33271.072337576654</v>
      </c>
      <c r="AA72" s="34">
        <f t="shared" si="42"/>
        <v>-32820.035540295532</v>
      </c>
      <c r="AB72" s="34">
        <f t="shared" si="42"/>
        <v>-32365.560298289056</v>
      </c>
      <c r="AC72" s="34">
        <f t="shared" si="42"/>
        <v>-31907.549931206508</v>
      </c>
      <c r="AD72" s="34">
        <f t="shared" si="42"/>
        <v>-31445.905964647536</v>
      </c>
      <c r="AE72" s="34">
        <f t="shared" si="42"/>
        <v>-43424.236783930799</v>
      </c>
      <c r="AF72" s="34">
        <f t="shared" si="42"/>
        <v>-42892.804291945184</v>
      </c>
      <c r="AG72" s="34">
        <f t="shared" si="42"/>
        <v>-42357.742736258544</v>
      </c>
      <c r="AH72" s="34">
        <f t="shared" si="42"/>
        <v>-41818.944537665462</v>
      </c>
      <c r="AI72" s="34">
        <f t="shared" si="42"/>
        <v>-41276.300140367239</v>
      </c>
      <c r="AJ72" s="34">
        <f t="shared" si="42"/>
        <v>-40729.697971563088</v>
      </c>
      <c r="AK72" s="34">
        <f t="shared" si="42"/>
        <v>-40179.024400241324</v>
      </c>
      <c r="AL72" s="34">
        <f t="shared" si="42"/>
        <v>-39624.163695146563</v>
      </c>
      <c r="AM72" s="34">
        <f t="shared" si="42"/>
        <v>-39064.9979819156</v>
      </c>
      <c r="AN72" s="34">
        <f t="shared" si="42"/>
        <v>-38501.407199355657</v>
      </c>
      <c r="AO72" s="34">
        <f t="shared" si="42"/>
        <v>-37933.269054855569</v>
      </c>
      <c r="AP72" s="34">
        <f t="shared" si="42"/>
        <v>-37360.458978907554</v>
      </c>
      <c r="AQ72" s="34">
        <f t="shared" si="42"/>
        <v>-36782.850078725955</v>
      </c>
      <c r="AR72" s="34">
        <f t="shared" si="42"/>
        <v>-36200.313090939773</v>
      </c>
      <c r="AS72" s="34">
        <f t="shared" si="42"/>
        <v>-35612.716333344579</v>
      </c>
    </row>
    <row r="73" spans="3:45" outlineLevel="1" x14ac:dyDescent="0.35">
      <c r="C73" s="33" t="s">
        <v>189</v>
      </c>
      <c r="E73" s="33" t="s">
        <v>90</v>
      </c>
      <c r="J73" s="34">
        <f>J69-J68</f>
        <v>28215000</v>
      </c>
      <c r="K73" s="34">
        <f t="shared" ref="K73:AS73" si="43">K69-K68</f>
        <v>5740110.3374999994</v>
      </c>
      <c r="L73" s="34">
        <f t="shared" si="43"/>
        <v>3064830.6583124995</v>
      </c>
      <c r="M73" s="34">
        <f t="shared" si="43"/>
        <v>1464035.5679709376</v>
      </c>
      <c r="N73" s="34">
        <f t="shared" si="43"/>
        <v>870575.30614008277</v>
      </c>
      <c r="O73" s="34">
        <f t="shared" si="43"/>
        <v>881541.64731856238</v>
      </c>
      <c r="P73" s="34">
        <f t="shared" si="43"/>
        <v>-920524.59844466695</v>
      </c>
      <c r="Q73" s="34">
        <f t="shared" si="43"/>
        <v>-909429.58481961279</v>
      </c>
      <c r="R73" s="34">
        <f t="shared" si="43"/>
        <v>-898267.12845002708</v>
      </c>
      <c r="S73" s="34">
        <f t="shared" si="43"/>
        <v>-887035.10819337959</v>
      </c>
      <c r="T73" s="34">
        <f t="shared" si="43"/>
        <v>-875731.36434572749</v>
      </c>
      <c r="U73" s="34">
        <f t="shared" si="43"/>
        <v>-864353.69785117987</v>
      </c>
      <c r="V73" s="34">
        <f t="shared" si="43"/>
        <v>-852899.86949564866</v>
      </c>
      <c r="W73" s="34">
        <f t="shared" si="43"/>
        <v>-841367.59908456949</v>
      </c>
      <c r="X73" s="34">
        <f t="shared" si="43"/>
        <v>-829754.56460427411</v>
      </c>
      <c r="Y73" s="34">
        <f t="shared" si="43"/>
        <v>-818058.40136668261</v>
      </c>
      <c r="Z73" s="34">
        <f t="shared" si="43"/>
        <v>-875576.70113698742</v>
      </c>
      <c r="AA73" s="34">
        <f t="shared" si="43"/>
        <v>-863707.0112439834</v>
      </c>
      <c r="AB73" s="34">
        <f t="shared" si="43"/>
        <v>-851746.83367269835</v>
      </c>
      <c r="AC73" s="34">
        <f t="shared" si="43"/>
        <v>-839693.62413896841</v>
      </c>
      <c r="AD73" s="34">
        <f t="shared" si="43"/>
        <v>-827544.79114559968</v>
      </c>
      <c r="AE73" s="34">
        <f t="shared" si="43"/>
        <v>-1142772.0034657272</v>
      </c>
      <c r="AF73" s="34">
        <f t="shared" si="43"/>
        <v>-1128786.5838348686</v>
      </c>
      <c r="AG73" s="34">
        <f t="shared" si="43"/>
        <v>-1114705.6601098939</v>
      </c>
      <c r="AH73" s="34">
        <f t="shared" si="43"/>
        <v>-1100526.4011874278</v>
      </c>
      <c r="AI73" s="34">
        <f t="shared" si="43"/>
        <v>-1086245.9239471359</v>
      </c>
      <c r="AJ73" s="34">
        <f t="shared" si="43"/>
        <v>-1071861.2921883583</v>
      </c>
      <c r="AK73" s="34">
        <f t="shared" si="43"/>
        <v>-1057369.5155455938</v>
      </c>
      <c r="AL73" s="34">
        <f t="shared" si="43"/>
        <v>-1042767.5483824066</v>
      </c>
      <c r="AM73" s="34">
        <f t="shared" si="43"/>
        <v>-1028052.2886633261</v>
      </c>
      <c r="AN73" s="34">
        <f t="shared" si="43"/>
        <v>-1013220.5768032976</v>
      </c>
      <c r="AO73" s="34">
        <f t="shared" si="43"/>
        <v>-998269.19449423533</v>
      </c>
      <c r="AP73" s="34">
        <f t="shared" si="43"/>
        <v>-983194.86350821692</v>
      </c>
      <c r="AQ73" s="34">
        <f t="shared" si="43"/>
        <v>-967994.24447685783</v>
      </c>
      <c r="AR73" s="34">
        <f t="shared" si="43"/>
        <v>-952663.93564637937</v>
      </c>
      <c r="AS73" s="34">
        <f t="shared" si="43"/>
        <v>-937200.47160789149</v>
      </c>
    </row>
    <row r="74" spans="3:45" outlineLevel="1" x14ac:dyDescent="0.35"/>
    <row r="75" spans="3:45" outlineLevel="1" x14ac:dyDescent="0.35">
      <c r="C75" s="33" t="s">
        <v>174</v>
      </c>
    </row>
    <row r="76" spans="3:45" outlineLevel="1" x14ac:dyDescent="0.35">
      <c r="D76" s="33" t="s">
        <v>175</v>
      </c>
      <c r="E76" s="33" t="s">
        <v>90</v>
      </c>
      <c r="J76" s="34">
        <f>I82</f>
        <v>0</v>
      </c>
      <c r="K76" s="34">
        <f t="shared" ref="K76:AS76" si="44">J82</f>
        <v>11685000</v>
      </c>
      <c r="L76" s="34">
        <f t="shared" si="44"/>
        <v>5758164.6625000006</v>
      </c>
      <c r="M76" s="34">
        <f t="shared" si="44"/>
        <v>2102108.9055625014</v>
      </c>
      <c r="N76" s="34">
        <f t="shared" si="44"/>
        <v>0</v>
      </c>
      <c r="O76" s="34">
        <f t="shared" si="44"/>
        <v>0</v>
      </c>
      <c r="P76" s="34">
        <f t="shared" si="44"/>
        <v>0</v>
      </c>
      <c r="Q76" s="34">
        <f t="shared" si="44"/>
        <v>0</v>
      </c>
      <c r="R76" s="34">
        <f t="shared" si="44"/>
        <v>0</v>
      </c>
      <c r="S76" s="34">
        <f t="shared" si="44"/>
        <v>0</v>
      </c>
      <c r="T76" s="34">
        <f t="shared" si="44"/>
        <v>0</v>
      </c>
      <c r="U76" s="34">
        <f t="shared" si="44"/>
        <v>0</v>
      </c>
      <c r="V76" s="34">
        <f t="shared" si="44"/>
        <v>0</v>
      </c>
      <c r="W76" s="34">
        <f t="shared" si="44"/>
        <v>0</v>
      </c>
      <c r="X76" s="34">
        <f t="shared" si="44"/>
        <v>0</v>
      </c>
      <c r="Y76" s="34">
        <f t="shared" si="44"/>
        <v>0</v>
      </c>
      <c r="Z76" s="34">
        <f t="shared" si="44"/>
        <v>0</v>
      </c>
      <c r="AA76" s="34">
        <f t="shared" si="44"/>
        <v>0</v>
      </c>
      <c r="AB76" s="34">
        <f t="shared" si="44"/>
        <v>0</v>
      </c>
      <c r="AC76" s="34">
        <f t="shared" si="44"/>
        <v>0</v>
      </c>
      <c r="AD76" s="34">
        <f t="shared" si="44"/>
        <v>0</v>
      </c>
      <c r="AE76" s="34">
        <f t="shared" si="44"/>
        <v>0</v>
      </c>
      <c r="AF76" s="34">
        <f t="shared" si="44"/>
        <v>0</v>
      </c>
      <c r="AG76" s="34">
        <f t="shared" si="44"/>
        <v>0</v>
      </c>
      <c r="AH76" s="34">
        <f t="shared" si="44"/>
        <v>0</v>
      </c>
      <c r="AI76" s="34">
        <f t="shared" si="44"/>
        <v>0</v>
      </c>
      <c r="AJ76" s="34">
        <f t="shared" si="44"/>
        <v>0</v>
      </c>
      <c r="AK76" s="34">
        <f t="shared" si="44"/>
        <v>0</v>
      </c>
      <c r="AL76" s="34">
        <f t="shared" si="44"/>
        <v>0</v>
      </c>
      <c r="AM76" s="34">
        <f t="shared" si="44"/>
        <v>0</v>
      </c>
      <c r="AN76" s="34">
        <f t="shared" si="44"/>
        <v>0</v>
      </c>
      <c r="AO76" s="34">
        <f t="shared" si="44"/>
        <v>0</v>
      </c>
      <c r="AP76" s="34">
        <f t="shared" si="44"/>
        <v>0</v>
      </c>
      <c r="AQ76" s="34">
        <f t="shared" si="44"/>
        <v>0</v>
      </c>
      <c r="AR76" s="34">
        <f t="shared" si="44"/>
        <v>0</v>
      </c>
      <c r="AS76" s="34">
        <f t="shared" si="44"/>
        <v>0</v>
      </c>
    </row>
    <row r="77" spans="3:45" outlineLevel="1" x14ac:dyDescent="0.35">
      <c r="D77" s="33" t="s">
        <v>176</v>
      </c>
      <c r="E77" s="33" t="s">
        <v>90</v>
      </c>
      <c r="F77" s="25">
        <f>Inputs!F36</f>
        <v>7.0000000000000007E-2</v>
      </c>
      <c r="J77" s="34">
        <f>J76*$F$77</f>
        <v>0</v>
      </c>
      <c r="K77" s="34">
        <f t="shared" ref="K77:AS77" si="45">K76*$F$77</f>
        <v>817950.00000000012</v>
      </c>
      <c r="L77" s="34">
        <f t="shared" si="45"/>
        <v>403071.52637500007</v>
      </c>
      <c r="M77" s="34">
        <f t="shared" si="45"/>
        <v>147147.62338937511</v>
      </c>
      <c r="N77" s="34">
        <f t="shared" si="45"/>
        <v>0</v>
      </c>
      <c r="O77" s="34">
        <f t="shared" si="45"/>
        <v>0</v>
      </c>
      <c r="P77" s="34">
        <f t="shared" si="45"/>
        <v>0</v>
      </c>
      <c r="Q77" s="34">
        <f t="shared" si="45"/>
        <v>0</v>
      </c>
      <c r="R77" s="34">
        <f t="shared" si="45"/>
        <v>0</v>
      </c>
      <c r="S77" s="34">
        <f t="shared" si="45"/>
        <v>0</v>
      </c>
      <c r="T77" s="34">
        <f t="shared" si="45"/>
        <v>0</v>
      </c>
      <c r="U77" s="34">
        <f t="shared" si="45"/>
        <v>0</v>
      </c>
      <c r="V77" s="34">
        <f t="shared" si="45"/>
        <v>0</v>
      </c>
      <c r="W77" s="34">
        <f t="shared" si="45"/>
        <v>0</v>
      </c>
      <c r="X77" s="34">
        <f t="shared" si="45"/>
        <v>0</v>
      </c>
      <c r="Y77" s="34">
        <f t="shared" si="45"/>
        <v>0</v>
      </c>
      <c r="Z77" s="34">
        <f t="shared" si="45"/>
        <v>0</v>
      </c>
      <c r="AA77" s="34">
        <f t="shared" si="45"/>
        <v>0</v>
      </c>
      <c r="AB77" s="34">
        <f t="shared" si="45"/>
        <v>0</v>
      </c>
      <c r="AC77" s="34">
        <f t="shared" si="45"/>
        <v>0</v>
      </c>
      <c r="AD77" s="34">
        <f t="shared" si="45"/>
        <v>0</v>
      </c>
      <c r="AE77" s="34">
        <f t="shared" si="45"/>
        <v>0</v>
      </c>
      <c r="AF77" s="34">
        <f t="shared" si="45"/>
        <v>0</v>
      </c>
      <c r="AG77" s="34">
        <f t="shared" si="45"/>
        <v>0</v>
      </c>
      <c r="AH77" s="34">
        <f t="shared" si="45"/>
        <v>0</v>
      </c>
      <c r="AI77" s="34">
        <f t="shared" si="45"/>
        <v>0</v>
      </c>
      <c r="AJ77" s="34">
        <f t="shared" si="45"/>
        <v>0</v>
      </c>
      <c r="AK77" s="34">
        <f t="shared" si="45"/>
        <v>0</v>
      </c>
      <c r="AL77" s="34">
        <f t="shared" si="45"/>
        <v>0</v>
      </c>
      <c r="AM77" s="34">
        <f t="shared" si="45"/>
        <v>0</v>
      </c>
      <c r="AN77" s="34">
        <f t="shared" si="45"/>
        <v>0</v>
      </c>
      <c r="AO77" s="34">
        <f t="shared" si="45"/>
        <v>0</v>
      </c>
      <c r="AP77" s="34">
        <f t="shared" si="45"/>
        <v>0</v>
      </c>
      <c r="AQ77" s="34">
        <f t="shared" si="45"/>
        <v>0</v>
      </c>
      <c r="AR77" s="34">
        <f t="shared" si="45"/>
        <v>0</v>
      </c>
      <c r="AS77" s="34">
        <f t="shared" si="45"/>
        <v>0</v>
      </c>
    </row>
    <row r="78" spans="3:45" outlineLevel="1" x14ac:dyDescent="0.35">
      <c r="D78" s="33" t="s">
        <v>178</v>
      </c>
      <c r="E78" s="33" t="s">
        <v>90</v>
      </c>
      <c r="I78" s="21">
        <f>SUM(K78:XFD78)</f>
        <v>0</v>
      </c>
      <c r="J78" s="34">
        <f t="shared" ref="J78:AS78" si="46">J71</f>
        <v>39900000</v>
      </c>
      <c r="K78" s="34">
        <f t="shared" si="46"/>
        <v>0</v>
      </c>
      <c r="L78" s="34">
        <f t="shared" si="46"/>
        <v>0</v>
      </c>
      <c r="M78" s="34">
        <f t="shared" si="46"/>
        <v>0</v>
      </c>
      <c r="N78" s="34">
        <f t="shared" si="46"/>
        <v>0</v>
      </c>
      <c r="O78" s="34">
        <f t="shared" si="46"/>
        <v>0</v>
      </c>
      <c r="P78" s="34">
        <f t="shared" si="46"/>
        <v>0</v>
      </c>
      <c r="Q78" s="34">
        <f t="shared" si="46"/>
        <v>0</v>
      </c>
      <c r="R78" s="34">
        <f t="shared" si="46"/>
        <v>0</v>
      </c>
      <c r="S78" s="34">
        <f t="shared" si="46"/>
        <v>0</v>
      </c>
      <c r="T78" s="34">
        <f t="shared" si="46"/>
        <v>0</v>
      </c>
      <c r="U78" s="34">
        <f t="shared" si="46"/>
        <v>0</v>
      </c>
      <c r="V78" s="34">
        <f t="shared" si="46"/>
        <v>0</v>
      </c>
      <c r="W78" s="34">
        <f t="shared" si="46"/>
        <v>0</v>
      </c>
      <c r="X78" s="34">
        <f t="shared" si="46"/>
        <v>0</v>
      </c>
      <c r="Y78" s="34">
        <f t="shared" si="46"/>
        <v>0</v>
      </c>
      <c r="Z78" s="34">
        <f t="shared" si="46"/>
        <v>0</v>
      </c>
      <c r="AA78" s="34">
        <f t="shared" si="46"/>
        <v>0</v>
      </c>
      <c r="AB78" s="34">
        <f t="shared" si="46"/>
        <v>0</v>
      </c>
      <c r="AC78" s="34">
        <f t="shared" si="46"/>
        <v>0</v>
      </c>
      <c r="AD78" s="34">
        <f t="shared" si="46"/>
        <v>0</v>
      </c>
      <c r="AE78" s="34">
        <f t="shared" si="46"/>
        <v>0</v>
      </c>
      <c r="AF78" s="34">
        <f t="shared" si="46"/>
        <v>0</v>
      </c>
      <c r="AG78" s="34">
        <f t="shared" si="46"/>
        <v>0</v>
      </c>
      <c r="AH78" s="34">
        <f t="shared" si="46"/>
        <v>0</v>
      </c>
      <c r="AI78" s="34">
        <f t="shared" si="46"/>
        <v>0</v>
      </c>
      <c r="AJ78" s="34">
        <f t="shared" si="46"/>
        <v>0</v>
      </c>
      <c r="AK78" s="34">
        <f t="shared" si="46"/>
        <v>0</v>
      </c>
      <c r="AL78" s="34">
        <f t="shared" si="46"/>
        <v>0</v>
      </c>
      <c r="AM78" s="34">
        <f t="shared" si="46"/>
        <v>0</v>
      </c>
      <c r="AN78" s="34">
        <f t="shared" si="46"/>
        <v>0</v>
      </c>
      <c r="AO78" s="34">
        <f t="shared" si="46"/>
        <v>0</v>
      </c>
      <c r="AP78" s="34">
        <f t="shared" si="46"/>
        <v>0</v>
      </c>
      <c r="AQ78" s="34">
        <f t="shared" si="46"/>
        <v>0</v>
      </c>
      <c r="AR78" s="34">
        <f t="shared" si="46"/>
        <v>0</v>
      </c>
      <c r="AS78" s="34">
        <f t="shared" si="46"/>
        <v>0</v>
      </c>
    </row>
    <row r="79" spans="3:45" outlineLevel="1" x14ac:dyDescent="0.35">
      <c r="D79" s="33" t="s">
        <v>188</v>
      </c>
      <c r="E79" s="33" t="s">
        <v>90</v>
      </c>
      <c r="F79" s="38"/>
      <c r="I79" s="21">
        <f>SUM(K79:XFD79)</f>
        <v>10268976.563783435</v>
      </c>
      <c r="J79" s="34">
        <f>J73</f>
        <v>28215000</v>
      </c>
      <c r="K79" s="34">
        <f>IF(K76,MIN(K73,K76+K77))</f>
        <v>5740110.3374999994</v>
      </c>
      <c r="L79" s="34">
        <f t="shared" ref="L79:AS79" si="47">IF(L76,MIN(L73,L76+L77))</f>
        <v>3064830.6583124995</v>
      </c>
      <c r="M79" s="34">
        <f t="shared" si="47"/>
        <v>1464035.5679709376</v>
      </c>
      <c r="N79" s="34" t="b">
        <f t="shared" si="47"/>
        <v>0</v>
      </c>
      <c r="O79" s="34" t="b">
        <f t="shared" si="47"/>
        <v>0</v>
      </c>
      <c r="P79" s="34" t="b">
        <f t="shared" si="47"/>
        <v>0</v>
      </c>
      <c r="Q79" s="34" t="b">
        <f t="shared" si="47"/>
        <v>0</v>
      </c>
      <c r="R79" s="34" t="b">
        <f t="shared" si="47"/>
        <v>0</v>
      </c>
      <c r="S79" s="34" t="b">
        <f t="shared" si="47"/>
        <v>0</v>
      </c>
      <c r="T79" s="34" t="b">
        <f t="shared" si="47"/>
        <v>0</v>
      </c>
      <c r="U79" s="34" t="b">
        <f t="shared" si="47"/>
        <v>0</v>
      </c>
      <c r="V79" s="34" t="b">
        <f t="shared" si="47"/>
        <v>0</v>
      </c>
      <c r="W79" s="34" t="b">
        <f t="shared" si="47"/>
        <v>0</v>
      </c>
      <c r="X79" s="34" t="b">
        <f t="shared" si="47"/>
        <v>0</v>
      </c>
      <c r="Y79" s="34" t="b">
        <f t="shared" si="47"/>
        <v>0</v>
      </c>
      <c r="Z79" s="34" t="b">
        <f t="shared" si="47"/>
        <v>0</v>
      </c>
      <c r="AA79" s="34" t="b">
        <f t="shared" si="47"/>
        <v>0</v>
      </c>
      <c r="AB79" s="34" t="b">
        <f t="shared" si="47"/>
        <v>0</v>
      </c>
      <c r="AC79" s="34" t="b">
        <f t="shared" si="47"/>
        <v>0</v>
      </c>
      <c r="AD79" s="34" t="b">
        <f t="shared" si="47"/>
        <v>0</v>
      </c>
      <c r="AE79" s="34" t="b">
        <f t="shared" si="47"/>
        <v>0</v>
      </c>
      <c r="AF79" s="34" t="b">
        <f t="shared" si="47"/>
        <v>0</v>
      </c>
      <c r="AG79" s="34" t="b">
        <f t="shared" si="47"/>
        <v>0</v>
      </c>
      <c r="AH79" s="34" t="b">
        <f t="shared" si="47"/>
        <v>0</v>
      </c>
      <c r="AI79" s="34" t="b">
        <f t="shared" si="47"/>
        <v>0</v>
      </c>
      <c r="AJ79" s="34" t="b">
        <f t="shared" si="47"/>
        <v>0</v>
      </c>
      <c r="AK79" s="34" t="b">
        <f t="shared" si="47"/>
        <v>0</v>
      </c>
      <c r="AL79" s="34" t="b">
        <f t="shared" si="47"/>
        <v>0</v>
      </c>
      <c r="AM79" s="34" t="b">
        <f t="shared" si="47"/>
        <v>0</v>
      </c>
      <c r="AN79" s="34" t="b">
        <f t="shared" si="47"/>
        <v>0</v>
      </c>
      <c r="AO79" s="34" t="b">
        <f t="shared" si="47"/>
        <v>0</v>
      </c>
      <c r="AP79" s="34" t="b">
        <f t="shared" si="47"/>
        <v>0</v>
      </c>
      <c r="AQ79" s="34" t="b">
        <f t="shared" si="47"/>
        <v>0</v>
      </c>
      <c r="AR79" s="34" t="b">
        <f t="shared" si="47"/>
        <v>0</v>
      </c>
      <c r="AS79" s="34" t="b">
        <f t="shared" si="47"/>
        <v>0</v>
      </c>
    </row>
    <row r="80" spans="3:45" outlineLevel="1" x14ac:dyDescent="0.35">
      <c r="D80" s="36" t="s">
        <v>184</v>
      </c>
      <c r="E80" s="33" t="s">
        <v>90</v>
      </c>
      <c r="F80" s="40"/>
      <c r="G80" s="36"/>
      <c r="H80" s="36"/>
      <c r="I80" s="36"/>
      <c r="J80" s="37">
        <f>J76+J77+J78-J79</f>
        <v>11685000</v>
      </c>
      <c r="K80" s="37">
        <f t="shared" ref="K80:AS80" si="48">K76+K77+K78-K79</f>
        <v>6762839.6625000006</v>
      </c>
      <c r="L80" s="37">
        <f t="shared" si="48"/>
        <v>3096405.5305625014</v>
      </c>
      <c r="M80" s="37">
        <f t="shared" si="48"/>
        <v>785220.96098093875</v>
      </c>
      <c r="N80" s="37">
        <f t="shared" si="48"/>
        <v>0</v>
      </c>
      <c r="O80" s="37">
        <f t="shared" si="48"/>
        <v>0</v>
      </c>
      <c r="P80" s="37">
        <f t="shared" si="48"/>
        <v>0</v>
      </c>
      <c r="Q80" s="37">
        <f t="shared" si="48"/>
        <v>0</v>
      </c>
      <c r="R80" s="37">
        <f t="shared" si="48"/>
        <v>0</v>
      </c>
      <c r="S80" s="37">
        <f t="shared" si="48"/>
        <v>0</v>
      </c>
      <c r="T80" s="37">
        <f t="shared" si="48"/>
        <v>0</v>
      </c>
      <c r="U80" s="37">
        <f t="shared" si="48"/>
        <v>0</v>
      </c>
      <c r="V80" s="37">
        <f t="shared" si="48"/>
        <v>0</v>
      </c>
      <c r="W80" s="37">
        <f t="shared" si="48"/>
        <v>0</v>
      </c>
      <c r="X80" s="37">
        <f t="shared" si="48"/>
        <v>0</v>
      </c>
      <c r="Y80" s="37">
        <f t="shared" si="48"/>
        <v>0</v>
      </c>
      <c r="Z80" s="37">
        <f t="shared" si="48"/>
        <v>0</v>
      </c>
      <c r="AA80" s="37">
        <f t="shared" si="48"/>
        <v>0</v>
      </c>
      <c r="AB80" s="37">
        <f t="shared" si="48"/>
        <v>0</v>
      </c>
      <c r="AC80" s="37">
        <f t="shared" si="48"/>
        <v>0</v>
      </c>
      <c r="AD80" s="37">
        <f t="shared" si="48"/>
        <v>0</v>
      </c>
      <c r="AE80" s="37">
        <f t="shared" si="48"/>
        <v>0</v>
      </c>
      <c r="AF80" s="37">
        <f t="shared" si="48"/>
        <v>0</v>
      </c>
      <c r="AG80" s="37">
        <f t="shared" si="48"/>
        <v>0</v>
      </c>
      <c r="AH80" s="37">
        <f t="shared" si="48"/>
        <v>0</v>
      </c>
      <c r="AI80" s="37">
        <f t="shared" si="48"/>
        <v>0</v>
      </c>
      <c r="AJ80" s="37">
        <f t="shared" si="48"/>
        <v>0</v>
      </c>
      <c r="AK80" s="37">
        <f t="shared" si="48"/>
        <v>0</v>
      </c>
      <c r="AL80" s="37">
        <f t="shared" si="48"/>
        <v>0</v>
      </c>
      <c r="AM80" s="37">
        <f t="shared" si="48"/>
        <v>0</v>
      </c>
      <c r="AN80" s="37">
        <f t="shared" si="48"/>
        <v>0</v>
      </c>
      <c r="AO80" s="37">
        <f t="shared" si="48"/>
        <v>0</v>
      </c>
      <c r="AP80" s="37">
        <f t="shared" si="48"/>
        <v>0</v>
      </c>
      <c r="AQ80" s="37">
        <f t="shared" si="48"/>
        <v>0</v>
      </c>
      <c r="AR80" s="37">
        <f t="shared" si="48"/>
        <v>0</v>
      </c>
      <c r="AS80" s="37">
        <f t="shared" si="48"/>
        <v>0</v>
      </c>
    </row>
    <row r="81" spans="4:45" outlineLevel="1" x14ac:dyDescent="0.35">
      <c r="D81" s="33" t="s">
        <v>183</v>
      </c>
      <c r="I81" s="21">
        <f>SUM(K81:XFD81)</f>
        <v>2784192.5859809387</v>
      </c>
      <c r="J81" s="34">
        <f>MIN(J80,J67)</f>
        <v>0</v>
      </c>
      <c r="K81" s="34">
        <f t="shared" ref="K81:AS81" si="49">MIN(K80,K67)</f>
        <v>1004675</v>
      </c>
      <c r="L81" s="34">
        <f t="shared" si="49"/>
        <v>994296.625</v>
      </c>
      <c r="M81" s="34">
        <f t="shared" si="49"/>
        <v>785220.96098093875</v>
      </c>
      <c r="N81" s="34">
        <f t="shared" si="49"/>
        <v>0</v>
      </c>
      <c r="O81" s="34">
        <f t="shared" si="49"/>
        <v>0</v>
      </c>
      <c r="P81" s="34">
        <f t="shared" si="49"/>
        <v>0</v>
      </c>
      <c r="Q81" s="34">
        <f t="shared" si="49"/>
        <v>0</v>
      </c>
      <c r="R81" s="34">
        <f t="shared" si="49"/>
        <v>0</v>
      </c>
      <c r="S81" s="34">
        <f t="shared" si="49"/>
        <v>0</v>
      </c>
      <c r="T81" s="34">
        <f t="shared" si="49"/>
        <v>0</v>
      </c>
      <c r="U81" s="34">
        <f t="shared" si="49"/>
        <v>0</v>
      </c>
      <c r="V81" s="34">
        <f t="shared" si="49"/>
        <v>0</v>
      </c>
      <c r="W81" s="34">
        <f t="shared" si="49"/>
        <v>0</v>
      </c>
      <c r="X81" s="34">
        <f t="shared" si="49"/>
        <v>0</v>
      </c>
      <c r="Y81" s="34">
        <f t="shared" si="49"/>
        <v>0</v>
      </c>
      <c r="Z81" s="34">
        <f t="shared" si="49"/>
        <v>0</v>
      </c>
      <c r="AA81" s="34">
        <f t="shared" si="49"/>
        <v>0</v>
      </c>
      <c r="AB81" s="34">
        <f t="shared" si="49"/>
        <v>0</v>
      </c>
      <c r="AC81" s="34">
        <f t="shared" si="49"/>
        <v>0</v>
      </c>
      <c r="AD81" s="34">
        <f t="shared" si="49"/>
        <v>0</v>
      </c>
      <c r="AE81" s="34">
        <f t="shared" si="49"/>
        <v>0</v>
      </c>
      <c r="AF81" s="34">
        <f t="shared" si="49"/>
        <v>0</v>
      </c>
      <c r="AG81" s="34">
        <f t="shared" si="49"/>
        <v>0</v>
      </c>
      <c r="AH81" s="34">
        <f t="shared" si="49"/>
        <v>0</v>
      </c>
      <c r="AI81" s="34">
        <f t="shared" si="49"/>
        <v>0</v>
      </c>
      <c r="AJ81" s="34">
        <f t="shared" si="49"/>
        <v>0</v>
      </c>
      <c r="AK81" s="34">
        <f t="shared" si="49"/>
        <v>0</v>
      </c>
      <c r="AL81" s="34">
        <f t="shared" si="49"/>
        <v>0</v>
      </c>
      <c r="AM81" s="34">
        <f t="shared" si="49"/>
        <v>0</v>
      </c>
      <c r="AN81" s="34">
        <f t="shared" si="49"/>
        <v>0</v>
      </c>
      <c r="AO81" s="34">
        <f t="shared" si="49"/>
        <v>0</v>
      </c>
      <c r="AP81" s="34">
        <f t="shared" si="49"/>
        <v>0</v>
      </c>
      <c r="AQ81" s="34">
        <f t="shared" si="49"/>
        <v>0</v>
      </c>
      <c r="AR81" s="34">
        <f t="shared" si="49"/>
        <v>0</v>
      </c>
      <c r="AS81" s="34">
        <f t="shared" si="49"/>
        <v>0</v>
      </c>
    </row>
    <row r="82" spans="4:45" outlineLevel="1" x14ac:dyDescent="0.35">
      <c r="D82" s="36" t="s">
        <v>177</v>
      </c>
      <c r="E82" s="33" t="s">
        <v>90</v>
      </c>
      <c r="F82" s="36"/>
      <c r="G82" s="36"/>
      <c r="H82" s="36"/>
      <c r="I82" s="36"/>
      <c r="J82" s="37">
        <f>J80-J81</f>
        <v>11685000</v>
      </c>
      <c r="K82" s="37">
        <f t="shared" ref="K82:AS82" si="50">K80-K81</f>
        <v>5758164.6625000006</v>
      </c>
      <c r="L82" s="37">
        <f t="shared" si="50"/>
        <v>2102108.9055625014</v>
      </c>
      <c r="M82" s="37">
        <f t="shared" si="50"/>
        <v>0</v>
      </c>
      <c r="N82" s="37">
        <f t="shared" si="50"/>
        <v>0</v>
      </c>
      <c r="O82" s="37">
        <f t="shared" si="50"/>
        <v>0</v>
      </c>
      <c r="P82" s="37">
        <f t="shared" si="50"/>
        <v>0</v>
      </c>
      <c r="Q82" s="37">
        <f t="shared" si="50"/>
        <v>0</v>
      </c>
      <c r="R82" s="37">
        <f t="shared" si="50"/>
        <v>0</v>
      </c>
      <c r="S82" s="37">
        <f t="shared" si="50"/>
        <v>0</v>
      </c>
      <c r="T82" s="37">
        <f t="shared" si="50"/>
        <v>0</v>
      </c>
      <c r="U82" s="37">
        <f t="shared" si="50"/>
        <v>0</v>
      </c>
      <c r="V82" s="37">
        <f t="shared" si="50"/>
        <v>0</v>
      </c>
      <c r="W82" s="37">
        <f t="shared" si="50"/>
        <v>0</v>
      </c>
      <c r="X82" s="37">
        <f t="shared" si="50"/>
        <v>0</v>
      </c>
      <c r="Y82" s="37">
        <f t="shared" si="50"/>
        <v>0</v>
      </c>
      <c r="Z82" s="37">
        <f t="shared" si="50"/>
        <v>0</v>
      </c>
      <c r="AA82" s="37">
        <f t="shared" si="50"/>
        <v>0</v>
      </c>
      <c r="AB82" s="37">
        <f t="shared" si="50"/>
        <v>0</v>
      </c>
      <c r="AC82" s="37">
        <f t="shared" si="50"/>
        <v>0</v>
      </c>
      <c r="AD82" s="37">
        <f t="shared" si="50"/>
        <v>0</v>
      </c>
      <c r="AE82" s="37">
        <f t="shared" si="50"/>
        <v>0</v>
      </c>
      <c r="AF82" s="37">
        <f t="shared" si="50"/>
        <v>0</v>
      </c>
      <c r="AG82" s="37">
        <f t="shared" si="50"/>
        <v>0</v>
      </c>
      <c r="AH82" s="37">
        <f t="shared" si="50"/>
        <v>0</v>
      </c>
      <c r="AI82" s="37">
        <f t="shared" si="50"/>
        <v>0</v>
      </c>
      <c r="AJ82" s="37">
        <f t="shared" si="50"/>
        <v>0</v>
      </c>
      <c r="AK82" s="37">
        <f t="shared" si="50"/>
        <v>0</v>
      </c>
      <c r="AL82" s="37">
        <f t="shared" si="50"/>
        <v>0</v>
      </c>
      <c r="AM82" s="37">
        <f t="shared" si="50"/>
        <v>0</v>
      </c>
      <c r="AN82" s="37">
        <f t="shared" si="50"/>
        <v>0</v>
      </c>
      <c r="AO82" s="37">
        <f t="shared" si="50"/>
        <v>0</v>
      </c>
      <c r="AP82" s="37">
        <f t="shared" si="50"/>
        <v>0</v>
      </c>
      <c r="AQ82" s="37">
        <f t="shared" si="50"/>
        <v>0</v>
      </c>
      <c r="AR82" s="37">
        <f t="shared" si="50"/>
        <v>0</v>
      </c>
      <c r="AS82" s="37">
        <f t="shared" si="50"/>
        <v>0</v>
      </c>
    </row>
    <row r="83" spans="4:45" outlineLevel="1" x14ac:dyDescent="0.35"/>
    <row r="84" spans="4:45" outlineLevel="1" x14ac:dyDescent="0.35">
      <c r="D84" s="33" t="s">
        <v>179</v>
      </c>
      <c r="E84" s="33" t="s">
        <v>90</v>
      </c>
      <c r="J84" s="34">
        <f>J81+J79-J78</f>
        <v>-11685000</v>
      </c>
      <c r="K84" s="34">
        <f t="shared" ref="K84:AS84" si="51">K81+K79-K78</f>
        <v>6744785.3374999994</v>
      </c>
      <c r="L84" s="34">
        <f t="shared" si="51"/>
        <v>4059127.2833124995</v>
      </c>
      <c r="M84" s="34">
        <f>M81+M79-M78</f>
        <v>2249256.5289518763</v>
      </c>
      <c r="N84" s="34">
        <f t="shared" si="51"/>
        <v>0</v>
      </c>
      <c r="O84" s="34">
        <f t="shared" si="51"/>
        <v>0</v>
      </c>
      <c r="P84" s="34">
        <f t="shared" si="51"/>
        <v>0</v>
      </c>
      <c r="Q84" s="34">
        <f t="shared" si="51"/>
        <v>0</v>
      </c>
      <c r="R84" s="34">
        <f t="shared" si="51"/>
        <v>0</v>
      </c>
      <c r="S84" s="34">
        <f t="shared" si="51"/>
        <v>0</v>
      </c>
      <c r="T84" s="34">
        <f t="shared" si="51"/>
        <v>0</v>
      </c>
      <c r="U84" s="34">
        <f t="shared" si="51"/>
        <v>0</v>
      </c>
      <c r="V84" s="34">
        <f t="shared" si="51"/>
        <v>0</v>
      </c>
      <c r="W84" s="34">
        <f t="shared" si="51"/>
        <v>0</v>
      </c>
      <c r="X84" s="34">
        <f t="shared" si="51"/>
        <v>0</v>
      </c>
      <c r="Y84" s="34">
        <f t="shared" si="51"/>
        <v>0</v>
      </c>
      <c r="Z84" s="34">
        <f t="shared" si="51"/>
        <v>0</v>
      </c>
      <c r="AA84" s="34">
        <f t="shared" si="51"/>
        <v>0</v>
      </c>
      <c r="AB84" s="34">
        <f t="shared" si="51"/>
        <v>0</v>
      </c>
      <c r="AC84" s="34">
        <f t="shared" si="51"/>
        <v>0</v>
      </c>
      <c r="AD84" s="34">
        <f t="shared" si="51"/>
        <v>0</v>
      </c>
      <c r="AE84" s="34">
        <f t="shared" si="51"/>
        <v>0</v>
      </c>
      <c r="AF84" s="34">
        <f t="shared" si="51"/>
        <v>0</v>
      </c>
      <c r="AG84" s="34">
        <f t="shared" si="51"/>
        <v>0</v>
      </c>
      <c r="AH84" s="34">
        <f t="shared" si="51"/>
        <v>0</v>
      </c>
      <c r="AI84" s="34">
        <f t="shared" si="51"/>
        <v>0</v>
      </c>
      <c r="AJ84" s="34">
        <f t="shared" si="51"/>
        <v>0</v>
      </c>
      <c r="AK84" s="34">
        <f t="shared" si="51"/>
        <v>0</v>
      </c>
      <c r="AL84" s="34">
        <f t="shared" si="51"/>
        <v>0</v>
      </c>
      <c r="AM84" s="34">
        <f t="shared" si="51"/>
        <v>0</v>
      </c>
      <c r="AN84" s="34">
        <f t="shared" si="51"/>
        <v>0</v>
      </c>
      <c r="AO84" s="34">
        <f t="shared" si="51"/>
        <v>0</v>
      </c>
      <c r="AP84" s="34">
        <f t="shared" si="51"/>
        <v>0</v>
      </c>
      <c r="AQ84" s="34">
        <f t="shared" si="51"/>
        <v>0</v>
      </c>
      <c r="AR84" s="34">
        <f t="shared" si="51"/>
        <v>0</v>
      </c>
      <c r="AS84" s="34">
        <f t="shared" si="51"/>
        <v>0</v>
      </c>
    </row>
    <row r="85" spans="4:45" outlineLevel="1" x14ac:dyDescent="0.35">
      <c r="D85" s="33" t="s">
        <v>180</v>
      </c>
      <c r="E85" s="33" t="s">
        <v>60</v>
      </c>
      <c r="F85" s="38">
        <f>IFERROR(IRR(J84:AS84,-0.01),FALSE)</f>
        <v>7.0000000000000062E-2</v>
      </c>
    </row>
    <row r="86" spans="4:45" outlineLevel="1" x14ac:dyDescent="0.35"/>
    <row r="87" spans="4:45" outlineLevel="1" x14ac:dyDescent="0.35">
      <c r="D87" s="33" t="s">
        <v>181</v>
      </c>
      <c r="E87" s="33" t="s">
        <v>60</v>
      </c>
      <c r="J87" s="38" t="b">
        <f>IF(J62,J81/J62)</f>
        <v>0</v>
      </c>
      <c r="K87" s="38">
        <f t="shared" ref="K87:AS87" si="52">IF(K62,K81/K62)</f>
        <v>0.2</v>
      </c>
      <c r="L87" s="38">
        <f t="shared" si="52"/>
        <v>0.2</v>
      </c>
      <c r="M87" s="38">
        <f t="shared" si="52"/>
        <v>0.15961997301667141</v>
      </c>
      <c r="N87" s="38">
        <f t="shared" si="52"/>
        <v>0</v>
      </c>
      <c r="O87" s="38">
        <f t="shared" si="52"/>
        <v>0</v>
      </c>
      <c r="P87" s="38">
        <f t="shared" si="52"/>
        <v>0</v>
      </c>
      <c r="Q87" s="38">
        <f t="shared" si="52"/>
        <v>0</v>
      </c>
      <c r="R87" s="38">
        <f t="shared" si="52"/>
        <v>0</v>
      </c>
      <c r="S87" s="38">
        <f t="shared" si="52"/>
        <v>0</v>
      </c>
      <c r="T87" s="38">
        <f t="shared" si="52"/>
        <v>0</v>
      </c>
      <c r="U87" s="38">
        <f t="shared" si="52"/>
        <v>0</v>
      </c>
      <c r="V87" s="38">
        <f t="shared" si="52"/>
        <v>0</v>
      </c>
      <c r="W87" s="38">
        <f t="shared" si="52"/>
        <v>0</v>
      </c>
      <c r="X87" s="38">
        <f t="shared" si="52"/>
        <v>0</v>
      </c>
      <c r="Y87" s="38">
        <f t="shared" si="52"/>
        <v>0</v>
      </c>
      <c r="Z87" s="38">
        <f t="shared" si="52"/>
        <v>0</v>
      </c>
      <c r="AA87" s="38">
        <f t="shared" si="52"/>
        <v>0</v>
      </c>
      <c r="AB87" s="38">
        <f t="shared" si="52"/>
        <v>0</v>
      </c>
      <c r="AC87" s="38">
        <f t="shared" si="52"/>
        <v>0</v>
      </c>
      <c r="AD87" s="38">
        <f t="shared" si="52"/>
        <v>0</v>
      </c>
      <c r="AE87" s="38">
        <f t="shared" si="52"/>
        <v>0</v>
      </c>
      <c r="AF87" s="38">
        <f t="shared" si="52"/>
        <v>0</v>
      </c>
      <c r="AG87" s="38">
        <f t="shared" si="52"/>
        <v>0</v>
      </c>
      <c r="AH87" s="38">
        <f t="shared" si="52"/>
        <v>0</v>
      </c>
      <c r="AI87" s="38">
        <f t="shared" si="52"/>
        <v>0</v>
      </c>
      <c r="AJ87" s="38">
        <f t="shared" si="52"/>
        <v>0</v>
      </c>
      <c r="AK87" s="38">
        <f t="shared" si="52"/>
        <v>0</v>
      </c>
      <c r="AL87" s="38">
        <f t="shared" si="52"/>
        <v>0</v>
      </c>
      <c r="AM87" s="38">
        <f t="shared" si="52"/>
        <v>0</v>
      </c>
      <c r="AN87" s="38">
        <f t="shared" si="52"/>
        <v>0</v>
      </c>
      <c r="AO87" s="38">
        <f t="shared" si="52"/>
        <v>0</v>
      </c>
      <c r="AP87" s="38">
        <f t="shared" si="52"/>
        <v>0</v>
      </c>
      <c r="AQ87" s="38">
        <f t="shared" si="52"/>
        <v>0</v>
      </c>
      <c r="AR87" s="38">
        <f t="shared" si="52"/>
        <v>0</v>
      </c>
      <c r="AS87" s="38">
        <f t="shared" si="52"/>
        <v>0</v>
      </c>
    </row>
    <row r="88" spans="4:45" outlineLevel="1" x14ac:dyDescent="0.35">
      <c r="D88" s="33" t="s">
        <v>187</v>
      </c>
      <c r="E88" s="33" t="s">
        <v>60</v>
      </c>
      <c r="F88" s="35">
        <f>G21</f>
        <v>0.2</v>
      </c>
      <c r="K88" s="38">
        <f>K87/$F$88</f>
        <v>1</v>
      </c>
      <c r="L88" s="38">
        <f t="shared" ref="L88:AS88" si="53">L87/$F$88</f>
        <v>1</v>
      </c>
      <c r="M88" s="38">
        <f t="shared" si="53"/>
        <v>0.79809986508335706</v>
      </c>
      <c r="N88" s="38">
        <f t="shared" si="53"/>
        <v>0</v>
      </c>
      <c r="O88" s="38">
        <f t="shared" si="53"/>
        <v>0</v>
      </c>
      <c r="P88" s="38">
        <f t="shared" si="53"/>
        <v>0</v>
      </c>
      <c r="Q88" s="38">
        <f t="shared" si="53"/>
        <v>0</v>
      </c>
      <c r="R88" s="38">
        <f t="shared" si="53"/>
        <v>0</v>
      </c>
      <c r="S88" s="38">
        <f t="shared" si="53"/>
        <v>0</v>
      </c>
      <c r="T88" s="38">
        <f t="shared" si="53"/>
        <v>0</v>
      </c>
      <c r="U88" s="38">
        <f t="shared" si="53"/>
        <v>0</v>
      </c>
      <c r="V88" s="38">
        <f t="shared" si="53"/>
        <v>0</v>
      </c>
      <c r="W88" s="38">
        <f t="shared" si="53"/>
        <v>0</v>
      </c>
      <c r="X88" s="38">
        <f t="shared" si="53"/>
        <v>0</v>
      </c>
      <c r="Y88" s="38">
        <f t="shared" si="53"/>
        <v>0</v>
      </c>
      <c r="Z88" s="38">
        <f t="shared" si="53"/>
        <v>0</v>
      </c>
      <c r="AA88" s="38">
        <f t="shared" si="53"/>
        <v>0</v>
      </c>
      <c r="AB88" s="38">
        <f t="shared" si="53"/>
        <v>0</v>
      </c>
      <c r="AC88" s="38">
        <f t="shared" si="53"/>
        <v>0</v>
      </c>
      <c r="AD88" s="38">
        <f t="shared" si="53"/>
        <v>0</v>
      </c>
      <c r="AE88" s="38">
        <f t="shared" si="53"/>
        <v>0</v>
      </c>
      <c r="AF88" s="38">
        <f t="shared" si="53"/>
        <v>0</v>
      </c>
      <c r="AG88" s="38">
        <f t="shared" si="53"/>
        <v>0</v>
      </c>
      <c r="AH88" s="38">
        <f t="shared" si="53"/>
        <v>0</v>
      </c>
      <c r="AI88" s="38">
        <f t="shared" si="53"/>
        <v>0</v>
      </c>
      <c r="AJ88" s="38">
        <f t="shared" si="53"/>
        <v>0</v>
      </c>
      <c r="AK88" s="38">
        <f t="shared" si="53"/>
        <v>0</v>
      </c>
      <c r="AL88" s="38">
        <f t="shared" si="53"/>
        <v>0</v>
      </c>
      <c r="AM88" s="38">
        <f t="shared" si="53"/>
        <v>0</v>
      </c>
      <c r="AN88" s="38">
        <f t="shared" si="53"/>
        <v>0</v>
      </c>
      <c r="AO88" s="38">
        <f t="shared" si="53"/>
        <v>0</v>
      </c>
      <c r="AP88" s="38">
        <f t="shared" si="53"/>
        <v>0</v>
      </c>
      <c r="AQ88" s="38">
        <f t="shared" si="53"/>
        <v>0</v>
      </c>
      <c r="AR88" s="38">
        <f t="shared" si="53"/>
        <v>0</v>
      </c>
      <c r="AS88" s="38">
        <f t="shared" si="53"/>
        <v>0</v>
      </c>
    </row>
    <row r="89" spans="4:45" outlineLevel="1" x14ac:dyDescent="0.35">
      <c r="D89" s="33" t="s">
        <v>186</v>
      </c>
      <c r="E89" s="33" t="s">
        <v>60</v>
      </c>
      <c r="F89" s="35">
        <f>G22</f>
        <v>0.8</v>
      </c>
      <c r="I89" s="34"/>
      <c r="K89" s="38">
        <f>$F$89*K88</f>
        <v>0.8</v>
      </c>
      <c r="L89" s="38">
        <f t="shared" ref="L89:AS89" si="54">$F$89*L88</f>
        <v>0.8</v>
      </c>
      <c r="M89" s="38">
        <f t="shared" si="54"/>
        <v>0.63847989206668565</v>
      </c>
      <c r="N89" s="38">
        <f t="shared" si="54"/>
        <v>0</v>
      </c>
      <c r="O89" s="38">
        <f t="shared" si="54"/>
        <v>0</v>
      </c>
      <c r="P89" s="38">
        <f t="shared" si="54"/>
        <v>0</v>
      </c>
      <c r="Q89" s="38">
        <f t="shared" si="54"/>
        <v>0</v>
      </c>
      <c r="R89" s="38">
        <f t="shared" si="54"/>
        <v>0</v>
      </c>
      <c r="S89" s="38">
        <f t="shared" si="54"/>
        <v>0</v>
      </c>
      <c r="T89" s="38">
        <f t="shared" si="54"/>
        <v>0</v>
      </c>
      <c r="U89" s="38">
        <f t="shared" si="54"/>
        <v>0</v>
      </c>
      <c r="V89" s="38">
        <f t="shared" si="54"/>
        <v>0</v>
      </c>
      <c r="W89" s="38">
        <f t="shared" si="54"/>
        <v>0</v>
      </c>
      <c r="X89" s="38">
        <f t="shared" si="54"/>
        <v>0</v>
      </c>
      <c r="Y89" s="38">
        <f t="shared" si="54"/>
        <v>0</v>
      </c>
      <c r="Z89" s="38">
        <f t="shared" si="54"/>
        <v>0</v>
      </c>
      <c r="AA89" s="38">
        <f t="shared" si="54"/>
        <v>0</v>
      </c>
      <c r="AB89" s="38">
        <f t="shared" si="54"/>
        <v>0</v>
      </c>
      <c r="AC89" s="38">
        <f t="shared" si="54"/>
        <v>0</v>
      </c>
      <c r="AD89" s="38">
        <f t="shared" si="54"/>
        <v>0</v>
      </c>
      <c r="AE89" s="38">
        <f t="shared" si="54"/>
        <v>0</v>
      </c>
      <c r="AF89" s="38">
        <f t="shared" si="54"/>
        <v>0</v>
      </c>
      <c r="AG89" s="38">
        <f t="shared" si="54"/>
        <v>0</v>
      </c>
      <c r="AH89" s="38">
        <f t="shared" si="54"/>
        <v>0</v>
      </c>
      <c r="AI89" s="38">
        <f t="shared" si="54"/>
        <v>0</v>
      </c>
      <c r="AJ89" s="38">
        <f t="shared" si="54"/>
        <v>0</v>
      </c>
      <c r="AK89" s="38">
        <f t="shared" si="54"/>
        <v>0</v>
      </c>
      <c r="AL89" s="38">
        <f t="shared" si="54"/>
        <v>0</v>
      </c>
      <c r="AM89" s="38">
        <f t="shared" si="54"/>
        <v>0</v>
      </c>
      <c r="AN89" s="38">
        <f t="shared" si="54"/>
        <v>0</v>
      </c>
      <c r="AO89" s="38">
        <f t="shared" si="54"/>
        <v>0</v>
      </c>
      <c r="AP89" s="38">
        <f t="shared" si="54"/>
        <v>0</v>
      </c>
      <c r="AQ89" s="38">
        <f t="shared" si="54"/>
        <v>0</v>
      </c>
      <c r="AR89" s="38">
        <f t="shared" si="54"/>
        <v>0</v>
      </c>
      <c r="AS89" s="38">
        <f t="shared" si="54"/>
        <v>0</v>
      </c>
    </row>
    <row r="90" spans="4:45" outlineLevel="1" x14ac:dyDescent="0.35">
      <c r="D90" s="33" t="s">
        <v>192</v>
      </c>
      <c r="E90" s="33" t="s">
        <v>90</v>
      </c>
      <c r="F90" s="35"/>
      <c r="I90" s="21">
        <f>SUM(K90:XFD90)</f>
        <v>11136770.343923755</v>
      </c>
      <c r="K90" s="34">
        <f>K89*K62</f>
        <v>4018700</v>
      </c>
      <c r="L90" s="34">
        <f t="shared" ref="L90:AS90" si="55">L89*L62</f>
        <v>3977186.5</v>
      </c>
      <c r="M90" s="34">
        <f t="shared" si="55"/>
        <v>3140883.843923755</v>
      </c>
      <c r="N90" s="34">
        <f t="shared" si="55"/>
        <v>0</v>
      </c>
      <c r="O90" s="34">
        <f t="shared" si="55"/>
        <v>0</v>
      </c>
      <c r="P90" s="34">
        <f t="shared" si="55"/>
        <v>0</v>
      </c>
      <c r="Q90" s="34">
        <f t="shared" si="55"/>
        <v>0</v>
      </c>
      <c r="R90" s="34">
        <f t="shared" si="55"/>
        <v>0</v>
      </c>
      <c r="S90" s="34">
        <f t="shared" si="55"/>
        <v>0</v>
      </c>
      <c r="T90" s="34">
        <f t="shared" si="55"/>
        <v>0</v>
      </c>
      <c r="U90" s="34">
        <f t="shared" si="55"/>
        <v>0</v>
      </c>
      <c r="V90" s="34">
        <f t="shared" si="55"/>
        <v>0</v>
      </c>
      <c r="W90" s="34">
        <f t="shared" si="55"/>
        <v>0</v>
      </c>
      <c r="X90" s="34">
        <f t="shared" si="55"/>
        <v>0</v>
      </c>
      <c r="Y90" s="34">
        <f t="shared" si="55"/>
        <v>0</v>
      </c>
      <c r="Z90" s="34">
        <f t="shared" si="55"/>
        <v>0</v>
      </c>
      <c r="AA90" s="34">
        <f t="shared" si="55"/>
        <v>0</v>
      </c>
      <c r="AB90" s="34">
        <f t="shared" si="55"/>
        <v>0</v>
      </c>
      <c r="AC90" s="34">
        <f t="shared" si="55"/>
        <v>0</v>
      </c>
      <c r="AD90" s="34">
        <f t="shared" si="55"/>
        <v>0</v>
      </c>
      <c r="AE90" s="34">
        <f t="shared" si="55"/>
        <v>0</v>
      </c>
      <c r="AF90" s="34">
        <f t="shared" si="55"/>
        <v>0</v>
      </c>
      <c r="AG90" s="34">
        <f t="shared" si="55"/>
        <v>0</v>
      </c>
      <c r="AH90" s="34">
        <f t="shared" si="55"/>
        <v>0</v>
      </c>
      <c r="AI90" s="34">
        <f t="shared" si="55"/>
        <v>0</v>
      </c>
      <c r="AJ90" s="34">
        <f t="shared" si="55"/>
        <v>0</v>
      </c>
      <c r="AK90" s="34">
        <f t="shared" si="55"/>
        <v>0</v>
      </c>
      <c r="AL90" s="34">
        <f t="shared" si="55"/>
        <v>0</v>
      </c>
      <c r="AM90" s="34">
        <f t="shared" si="55"/>
        <v>0</v>
      </c>
      <c r="AN90" s="34">
        <f t="shared" si="55"/>
        <v>0</v>
      </c>
      <c r="AO90" s="34">
        <f t="shared" si="55"/>
        <v>0</v>
      </c>
      <c r="AP90" s="34">
        <f t="shared" si="55"/>
        <v>0</v>
      </c>
      <c r="AQ90" s="34">
        <f t="shared" si="55"/>
        <v>0</v>
      </c>
      <c r="AR90" s="34">
        <f t="shared" si="55"/>
        <v>0</v>
      </c>
      <c r="AS90" s="34">
        <f t="shared" si="55"/>
        <v>0</v>
      </c>
    </row>
    <row r="91" spans="4:45" outlineLevel="1" x14ac:dyDescent="0.35"/>
    <row r="92" spans="4:45" outlineLevel="1" x14ac:dyDescent="0.35">
      <c r="D92" s="33" t="s">
        <v>190</v>
      </c>
      <c r="E92" s="33" t="s">
        <v>90</v>
      </c>
      <c r="J92" s="34">
        <f>J90+J81</f>
        <v>0</v>
      </c>
      <c r="K92" s="34">
        <f>K90+K81</f>
        <v>5023375</v>
      </c>
      <c r="L92" s="34">
        <f t="shared" ref="L92:AS92" si="56">L90+L81</f>
        <v>4971483.125</v>
      </c>
      <c r="M92" s="34">
        <f t="shared" si="56"/>
        <v>3926104.8049046937</v>
      </c>
      <c r="N92" s="34">
        <f t="shared" si="56"/>
        <v>0</v>
      </c>
      <c r="O92" s="34">
        <f t="shared" si="56"/>
        <v>0</v>
      </c>
      <c r="P92" s="34">
        <f t="shared" si="56"/>
        <v>0</v>
      </c>
      <c r="Q92" s="34">
        <f t="shared" si="56"/>
        <v>0</v>
      </c>
      <c r="R92" s="34">
        <f t="shared" si="56"/>
        <v>0</v>
      </c>
      <c r="S92" s="34">
        <f t="shared" si="56"/>
        <v>0</v>
      </c>
      <c r="T92" s="34">
        <f t="shared" si="56"/>
        <v>0</v>
      </c>
      <c r="U92" s="34">
        <f t="shared" si="56"/>
        <v>0</v>
      </c>
      <c r="V92" s="34">
        <f t="shared" si="56"/>
        <v>0</v>
      </c>
      <c r="W92" s="34">
        <f t="shared" si="56"/>
        <v>0</v>
      </c>
      <c r="X92" s="34">
        <f t="shared" si="56"/>
        <v>0</v>
      </c>
      <c r="Y92" s="34">
        <f t="shared" si="56"/>
        <v>0</v>
      </c>
      <c r="Z92" s="34">
        <f t="shared" si="56"/>
        <v>0</v>
      </c>
      <c r="AA92" s="34">
        <f t="shared" si="56"/>
        <v>0</v>
      </c>
      <c r="AB92" s="34">
        <f t="shared" si="56"/>
        <v>0</v>
      </c>
      <c r="AC92" s="34">
        <f t="shared" si="56"/>
        <v>0</v>
      </c>
      <c r="AD92" s="34">
        <f t="shared" si="56"/>
        <v>0</v>
      </c>
      <c r="AE92" s="34">
        <f t="shared" si="56"/>
        <v>0</v>
      </c>
      <c r="AF92" s="34">
        <f t="shared" si="56"/>
        <v>0</v>
      </c>
      <c r="AG92" s="34">
        <f t="shared" si="56"/>
        <v>0</v>
      </c>
      <c r="AH92" s="34">
        <f t="shared" si="56"/>
        <v>0</v>
      </c>
      <c r="AI92" s="34">
        <f t="shared" si="56"/>
        <v>0</v>
      </c>
      <c r="AJ92" s="34">
        <f t="shared" si="56"/>
        <v>0</v>
      </c>
      <c r="AK92" s="34">
        <f t="shared" si="56"/>
        <v>0</v>
      </c>
      <c r="AL92" s="34">
        <f t="shared" si="56"/>
        <v>0</v>
      </c>
      <c r="AM92" s="34">
        <f t="shared" si="56"/>
        <v>0</v>
      </c>
      <c r="AN92" s="34">
        <f t="shared" si="56"/>
        <v>0</v>
      </c>
      <c r="AO92" s="34">
        <f t="shared" si="56"/>
        <v>0</v>
      </c>
      <c r="AP92" s="34">
        <f t="shared" si="56"/>
        <v>0</v>
      </c>
      <c r="AQ92" s="34">
        <f t="shared" si="56"/>
        <v>0</v>
      </c>
      <c r="AR92" s="34">
        <f t="shared" si="56"/>
        <v>0</v>
      </c>
      <c r="AS92" s="34">
        <f t="shared" si="56"/>
        <v>0</v>
      </c>
    </row>
    <row r="93" spans="4:45" outlineLevel="1" x14ac:dyDescent="0.35">
      <c r="D93" s="33" t="s">
        <v>191</v>
      </c>
      <c r="E93" s="33" t="s">
        <v>90</v>
      </c>
      <c r="J93" s="34">
        <f>J88*J52</f>
        <v>0</v>
      </c>
      <c r="K93" s="34">
        <f>K88*K52</f>
        <v>-27609958.333333332</v>
      </c>
      <c r="L93" s="34">
        <f t="shared" ref="L93:AS93" si="57">L88*L52</f>
        <v>-14741850.208333332</v>
      </c>
      <c r="M93" s="34">
        <f t="shared" si="57"/>
        <v>-5620233.7146457015</v>
      </c>
      <c r="N93" s="34">
        <f t="shared" si="57"/>
        <v>0</v>
      </c>
      <c r="O93" s="34">
        <f t="shared" si="57"/>
        <v>0</v>
      </c>
      <c r="P93" s="34">
        <f t="shared" si="57"/>
        <v>0</v>
      </c>
      <c r="Q93" s="34">
        <f t="shared" si="57"/>
        <v>0</v>
      </c>
      <c r="R93" s="34">
        <f t="shared" si="57"/>
        <v>0</v>
      </c>
      <c r="S93" s="34">
        <f t="shared" si="57"/>
        <v>0</v>
      </c>
      <c r="T93" s="34">
        <f t="shared" si="57"/>
        <v>0</v>
      </c>
      <c r="U93" s="34">
        <f t="shared" si="57"/>
        <v>0</v>
      </c>
      <c r="V93" s="34">
        <f t="shared" si="57"/>
        <v>0</v>
      </c>
      <c r="W93" s="34">
        <f t="shared" si="57"/>
        <v>0</v>
      </c>
      <c r="X93" s="34">
        <f t="shared" si="57"/>
        <v>0</v>
      </c>
      <c r="Y93" s="34">
        <f t="shared" si="57"/>
        <v>0</v>
      </c>
      <c r="Z93" s="34">
        <f t="shared" si="57"/>
        <v>0</v>
      </c>
      <c r="AA93" s="34">
        <f t="shared" si="57"/>
        <v>0</v>
      </c>
      <c r="AB93" s="34">
        <f t="shared" si="57"/>
        <v>0</v>
      </c>
      <c r="AC93" s="34">
        <f t="shared" si="57"/>
        <v>0</v>
      </c>
      <c r="AD93" s="34">
        <f t="shared" si="57"/>
        <v>0</v>
      </c>
      <c r="AE93" s="34">
        <f t="shared" si="57"/>
        <v>0</v>
      </c>
      <c r="AF93" s="34">
        <f t="shared" si="57"/>
        <v>0</v>
      </c>
      <c r="AG93" s="34">
        <f t="shared" si="57"/>
        <v>0</v>
      </c>
      <c r="AH93" s="34">
        <f t="shared" si="57"/>
        <v>0</v>
      </c>
      <c r="AI93" s="34">
        <f t="shared" si="57"/>
        <v>0</v>
      </c>
      <c r="AJ93" s="34">
        <f t="shared" si="57"/>
        <v>0</v>
      </c>
      <c r="AK93" s="34">
        <f t="shared" si="57"/>
        <v>0</v>
      </c>
      <c r="AL93" s="34">
        <f t="shared" si="57"/>
        <v>0</v>
      </c>
      <c r="AM93" s="34">
        <f t="shared" si="57"/>
        <v>0</v>
      </c>
      <c r="AN93" s="34">
        <f t="shared" si="57"/>
        <v>0</v>
      </c>
      <c r="AO93" s="34">
        <f t="shared" si="57"/>
        <v>0</v>
      </c>
      <c r="AP93" s="34">
        <f t="shared" si="57"/>
        <v>0</v>
      </c>
      <c r="AQ93" s="34">
        <f t="shared" si="57"/>
        <v>0</v>
      </c>
      <c r="AR93" s="34">
        <f t="shared" si="57"/>
        <v>0</v>
      </c>
      <c r="AS93" s="34">
        <f t="shared" si="57"/>
        <v>0</v>
      </c>
    </row>
    <row r="94" spans="4:45" outlineLevel="1" x14ac:dyDescent="0.35"/>
    <row r="95" spans="4:45" outlineLevel="1" x14ac:dyDescent="0.35">
      <c r="D95" s="33" t="s">
        <v>206</v>
      </c>
      <c r="E95" s="33" t="s">
        <v>90</v>
      </c>
      <c r="J95" s="34">
        <f>J62-J92</f>
        <v>0</v>
      </c>
      <c r="K95" s="34">
        <f>K62-K92</f>
        <v>0</v>
      </c>
      <c r="L95" s="34">
        <f t="shared" ref="L95:AS95" si="58">L62-L92</f>
        <v>0</v>
      </c>
      <c r="M95" s="34">
        <f t="shared" si="58"/>
        <v>993210.40447030589</v>
      </c>
      <c r="N95" s="34">
        <f t="shared" si="58"/>
        <v>4866861.9233281258</v>
      </c>
      <c r="O95" s="34">
        <f t="shared" si="58"/>
        <v>4814113.7695114845</v>
      </c>
      <c r="P95" s="34">
        <f t="shared" si="58"/>
        <v>4761061.079579927</v>
      </c>
      <c r="Q95" s="34">
        <f t="shared" si="58"/>
        <v>4707694.0106763486</v>
      </c>
      <c r="R95" s="34">
        <f t="shared" si="58"/>
        <v>4654002.5418471722</v>
      </c>
      <c r="S95" s="34">
        <f t="shared" si="58"/>
        <v>4599976.4703866262</v>
      </c>
      <c r="T95" s="34">
        <f t="shared" si="58"/>
        <v>4545605.4081083573</v>
      </c>
      <c r="U95" s="34">
        <f t="shared" si="58"/>
        <v>4490878.7775429534</v>
      </c>
      <c r="V95" s="34">
        <f t="shared" si="58"/>
        <v>4435785.8080598786</v>
      </c>
      <c r="W95" s="34">
        <f t="shared" si="58"/>
        <v>4380315.5319123119</v>
      </c>
      <c r="X95" s="34">
        <f t="shared" si="58"/>
        <v>4324456.7802033387</v>
      </c>
      <c r="Y95" s="34">
        <f t="shared" si="58"/>
        <v>4268198.1787719224</v>
      </c>
      <c r="Z95" s="34">
        <f t="shared" si="58"/>
        <v>4211528.1439970536</v>
      </c>
      <c r="AA95" s="34">
        <f t="shared" si="58"/>
        <v>4154434.8785184389</v>
      </c>
      <c r="AB95" s="34">
        <f t="shared" si="58"/>
        <v>4096906.3668720461</v>
      </c>
      <c r="AC95" s="34">
        <f t="shared" si="58"/>
        <v>4038930.3710388094</v>
      </c>
      <c r="AD95" s="34">
        <f t="shared" si="58"/>
        <v>3980494.4259047606</v>
      </c>
      <c r="AE95" s="34">
        <f t="shared" si="58"/>
        <v>5496738.8334089816</v>
      </c>
      <c r="AF95" s="34">
        <f t="shared" si="58"/>
        <v>5429468.8977146167</v>
      </c>
      <c r="AG95" s="34">
        <f t="shared" si="58"/>
        <v>5361739.5868681762</v>
      </c>
      <c r="AH95" s="34">
        <f t="shared" si="58"/>
        <v>5293537.283248811</v>
      </c>
      <c r="AI95" s="34">
        <f t="shared" si="58"/>
        <v>5224848.1190338433</v>
      </c>
      <c r="AJ95" s="34">
        <f t="shared" si="58"/>
        <v>5155657.9710839754</v>
      </c>
      <c r="AK95" s="34">
        <f t="shared" si="58"/>
        <v>5085952.4557267623</v>
      </c>
      <c r="AL95" s="34">
        <f t="shared" si="58"/>
        <v>5015716.9234362999</v>
      </c>
      <c r="AM95" s="34">
        <f t="shared" si="58"/>
        <v>4944936.453407052</v>
      </c>
      <c r="AN95" s="34">
        <f t="shared" si="58"/>
        <v>4873595.8480197098</v>
      </c>
      <c r="AO95" s="34">
        <f t="shared" si="58"/>
        <v>4801679.6271968987</v>
      </c>
      <c r="AP95" s="34">
        <f t="shared" si="58"/>
        <v>4729172.0226465464</v>
      </c>
      <c r="AQ95" s="34">
        <f t="shared" si="58"/>
        <v>4656056.9719906589</v>
      </c>
      <c r="AR95" s="34">
        <f t="shared" si="58"/>
        <v>4582318.1127771977</v>
      </c>
      <c r="AS95" s="34">
        <f t="shared" si="58"/>
        <v>4507938.7763727345</v>
      </c>
    </row>
    <row r="96" spans="4:45" outlineLevel="1" x14ac:dyDescent="0.35">
      <c r="D96" s="33" t="s">
        <v>207</v>
      </c>
      <c r="E96" s="33" t="s">
        <v>90</v>
      </c>
      <c r="J96" s="34">
        <f>J63-J93</f>
        <v>0</v>
      </c>
      <c r="K96" s="34">
        <f>K63-K93</f>
        <v>0</v>
      </c>
      <c r="L96" s="34">
        <f t="shared" ref="L96:AS96" si="59">L63-L93</f>
        <v>0</v>
      </c>
      <c r="M96" s="34">
        <f t="shared" si="59"/>
        <v>-1421784.4093126329</v>
      </c>
      <c r="N96" s="34">
        <f t="shared" si="59"/>
        <v>-4187471.4100052081</v>
      </c>
      <c r="O96" s="34">
        <f t="shared" si="59"/>
        <v>-4240219.5638218494</v>
      </c>
      <c r="P96" s="34">
        <f t="shared" si="59"/>
        <v>4427727.746246594</v>
      </c>
      <c r="Q96" s="34">
        <f t="shared" si="59"/>
        <v>4374360.6773430156</v>
      </c>
      <c r="R96" s="34">
        <f t="shared" si="59"/>
        <v>4320669.2085138392</v>
      </c>
      <c r="S96" s="34">
        <f t="shared" si="59"/>
        <v>4266643.1370532932</v>
      </c>
      <c r="T96" s="34">
        <f t="shared" si="59"/>
        <v>4212272.0747750243</v>
      </c>
      <c r="U96" s="34">
        <f t="shared" si="59"/>
        <v>4157545.4442096199</v>
      </c>
      <c r="V96" s="34">
        <f t="shared" si="59"/>
        <v>4102452.4747265452</v>
      </c>
      <c r="W96" s="34">
        <f t="shared" si="59"/>
        <v>4046982.1985789784</v>
      </c>
      <c r="X96" s="34">
        <f t="shared" si="59"/>
        <v>3991123.4468700052</v>
      </c>
      <c r="Y96" s="34">
        <f t="shared" si="59"/>
        <v>3934864.8454385889</v>
      </c>
      <c r="Z96" s="34">
        <f t="shared" si="59"/>
        <v>4211528.1439970536</v>
      </c>
      <c r="AA96" s="34">
        <f t="shared" si="59"/>
        <v>4154434.8785184389</v>
      </c>
      <c r="AB96" s="34">
        <f t="shared" si="59"/>
        <v>4096906.3668720461</v>
      </c>
      <c r="AC96" s="34">
        <f t="shared" si="59"/>
        <v>4038930.3710388094</v>
      </c>
      <c r="AD96" s="34">
        <f t="shared" si="59"/>
        <v>3980494.4259047606</v>
      </c>
      <c r="AE96" s="34">
        <f t="shared" si="59"/>
        <v>5496738.8334089816</v>
      </c>
      <c r="AF96" s="34">
        <f t="shared" si="59"/>
        <v>5429468.8977146167</v>
      </c>
      <c r="AG96" s="34">
        <f t="shared" si="59"/>
        <v>5361739.5868681762</v>
      </c>
      <c r="AH96" s="34">
        <f t="shared" si="59"/>
        <v>5293537.283248811</v>
      </c>
      <c r="AI96" s="34">
        <f t="shared" si="59"/>
        <v>5224848.1190338433</v>
      </c>
      <c r="AJ96" s="34">
        <f t="shared" si="59"/>
        <v>5155657.9710839754</v>
      </c>
      <c r="AK96" s="34">
        <f t="shared" si="59"/>
        <v>5085952.4557267623</v>
      </c>
      <c r="AL96" s="34">
        <f t="shared" si="59"/>
        <v>5015716.9234362999</v>
      </c>
      <c r="AM96" s="34">
        <f t="shared" si="59"/>
        <v>4944936.453407052</v>
      </c>
      <c r="AN96" s="34">
        <f t="shared" si="59"/>
        <v>4873595.8480197098</v>
      </c>
      <c r="AO96" s="34">
        <f t="shared" si="59"/>
        <v>4801679.6271968987</v>
      </c>
      <c r="AP96" s="34">
        <f t="shared" si="59"/>
        <v>4729172.0226465464</v>
      </c>
      <c r="AQ96" s="34">
        <f t="shared" si="59"/>
        <v>4656056.9719906589</v>
      </c>
      <c r="AR96" s="34">
        <f t="shared" si="59"/>
        <v>4582318.1127771977</v>
      </c>
      <c r="AS96" s="34">
        <f t="shared" si="59"/>
        <v>4507938.7763727345</v>
      </c>
    </row>
    <row r="97" spans="2:1006" outlineLevel="1" x14ac:dyDescent="0.35"/>
    <row r="98" spans="2:1006" x14ac:dyDescent="0.35">
      <c r="B98" s="28" t="s">
        <v>208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8"/>
      <c r="CD98" s="28"/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28"/>
      <c r="CR98" s="28"/>
      <c r="CS98" s="28"/>
      <c r="CT98" s="28"/>
      <c r="CU98" s="28"/>
      <c r="CV98" s="28"/>
      <c r="CW98" s="28"/>
      <c r="CX98" s="28"/>
      <c r="CY98" s="28"/>
      <c r="CZ98" s="28"/>
      <c r="DA98" s="28"/>
      <c r="DB98" s="28"/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8"/>
      <c r="DN98" s="28"/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8"/>
      <c r="ED98" s="28"/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8"/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8"/>
      <c r="FL98" s="28"/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8"/>
      <c r="GF98" s="28"/>
      <c r="GG98" s="28"/>
      <c r="GH98" s="28"/>
      <c r="GI98" s="28"/>
      <c r="GJ98" s="28"/>
      <c r="GK98" s="28"/>
      <c r="GL98" s="28"/>
      <c r="GM98" s="28"/>
      <c r="GN98" s="28"/>
      <c r="GO98" s="28"/>
      <c r="GP98" s="28"/>
      <c r="GQ98" s="28"/>
      <c r="GR98" s="28"/>
      <c r="GS98" s="28"/>
      <c r="GT98" s="28"/>
      <c r="GU98" s="28"/>
      <c r="GV98" s="28"/>
      <c r="GW98" s="28"/>
      <c r="GX98" s="28"/>
      <c r="GY98" s="28"/>
      <c r="GZ98" s="28"/>
      <c r="HA98" s="28"/>
      <c r="HB98" s="28"/>
      <c r="HC98" s="28"/>
      <c r="HD98" s="28"/>
      <c r="HE98" s="28"/>
      <c r="HF98" s="28"/>
      <c r="HG98" s="28"/>
      <c r="HH98" s="28"/>
      <c r="HI98" s="28"/>
      <c r="HJ98" s="28"/>
      <c r="HK98" s="28"/>
      <c r="HL98" s="28"/>
      <c r="HM98" s="28"/>
      <c r="HN98" s="28"/>
      <c r="HO98" s="28"/>
      <c r="HP98" s="28"/>
      <c r="HQ98" s="28"/>
      <c r="HR98" s="28"/>
      <c r="HS98" s="28"/>
      <c r="HT98" s="28"/>
      <c r="HU98" s="28"/>
      <c r="HV98" s="28"/>
      <c r="HW98" s="28"/>
      <c r="HX98" s="28"/>
      <c r="HY98" s="28"/>
      <c r="HZ98" s="28"/>
      <c r="IA98" s="28"/>
      <c r="IB98" s="28"/>
      <c r="IC98" s="28"/>
      <c r="ID98" s="28"/>
      <c r="IE98" s="28"/>
      <c r="IF98" s="28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  <c r="IW98" s="28"/>
      <c r="IX98" s="28"/>
      <c r="IY98" s="28"/>
      <c r="IZ98" s="28"/>
      <c r="JA98" s="28"/>
      <c r="JB98" s="28"/>
      <c r="JC98" s="28"/>
      <c r="JD98" s="28"/>
      <c r="JE98" s="28"/>
      <c r="JF98" s="28"/>
      <c r="JG98" s="28"/>
      <c r="JH98" s="28"/>
      <c r="JI98" s="28"/>
      <c r="JJ98" s="28"/>
      <c r="JK98" s="28"/>
      <c r="JL98" s="28"/>
      <c r="JM98" s="28"/>
      <c r="JN98" s="28"/>
      <c r="JO98" s="28"/>
      <c r="JP98" s="28"/>
      <c r="JQ98" s="28"/>
      <c r="JR98" s="28"/>
      <c r="JS98" s="28"/>
      <c r="JT98" s="28"/>
      <c r="JU98" s="28"/>
      <c r="JV98" s="28"/>
      <c r="JW98" s="28"/>
      <c r="JX98" s="28"/>
      <c r="JY98" s="28"/>
      <c r="JZ98" s="28"/>
      <c r="KA98" s="28"/>
      <c r="KB98" s="28"/>
      <c r="KC98" s="28"/>
      <c r="KD98" s="28"/>
      <c r="KE98" s="28"/>
      <c r="KF98" s="28"/>
      <c r="KG98" s="28"/>
      <c r="KH98" s="28"/>
      <c r="KI98" s="28"/>
      <c r="KJ98" s="28"/>
      <c r="KK98" s="28"/>
      <c r="KL98" s="28"/>
      <c r="KM98" s="28"/>
      <c r="KN98" s="28"/>
      <c r="KO98" s="28"/>
      <c r="KP98" s="28"/>
      <c r="KQ98" s="28"/>
      <c r="KR98" s="28"/>
      <c r="KS98" s="28"/>
      <c r="KT98" s="28"/>
      <c r="KU98" s="28"/>
      <c r="KV98" s="28"/>
      <c r="KW98" s="28"/>
      <c r="KX98" s="28"/>
      <c r="KY98" s="28"/>
      <c r="KZ98" s="28"/>
      <c r="LA98" s="28"/>
      <c r="LB98" s="28"/>
      <c r="LC98" s="28"/>
      <c r="LD98" s="28"/>
      <c r="LE98" s="28"/>
      <c r="LF98" s="28"/>
      <c r="LG98" s="28"/>
      <c r="LH98" s="28"/>
      <c r="LI98" s="28"/>
      <c r="LJ98" s="28"/>
      <c r="LK98" s="28"/>
      <c r="LL98" s="28"/>
      <c r="LM98" s="28"/>
      <c r="LN98" s="28"/>
      <c r="LO98" s="28"/>
      <c r="LP98" s="28"/>
      <c r="LQ98" s="28"/>
      <c r="LR98" s="28"/>
      <c r="LS98" s="28"/>
      <c r="LT98" s="28"/>
      <c r="LU98" s="28"/>
      <c r="LV98" s="28"/>
      <c r="LW98" s="28"/>
      <c r="LX98" s="28"/>
      <c r="LY98" s="28"/>
      <c r="LZ98" s="28"/>
      <c r="MA98" s="28"/>
      <c r="MB98" s="28"/>
      <c r="MC98" s="28"/>
      <c r="MD98" s="28"/>
      <c r="ME98" s="28"/>
      <c r="MF98" s="28"/>
      <c r="MG98" s="28"/>
      <c r="MH98" s="28"/>
      <c r="MI98" s="28"/>
      <c r="MJ98" s="28"/>
      <c r="MK98" s="28"/>
      <c r="ML98" s="28"/>
      <c r="MM98" s="28"/>
      <c r="MN98" s="28"/>
      <c r="MO98" s="28"/>
      <c r="MP98" s="28"/>
      <c r="MQ98" s="28"/>
      <c r="MR98" s="28"/>
      <c r="MS98" s="28"/>
      <c r="MT98" s="28"/>
      <c r="MU98" s="28"/>
      <c r="MV98" s="28"/>
      <c r="MW98" s="28"/>
      <c r="MX98" s="28"/>
      <c r="MY98" s="28"/>
      <c r="MZ98" s="28"/>
      <c r="NA98" s="28"/>
      <c r="NB98" s="28"/>
      <c r="NC98" s="28"/>
      <c r="ND98" s="28"/>
      <c r="NE98" s="28"/>
      <c r="NF98" s="28"/>
      <c r="NG98" s="28"/>
      <c r="NH98" s="28"/>
      <c r="NI98" s="28"/>
      <c r="NJ98" s="28"/>
      <c r="NK98" s="28"/>
      <c r="NL98" s="28"/>
      <c r="NM98" s="28"/>
      <c r="NN98" s="28"/>
      <c r="NO98" s="28"/>
      <c r="NP98" s="28"/>
      <c r="NQ98" s="28"/>
      <c r="NR98" s="28"/>
      <c r="NS98" s="28"/>
      <c r="NT98" s="28"/>
      <c r="NU98" s="28"/>
      <c r="NV98" s="28"/>
      <c r="NW98" s="28"/>
      <c r="NX98" s="28"/>
      <c r="NY98" s="28"/>
      <c r="NZ98" s="28"/>
      <c r="OA98" s="28"/>
      <c r="OB98" s="28"/>
      <c r="OC98" s="28"/>
      <c r="OD98" s="28"/>
      <c r="OE98" s="28"/>
      <c r="OF98" s="28"/>
      <c r="OG98" s="28"/>
      <c r="OH98" s="28"/>
      <c r="OI98" s="28"/>
      <c r="OJ98" s="28"/>
      <c r="OK98" s="28"/>
      <c r="OL98" s="28"/>
      <c r="OM98" s="28"/>
      <c r="ON98" s="28"/>
      <c r="OO98" s="28"/>
      <c r="OP98" s="28"/>
      <c r="OQ98" s="28"/>
      <c r="OR98" s="28"/>
      <c r="OS98" s="28"/>
      <c r="OT98" s="28"/>
      <c r="OU98" s="28"/>
      <c r="OV98" s="28"/>
      <c r="OW98" s="28"/>
      <c r="OX98" s="28"/>
      <c r="OY98" s="28"/>
      <c r="OZ98" s="28"/>
      <c r="PA98" s="28"/>
      <c r="PB98" s="28"/>
      <c r="PC98" s="28"/>
      <c r="PD98" s="28"/>
      <c r="PE98" s="28"/>
      <c r="PF98" s="28"/>
      <c r="PG98" s="28"/>
      <c r="PH98" s="28"/>
      <c r="PI98" s="28"/>
      <c r="PJ98" s="28"/>
      <c r="PK98" s="28"/>
      <c r="PL98" s="28"/>
      <c r="PM98" s="28"/>
      <c r="PN98" s="28"/>
      <c r="PO98" s="28"/>
      <c r="PP98" s="28"/>
      <c r="PQ98" s="28"/>
      <c r="PR98" s="28"/>
      <c r="PS98" s="28"/>
      <c r="PT98" s="28"/>
      <c r="PU98" s="28"/>
      <c r="PV98" s="28"/>
      <c r="PW98" s="28"/>
      <c r="PX98" s="28"/>
      <c r="PY98" s="28"/>
      <c r="PZ98" s="28"/>
      <c r="QA98" s="28"/>
      <c r="QB98" s="28"/>
      <c r="QC98" s="28"/>
      <c r="QD98" s="28"/>
      <c r="QE98" s="28"/>
      <c r="QF98" s="28"/>
      <c r="QG98" s="28"/>
      <c r="QH98" s="28"/>
      <c r="QI98" s="28"/>
      <c r="QJ98" s="28"/>
      <c r="QK98" s="28"/>
      <c r="QL98" s="28"/>
      <c r="QM98" s="28"/>
      <c r="QN98" s="28"/>
      <c r="QO98" s="28"/>
      <c r="QP98" s="28"/>
      <c r="QQ98" s="28"/>
      <c r="QR98" s="28"/>
      <c r="QS98" s="28"/>
      <c r="QT98" s="28"/>
      <c r="QU98" s="28"/>
      <c r="QV98" s="28"/>
      <c r="QW98" s="28"/>
      <c r="QX98" s="28"/>
      <c r="QY98" s="28"/>
      <c r="QZ98" s="28"/>
      <c r="RA98" s="28"/>
      <c r="RB98" s="28"/>
      <c r="RC98" s="28"/>
      <c r="RD98" s="28"/>
      <c r="RE98" s="28"/>
      <c r="RF98" s="28"/>
      <c r="RG98" s="28"/>
      <c r="RH98" s="28"/>
      <c r="RI98" s="28"/>
      <c r="RJ98" s="28"/>
      <c r="RK98" s="28"/>
      <c r="RL98" s="28"/>
      <c r="RM98" s="28"/>
      <c r="RN98" s="28"/>
      <c r="RO98" s="28"/>
      <c r="RP98" s="28"/>
      <c r="RQ98" s="28"/>
      <c r="RR98" s="28"/>
      <c r="RS98" s="28"/>
      <c r="RT98" s="28"/>
      <c r="RU98" s="28"/>
      <c r="RV98" s="28"/>
      <c r="RW98" s="28"/>
      <c r="RX98" s="28"/>
      <c r="RY98" s="28"/>
      <c r="RZ98" s="28"/>
      <c r="SA98" s="28"/>
      <c r="SB98" s="28"/>
      <c r="SC98" s="28"/>
      <c r="SD98" s="28"/>
      <c r="SE98" s="28"/>
      <c r="SF98" s="28"/>
      <c r="SG98" s="28"/>
      <c r="SH98" s="28"/>
      <c r="SI98" s="28"/>
      <c r="SJ98" s="28"/>
      <c r="SK98" s="28"/>
      <c r="SL98" s="28"/>
      <c r="SM98" s="28"/>
      <c r="SN98" s="28"/>
      <c r="SO98" s="28"/>
      <c r="SP98" s="28"/>
      <c r="SQ98" s="28"/>
      <c r="SR98" s="28"/>
      <c r="SS98" s="28"/>
      <c r="ST98" s="28"/>
      <c r="SU98" s="28"/>
      <c r="SV98" s="28"/>
      <c r="SW98" s="28"/>
      <c r="SX98" s="28"/>
      <c r="SY98" s="28"/>
      <c r="SZ98" s="28"/>
      <c r="TA98" s="28"/>
      <c r="TB98" s="28"/>
      <c r="TC98" s="28"/>
      <c r="TD98" s="28"/>
      <c r="TE98" s="28"/>
      <c r="TF98" s="28"/>
      <c r="TG98" s="28"/>
      <c r="TH98" s="28"/>
      <c r="TI98" s="28"/>
      <c r="TJ98" s="28"/>
      <c r="TK98" s="28"/>
      <c r="TL98" s="28"/>
      <c r="TM98" s="28"/>
      <c r="TN98" s="28"/>
      <c r="TO98" s="28"/>
      <c r="TP98" s="28"/>
      <c r="TQ98" s="28"/>
      <c r="TR98" s="28"/>
      <c r="TS98" s="28"/>
      <c r="TT98" s="28"/>
      <c r="TU98" s="28"/>
      <c r="TV98" s="28"/>
      <c r="TW98" s="28"/>
      <c r="TX98" s="28"/>
      <c r="TY98" s="28"/>
      <c r="TZ98" s="28"/>
      <c r="UA98" s="28"/>
      <c r="UB98" s="28"/>
      <c r="UC98" s="28"/>
      <c r="UD98" s="28"/>
      <c r="UE98" s="28"/>
      <c r="UF98" s="28"/>
      <c r="UG98" s="28"/>
      <c r="UH98" s="28"/>
      <c r="UI98" s="28"/>
      <c r="UJ98" s="28"/>
      <c r="UK98" s="28"/>
      <c r="UL98" s="28"/>
      <c r="UM98" s="28"/>
      <c r="UN98" s="28"/>
      <c r="UO98" s="28"/>
      <c r="UP98" s="28"/>
      <c r="UQ98" s="28"/>
      <c r="UR98" s="28"/>
      <c r="US98" s="28"/>
      <c r="UT98" s="28"/>
      <c r="UU98" s="28"/>
      <c r="UV98" s="28"/>
      <c r="UW98" s="28"/>
      <c r="UX98" s="28"/>
      <c r="UY98" s="28"/>
      <c r="UZ98" s="28"/>
      <c r="VA98" s="28"/>
      <c r="VB98" s="28"/>
      <c r="VC98" s="28"/>
      <c r="VD98" s="28"/>
      <c r="VE98" s="28"/>
      <c r="VF98" s="28"/>
      <c r="VG98" s="28"/>
      <c r="VH98" s="28"/>
      <c r="VI98" s="28"/>
      <c r="VJ98" s="28"/>
      <c r="VK98" s="28"/>
      <c r="VL98" s="28"/>
      <c r="VM98" s="28"/>
      <c r="VN98" s="28"/>
      <c r="VO98" s="28"/>
      <c r="VP98" s="28"/>
      <c r="VQ98" s="28"/>
      <c r="VR98" s="28"/>
      <c r="VS98" s="28"/>
      <c r="VT98" s="28"/>
      <c r="VU98" s="28"/>
      <c r="VV98" s="28"/>
      <c r="VW98" s="28"/>
      <c r="VX98" s="28"/>
      <c r="VY98" s="28"/>
      <c r="VZ98" s="28"/>
      <c r="WA98" s="28"/>
      <c r="WB98" s="28"/>
      <c r="WC98" s="28"/>
      <c r="WD98" s="28"/>
      <c r="WE98" s="28"/>
      <c r="WF98" s="28"/>
      <c r="WG98" s="28"/>
      <c r="WH98" s="28"/>
      <c r="WI98" s="28"/>
      <c r="WJ98" s="28"/>
      <c r="WK98" s="28"/>
      <c r="WL98" s="28"/>
      <c r="WM98" s="28"/>
      <c r="WN98" s="28"/>
      <c r="WO98" s="28"/>
      <c r="WP98" s="28"/>
      <c r="WQ98" s="28"/>
      <c r="WR98" s="28"/>
      <c r="WS98" s="28"/>
      <c r="WT98" s="28"/>
      <c r="WU98" s="28"/>
      <c r="WV98" s="28"/>
      <c r="WW98" s="28"/>
      <c r="WX98" s="28"/>
      <c r="WY98" s="28"/>
      <c r="WZ98" s="28"/>
      <c r="XA98" s="28"/>
      <c r="XB98" s="28"/>
      <c r="XC98" s="28"/>
      <c r="XD98" s="28"/>
      <c r="XE98" s="28"/>
      <c r="XF98" s="28"/>
      <c r="XG98" s="28"/>
      <c r="XH98" s="28"/>
      <c r="XI98" s="28"/>
      <c r="XJ98" s="28"/>
      <c r="XK98" s="28"/>
      <c r="XL98" s="28"/>
      <c r="XM98" s="28"/>
      <c r="XN98" s="28"/>
      <c r="XO98" s="28"/>
      <c r="XP98" s="28"/>
      <c r="XQ98" s="28"/>
      <c r="XR98" s="28"/>
      <c r="XS98" s="28"/>
      <c r="XT98" s="28"/>
      <c r="XU98" s="28"/>
      <c r="XV98" s="28"/>
      <c r="XW98" s="28"/>
      <c r="XX98" s="28"/>
      <c r="XY98" s="28"/>
      <c r="XZ98" s="28"/>
      <c r="YA98" s="28"/>
      <c r="YB98" s="28"/>
      <c r="YC98" s="28"/>
      <c r="YD98" s="28"/>
      <c r="YE98" s="28"/>
      <c r="YF98" s="28"/>
      <c r="YG98" s="28"/>
      <c r="YH98" s="28"/>
      <c r="YI98" s="28"/>
      <c r="YJ98" s="28"/>
      <c r="YK98" s="28"/>
      <c r="YL98" s="28"/>
      <c r="YM98" s="28"/>
      <c r="YN98" s="28"/>
      <c r="YO98" s="28"/>
      <c r="YP98" s="28"/>
      <c r="YQ98" s="28"/>
      <c r="YR98" s="28"/>
      <c r="YS98" s="28"/>
      <c r="YT98" s="28"/>
      <c r="YU98" s="28"/>
      <c r="YV98" s="28"/>
      <c r="YW98" s="28"/>
      <c r="YX98" s="28"/>
      <c r="YY98" s="28"/>
      <c r="YZ98" s="28"/>
      <c r="ZA98" s="28"/>
      <c r="ZB98" s="28"/>
      <c r="ZC98" s="28"/>
      <c r="ZD98" s="28"/>
      <c r="ZE98" s="28"/>
      <c r="ZF98" s="28"/>
      <c r="ZG98" s="28"/>
      <c r="ZH98" s="28"/>
      <c r="ZI98" s="28"/>
      <c r="ZJ98" s="28"/>
      <c r="ZK98" s="28"/>
      <c r="ZL98" s="28"/>
      <c r="ZM98" s="28"/>
      <c r="ZN98" s="28"/>
      <c r="ZO98" s="28"/>
      <c r="ZP98" s="28"/>
      <c r="ZQ98" s="28"/>
      <c r="ZR98" s="28"/>
      <c r="ZS98" s="28"/>
      <c r="ZT98" s="28"/>
      <c r="ZU98" s="28"/>
      <c r="ZV98" s="28"/>
      <c r="ZW98" s="28"/>
      <c r="ZX98" s="28"/>
      <c r="ZY98" s="28"/>
      <c r="ZZ98" s="28"/>
      <c r="AAA98" s="28"/>
      <c r="AAB98" s="28"/>
      <c r="AAC98" s="28"/>
      <c r="AAD98" s="28"/>
      <c r="AAE98" s="28"/>
      <c r="AAF98" s="28"/>
      <c r="AAG98" s="28"/>
      <c r="AAH98" s="28"/>
      <c r="AAI98" s="28"/>
      <c r="AAJ98" s="28"/>
      <c r="AAK98" s="28"/>
      <c r="AAL98" s="28"/>
      <c r="AAM98" s="28"/>
      <c r="AAN98" s="28"/>
      <c r="AAO98" s="28"/>
      <c r="AAP98" s="28"/>
      <c r="AAQ98" s="28"/>
      <c r="AAR98" s="28"/>
      <c r="AAS98" s="28"/>
      <c r="AAT98" s="28"/>
      <c r="AAU98" s="28"/>
      <c r="AAV98" s="28"/>
      <c r="AAW98" s="28"/>
      <c r="AAX98" s="28"/>
      <c r="AAY98" s="28"/>
      <c r="AAZ98" s="28"/>
      <c r="ABA98" s="28"/>
      <c r="ABB98" s="28"/>
      <c r="ABC98" s="28"/>
      <c r="ABD98" s="28"/>
      <c r="ABE98" s="28"/>
      <c r="ABF98" s="28"/>
      <c r="ABG98" s="28"/>
      <c r="ABH98" s="28"/>
      <c r="ABI98" s="28"/>
      <c r="ABJ98" s="28"/>
      <c r="ABK98" s="28"/>
      <c r="ABL98" s="28"/>
      <c r="ABM98" s="28"/>
      <c r="ABN98" s="28"/>
      <c r="ABO98" s="28"/>
      <c r="ABP98" s="28"/>
      <c r="ABQ98" s="28"/>
      <c r="ABR98" s="28"/>
      <c r="ABS98" s="28"/>
      <c r="ABT98" s="28"/>
      <c r="ABU98" s="28"/>
      <c r="ABV98" s="28"/>
      <c r="ABW98" s="28"/>
      <c r="ABX98" s="28"/>
      <c r="ABY98" s="28"/>
      <c r="ABZ98" s="28"/>
      <c r="ACA98" s="28"/>
      <c r="ACB98" s="28"/>
      <c r="ACC98" s="28"/>
      <c r="ACD98" s="28"/>
      <c r="ACE98" s="28"/>
      <c r="ACF98" s="28"/>
      <c r="ACG98" s="28"/>
      <c r="ACH98" s="28"/>
      <c r="ACI98" s="28"/>
      <c r="ACJ98" s="28"/>
      <c r="ACK98" s="28"/>
      <c r="ACL98" s="28"/>
      <c r="ACM98" s="28"/>
      <c r="ACN98" s="28"/>
      <c r="ACO98" s="28"/>
      <c r="ACP98" s="28"/>
      <c r="ACQ98" s="28"/>
      <c r="ACR98" s="28"/>
      <c r="ACS98" s="28"/>
      <c r="ACT98" s="28"/>
      <c r="ACU98" s="28"/>
      <c r="ACV98" s="28"/>
      <c r="ACW98" s="28"/>
      <c r="ACX98" s="28"/>
      <c r="ACY98" s="28"/>
      <c r="ACZ98" s="28"/>
      <c r="ADA98" s="28"/>
      <c r="ADB98" s="28"/>
      <c r="ADC98" s="28"/>
      <c r="ADD98" s="28"/>
      <c r="ADE98" s="28"/>
      <c r="ADF98" s="28"/>
      <c r="ADG98" s="28"/>
      <c r="ADH98" s="28"/>
      <c r="ADI98" s="28"/>
      <c r="ADJ98" s="28"/>
      <c r="ADK98" s="28"/>
      <c r="ADL98" s="28"/>
      <c r="ADM98" s="28"/>
      <c r="ADN98" s="28"/>
      <c r="ADO98" s="28"/>
      <c r="ADP98" s="28"/>
      <c r="ADQ98" s="28"/>
      <c r="ADR98" s="28"/>
      <c r="ADS98" s="28"/>
      <c r="ADT98" s="28"/>
      <c r="ADU98" s="28"/>
      <c r="ADV98" s="28"/>
      <c r="ADW98" s="28"/>
      <c r="ADX98" s="28"/>
      <c r="ADY98" s="28"/>
      <c r="ADZ98" s="28"/>
      <c r="AEA98" s="28"/>
      <c r="AEB98" s="28"/>
      <c r="AEC98" s="28"/>
      <c r="AED98" s="28"/>
      <c r="AEE98" s="28"/>
      <c r="AEF98" s="28"/>
      <c r="AEG98" s="28"/>
      <c r="AEH98" s="28"/>
      <c r="AEI98" s="28"/>
      <c r="AEJ98" s="28"/>
      <c r="AEK98" s="28"/>
      <c r="AEL98" s="28"/>
      <c r="AEM98" s="28"/>
      <c r="AEN98" s="28"/>
      <c r="AEO98" s="28"/>
      <c r="AEP98" s="28"/>
      <c r="AEQ98" s="28"/>
      <c r="AER98" s="28"/>
      <c r="AES98" s="28"/>
      <c r="AET98" s="28"/>
      <c r="AEU98" s="28"/>
      <c r="AEV98" s="28"/>
      <c r="AEW98" s="28"/>
      <c r="AEX98" s="28"/>
      <c r="AEY98" s="28"/>
      <c r="AEZ98" s="28"/>
      <c r="AFA98" s="28"/>
      <c r="AFB98" s="28"/>
      <c r="AFC98" s="28"/>
      <c r="AFD98" s="28"/>
      <c r="AFE98" s="28"/>
      <c r="AFF98" s="28"/>
      <c r="AFG98" s="28"/>
      <c r="AFH98" s="28"/>
      <c r="AFI98" s="28"/>
      <c r="AFJ98" s="28"/>
      <c r="AFK98" s="28"/>
      <c r="AFL98" s="28"/>
      <c r="AFM98" s="28"/>
      <c r="AFN98" s="28"/>
      <c r="AFO98" s="28"/>
      <c r="AFP98" s="28"/>
      <c r="AFQ98" s="28"/>
      <c r="AFR98" s="28"/>
      <c r="AFS98" s="28"/>
      <c r="AFT98" s="28"/>
      <c r="AFU98" s="28"/>
      <c r="AFV98" s="28"/>
      <c r="AFW98" s="28"/>
      <c r="AFX98" s="28"/>
      <c r="AFY98" s="28"/>
      <c r="AFZ98" s="28"/>
      <c r="AGA98" s="28"/>
      <c r="AGB98" s="28"/>
      <c r="AGC98" s="28"/>
      <c r="AGD98" s="28"/>
      <c r="AGE98" s="28"/>
      <c r="AGF98" s="28"/>
      <c r="AGG98" s="28"/>
      <c r="AGH98" s="28"/>
      <c r="AGI98" s="28"/>
      <c r="AGJ98" s="28"/>
      <c r="AGK98" s="28"/>
      <c r="AGL98" s="28"/>
      <c r="AGM98" s="28"/>
      <c r="AGN98" s="28"/>
      <c r="AGO98" s="28"/>
      <c r="AGP98" s="28"/>
      <c r="AGQ98" s="28"/>
      <c r="AGR98" s="28"/>
      <c r="AGS98" s="28"/>
      <c r="AGT98" s="28"/>
      <c r="AGU98" s="28"/>
      <c r="AGV98" s="28"/>
      <c r="AGW98" s="28"/>
      <c r="AGX98" s="28"/>
      <c r="AGY98" s="28"/>
      <c r="AGZ98" s="28"/>
      <c r="AHA98" s="28"/>
      <c r="AHB98" s="28"/>
      <c r="AHC98" s="28"/>
      <c r="AHD98" s="28"/>
      <c r="AHE98" s="28"/>
      <c r="AHF98" s="28"/>
      <c r="AHG98" s="28"/>
      <c r="AHH98" s="28"/>
      <c r="AHI98" s="28"/>
      <c r="AHJ98" s="28"/>
      <c r="AHK98" s="28"/>
      <c r="AHL98" s="28"/>
      <c r="AHM98" s="28"/>
      <c r="AHN98" s="28"/>
      <c r="AHO98" s="28"/>
      <c r="AHP98" s="28"/>
      <c r="AHQ98" s="28"/>
      <c r="AHR98" s="28"/>
      <c r="AHS98" s="28"/>
      <c r="AHT98" s="28"/>
      <c r="AHU98" s="28"/>
      <c r="AHV98" s="28"/>
      <c r="AHW98" s="28"/>
      <c r="AHX98" s="28"/>
      <c r="AHY98" s="28"/>
      <c r="AHZ98" s="28"/>
      <c r="AIA98" s="28"/>
      <c r="AIB98" s="28"/>
      <c r="AIC98" s="28"/>
      <c r="AID98" s="28"/>
      <c r="AIE98" s="28"/>
      <c r="AIF98" s="28"/>
      <c r="AIG98" s="28"/>
      <c r="AIH98" s="28"/>
      <c r="AII98" s="28"/>
      <c r="AIJ98" s="28"/>
      <c r="AIK98" s="28"/>
      <c r="AIL98" s="28"/>
      <c r="AIM98" s="28"/>
      <c r="AIN98" s="28"/>
      <c r="AIO98" s="28"/>
      <c r="AIP98" s="28"/>
      <c r="AIQ98" s="28"/>
      <c r="AIR98" s="28"/>
      <c r="AIS98" s="28"/>
      <c r="AIT98" s="28"/>
      <c r="AIU98" s="28"/>
      <c r="AIV98" s="28"/>
      <c r="AIW98" s="28"/>
      <c r="AIX98" s="28"/>
      <c r="AIY98" s="28"/>
      <c r="AIZ98" s="28"/>
      <c r="AJA98" s="28"/>
      <c r="AJB98" s="28"/>
      <c r="AJC98" s="28"/>
      <c r="AJD98" s="28"/>
      <c r="AJE98" s="28"/>
      <c r="AJF98" s="28"/>
      <c r="AJG98" s="28"/>
      <c r="AJH98" s="28"/>
      <c r="AJI98" s="28"/>
      <c r="AJJ98" s="28"/>
      <c r="AJK98" s="28"/>
      <c r="AJL98" s="28"/>
      <c r="AJM98" s="28"/>
      <c r="AJN98" s="28"/>
      <c r="AJO98" s="28"/>
      <c r="AJP98" s="28"/>
      <c r="AJQ98" s="28"/>
      <c r="AJR98" s="28"/>
      <c r="AJS98" s="28"/>
      <c r="AJT98" s="28"/>
      <c r="AJU98" s="28"/>
      <c r="AJV98" s="28"/>
      <c r="AJW98" s="28"/>
      <c r="AJX98" s="28"/>
      <c r="AJY98" s="28"/>
      <c r="AJZ98" s="28"/>
      <c r="AKA98" s="28"/>
      <c r="AKB98" s="28"/>
      <c r="AKC98" s="28"/>
      <c r="AKD98" s="28"/>
      <c r="AKE98" s="28"/>
      <c r="AKF98" s="28"/>
      <c r="AKG98" s="28"/>
      <c r="AKH98" s="28"/>
      <c r="AKI98" s="28"/>
      <c r="AKJ98" s="28"/>
      <c r="AKK98" s="28"/>
      <c r="AKL98" s="28"/>
      <c r="AKM98" s="28"/>
      <c r="AKN98" s="28"/>
      <c r="AKO98" s="28"/>
      <c r="AKP98" s="28"/>
      <c r="AKQ98" s="28"/>
      <c r="AKR98" s="28"/>
      <c r="AKS98" s="28"/>
      <c r="AKT98" s="28"/>
      <c r="AKU98" s="28"/>
      <c r="AKV98" s="28"/>
      <c r="AKW98" s="28"/>
      <c r="AKX98" s="28"/>
      <c r="AKY98" s="28"/>
      <c r="AKZ98" s="28"/>
      <c r="ALA98" s="28"/>
      <c r="ALB98" s="28"/>
      <c r="ALC98" s="28"/>
      <c r="ALD98" s="28"/>
      <c r="ALE98" s="28"/>
      <c r="ALF98" s="28"/>
      <c r="ALG98" s="28"/>
      <c r="ALH98" s="28"/>
      <c r="ALI98" s="28"/>
      <c r="ALJ98" s="28"/>
      <c r="ALK98" s="28"/>
      <c r="ALL98" s="28"/>
      <c r="ALM98" s="28"/>
      <c r="ALN98" s="28"/>
      <c r="ALO98" s="28"/>
      <c r="ALP98" s="28"/>
      <c r="ALQ98" s="28"/>
      <c r="ALR98" s="28"/>
    </row>
    <row r="99" spans="2:1006" outlineLevel="1" x14ac:dyDescent="0.35">
      <c r="D99" s="33" t="s">
        <v>193</v>
      </c>
      <c r="E99" s="33" t="s">
        <v>90</v>
      </c>
      <c r="F99" s="35">
        <f>H21</f>
        <v>0.05</v>
      </c>
      <c r="J99" s="34">
        <f>J95*$F$99</f>
        <v>0</v>
      </c>
      <c r="K99" s="34">
        <f>K95*$F$99</f>
        <v>0</v>
      </c>
      <c r="L99" s="34">
        <f t="shared" ref="L99:AS99" si="60">L95*$F$99</f>
        <v>0</v>
      </c>
      <c r="M99" s="34">
        <f t="shared" si="60"/>
        <v>49660.520223515297</v>
      </c>
      <c r="N99" s="34">
        <f t="shared" si="60"/>
        <v>243343.09616640629</v>
      </c>
      <c r="O99" s="34">
        <f t="shared" si="60"/>
        <v>240705.68847557425</v>
      </c>
      <c r="P99" s="34">
        <f t="shared" si="60"/>
        <v>238053.05397899635</v>
      </c>
      <c r="Q99" s="34">
        <f t="shared" si="60"/>
        <v>235384.70053381743</v>
      </c>
      <c r="R99" s="34">
        <f t="shared" si="60"/>
        <v>232700.12709235863</v>
      </c>
      <c r="S99" s="34">
        <f t="shared" si="60"/>
        <v>229998.82351933132</v>
      </c>
      <c r="T99" s="34">
        <f t="shared" si="60"/>
        <v>227280.27040541789</v>
      </c>
      <c r="U99" s="34">
        <f t="shared" si="60"/>
        <v>224543.93887714768</v>
      </c>
      <c r="V99" s="34">
        <f t="shared" si="60"/>
        <v>221789.29040299394</v>
      </c>
      <c r="W99" s="34">
        <f t="shared" si="60"/>
        <v>219015.77659561561</v>
      </c>
      <c r="X99" s="34">
        <f t="shared" si="60"/>
        <v>216222.83901016694</v>
      </c>
      <c r="Y99" s="34">
        <f t="shared" si="60"/>
        <v>213409.90893859614</v>
      </c>
      <c r="Z99" s="34">
        <f t="shared" si="60"/>
        <v>210576.40719985269</v>
      </c>
      <c r="AA99" s="34">
        <f t="shared" si="60"/>
        <v>207721.74392592197</v>
      </c>
      <c r="AB99" s="34">
        <f t="shared" si="60"/>
        <v>204845.31834360232</v>
      </c>
      <c r="AC99" s="34">
        <f t="shared" si="60"/>
        <v>201946.51855194048</v>
      </c>
      <c r="AD99" s="34">
        <f t="shared" si="60"/>
        <v>199024.72129523804</v>
      </c>
      <c r="AE99" s="34">
        <f t="shared" si="60"/>
        <v>274836.9416704491</v>
      </c>
      <c r="AF99" s="34">
        <f t="shared" si="60"/>
        <v>271473.44488573086</v>
      </c>
      <c r="AG99" s="34">
        <f t="shared" si="60"/>
        <v>268086.97934340884</v>
      </c>
      <c r="AH99" s="34">
        <f t="shared" si="60"/>
        <v>264676.86416244059</v>
      </c>
      <c r="AI99" s="34">
        <f t="shared" si="60"/>
        <v>261242.40595169217</v>
      </c>
      <c r="AJ99" s="34">
        <f t="shared" si="60"/>
        <v>257782.89855419879</v>
      </c>
      <c r="AK99" s="34">
        <f t="shared" si="60"/>
        <v>254297.62278633812</v>
      </c>
      <c r="AL99" s="34">
        <f t="shared" si="60"/>
        <v>250785.84617181501</v>
      </c>
      <c r="AM99" s="34">
        <f t="shared" si="60"/>
        <v>247246.82267035262</v>
      </c>
      <c r="AN99" s="34">
        <f t="shared" si="60"/>
        <v>243679.79240098549</v>
      </c>
      <c r="AO99" s="34">
        <f t="shared" si="60"/>
        <v>240083.98135984494</v>
      </c>
      <c r="AP99" s="34">
        <f t="shared" si="60"/>
        <v>236458.60113232734</v>
      </c>
      <c r="AQ99" s="34">
        <f t="shared" si="60"/>
        <v>232802.84859953297</v>
      </c>
      <c r="AR99" s="34">
        <f t="shared" si="60"/>
        <v>229115.9056388599</v>
      </c>
      <c r="AS99" s="34">
        <f t="shared" si="60"/>
        <v>225396.93881863673</v>
      </c>
    </row>
    <row r="100" spans="2:1006" outlineLevel="1" x14ac:dyDescent="0.35">
      <c r="D100" s="33" t="s">
        <v>194</v>
      </c>
      <c r="E100" s="33" t="s">
        <v>90</v>
      </c>
      <c r="F100" s="35">
        <f>H18</f>
        <v>0.01</v>
      </c>
      <c r="J100" s="34">
        <f>$F$100*J96</f>
        <v>0</v>
      </c>
      <c r="K100" s="34">
        <f>$F$100*K96</f>
        <v>0</v>
      </c>
      <c r="L100" s="34">
        <f t="shared" ref="L100:AS100" si="61">$F$100*L96</f>
        <v>0</v>
      </c>
      <c r="M100" s="34">
        <f t="shared" si="61"/>
        <v>-14217.844093126329</v>
      </c>
      <c r="N100" s="34">
        <f t="shared" si="61"/>
        <v>-41874.714100052079</v>
      </c>
      <c r="O100" s="34">
        <f t="shared" si="61"/>
        <v>-42402.195638218494</v>
      </c>
      <c r="P100" s="34">
        <f t="shared" si="61"/>
        <v>44277.277462465943</v>
      </c>
      <c r="Q100" s="34">
        <f t="shared" si="61"/>
        <v>43743.606773430154</v>
      </c>
      <c r="R100" s="34">
        <f t="shared" si="61"/>
        <v>43206.692085138391</v>
      </c>
      <c r="S100" s="34">
        <f t="shared" si="61"/>
        <v>42666.431370532933</v>
      </c>
      <c r="T100" s="34">
        <f t="shared" si="61"/>
        <v>42122.720747750245</v>
      </c>
      <c r="U100" s="34">
        <f t="shared" si="61"/>
        <v>41575.454442096197</v>
      </c>
      <c r="V100" s="34">
        <f t="shared" si="61"/>
        <v>41024.524747265452</v>
      </c>
      <c r="W100" s="34">
        <f t="shared" si="61"/>
        <v>40469.821985789786</v>
      </c>
      <c r="X100" s="34">
        <f t="shared" si="61"/>
        <v>39911.234468700051</v>
      </c>
      <c r="Y100" s="34">
        <f t="shared" si="61"/>
        <v>39348.64845438589</v>
      </c>
      <c r="Z100" s="34">
        <f t="shared" si="61"/>
        <v>42115.281439970538</v>
      </c>
      <c r="AA100" s="34">
        <f t="shared" si="61"/>
        <v>41544.348785184389</v>
      </c>
      <c r="AB100" s="34">
        <f t="shared" si="61"/>
        <v>40969.063668720461</v>
      </c>
      <c r="AC100" s="34">
        <f t="shared" si="61"/>
        <v>40389.303710388092</v>
      </c>
      <c r="AD100" s="34">
        <f t="shared" si="61"/>
        <v>39804.94425904761</v>
      </c>
      <c r="AE100" s="34">
        <f t="shared" si="61"/>
        <v>54967.388334089817</v>
      </c>
      <c r="AF100" s="34">
        <f t="shared" si="61"/>
        <v>54294.688977146172</v>
      </c>
      <c r="AG100" s="34">
        <f t="shared" si="61"/>
        <v>53617.395868681764</v>
      </c>
      <c r="AH100" s="34">
        <f t="shared" si="61"/>
        <v>52935.372832488109</v>
      </c>
      <c r="AI100" s="34">
        <f t="shared" si="61"/>
        <v>52248.481190338432</v>
      </c>
      <c r="AJ100" s="34">
        <f t="shared" si="61"/>
        <v>51556.579710839753</v>
      </c>
      <c r="AK100" s="34">
        <f t="shared" si="61"/>
        <v>50859.524557267621</v>
      </c>
      <c r="AL100" s="34">
        <f t="shared" si="61"/>
        <v>50157.169234362998</v>
      </c>
      <c r="AM100" s="34">
        <f t="shared" si="61"/>
        <v>49449.364534070519</v>
      </c>
      <c r="AN100" s="34">
        <f t="shared" si="61"/>
        <v>48735.9584801971</v>
      </c>
      <c r="AO100" s="34">
        <f t="shared" si="61"/>
        <v>48016.796271968989</v>
      </c>
      <c r="AP100" s="34">
        <f t="shared" si="61"/>
        <v>47291.720226465462</v>
      </c>
      <c r="AQ100" s="34">
        <f t="shared" si="61"/>
        <v>46560.569719906591</v>
      </c>
      <c r="AR100" s="34">
        <f t="shared" si="61"/>
        <v>45823.181127771975</v>
      </c>
      <c r="AS100" s="34">
        <f t="shared" si="61"/>
        <v>45079.387763727347</v>
      </c>
    </row>
    <row r="101" spans="2:1006" outlineLevel="1" x14ac:dyDescent="0.35"/>
    <row r="102" spans="2:1006" outlineLevel="1" x14ac:dyDescent="0.35">
      <c r="D102" s="33" t="s">
        <v>195</v>
      </c>
      <c r="E102" s="33" t="s">
        <v>90</v>
      </c>
      <c r="J102" s="34">
        <f>J81+J99</f>
        <v>0</v>
      </c>
      <c r="K102" s="34">
        <f>K81+K99</f>
        <v>1004675</v>
      </c>
      <c r="L102" s="34">
        <f t="shared" ref="L102:AS102" si="62">L81+L99</f>
        <v>994296.625</v>
      </c>
      <c r="M102" s="34">
        <f t="shared" si="62"/>
        <v>834881.48120445409</v>
      </c>
      <c r="N102" s="34">
        <f t="shared" si="62"/>
        <v>243343.09616640629</v>
      </c>
      <c r="O102" s="34">
        <f t="shared" si="62"/>
        <v>240705.68847557425</v>
      </c>
      <c r="P102" s="34">
        <f t="shared" si="62"/>
        <v>238053.05397899635</v>
      </c>
      <c r="Q102" s="34">
        <f t="shared" si="62"/>
        <v>235384.70053381743</v>
      </c>
      <c r="R102" s="34">
        <f t="shared" si="62"/>
        <v>232700.12709235863</v>
      </c>
      <c r="S102" s="34">
        <f t="shared" si="62"/>
        <v>229998.82351933132</v>
      </c>
      <c r="T102" s="34">
        <f t="shared" si="62"/>
        <v>227280.27040541789</v>
      </c>
      <c r="U102" s="34">
        <f t="shared" si="62"/>
        <v>224543.93887714768</v>
      </c>
      <c r="V102" s="34">
        <f t="shared" si="62"/>
        <v>221789.29040299394</v>
      </c>
      <c r="W102" s="34">
        <f t="shared" si="62"/>
        <v>219015.77659561561</v>
      </c>
      <c r="X102" s="34">
        <f t="shared" si="62"/>
        <v>216222.83901016694</v>
      </c>
      <c r="Y102" s="34">
        <f t="shared" si="62"/>
        <v>213409.90893859614</v>
      </c>
      <c r="Z102" s="34">
        <f t="shared" si="62"/>
        <v>210576.40719985269</v>
      </c>
      <c r="AA102" s="34">
        <f t="shared" si="62"/>
        <v>207721.74392592197</v>
      </c>
      <c r="AB102" s="34">
        <f t="shared" si="62"/>
        <v>204845.31834360232</v>
      </c>
      <c r="AC102" s="34">
        <f t="shared" si="62"/>
        <v>201946.51855194048</v>
      </c>
      <c r="AD102" s="34">
        <f t="shared" si="62"/>
        <v>199024.72129523804</v>
      </c>
      <c r="AE102" s="34">
        <f t="shared" si="62"/>
        <v>274836.9416704491</v>
      </c>
      <c r="AF102" s="34">
        <f t="shared" si="62"/>
        <v>271473.44488573086</v>
      </c>
      <c r="AG102" s="34">
        <f t="shared" si="62"/>
        <v>268086.97934340884</v>
      </c>
      <c r="AH102" s="34">
        <f t="shared" si="62"/>
        <v>264676.86416244059</v>
      </c>
      <c r="AI102" s="34">
        <f t="shared" si="62"/>
        <v>261242.40595169217</v>
      </c>
      <c r="AJ102" s="34">
        <f t="shared" si="62"/>
        <v>257782.89855419879</v>
      </c>
      <c r="AK102" s="34">
        <f t="shared" si="62"/>
        <v>254297.62278633812</v>
      </c>
      <c r="AL102" s="34">
        <f t="shared" si="62"/>
        <v>250785.84617181501</v>
      </c>
      <c r="AM102" s="34">
        <f t="shared" si="62"/>
        <v>247246.82267035262</v>
      </c>
      <c r="AN102" s="34">
        <f t="shared" si="62"/>
        <v>243679.79240098549</v>
      </c>
      <c r="AO102" s="34">
        <f t="shared" si="62"/>
        <v>240083.98135984494</v>
      </c>
      <c r="AP102" s="34">
        <f t="shared" si="62"/>
        <v>236458.60113232734</v>
      </c>
      <c r="AQ102" s="34">
        <f t="shared" si="62"/>
        <v>232802.84859953297</v>
      </c>
      <c r="AR102" s="34">
        <f t="shared" si="62"/>
        <v>229115.9056388599</v>
      </c>
      <c r="AS102" s="34">
        <f t="shared" si="62"/>
        <v>225396.93881863673</v>
      </c>
    </row>
    <row r="103" spans="2:1006" outlineLevel="1" x14ac:dyDescent="0.35">
      <c r="D103" s="33" t="s">
        <v>196</v>
      </c>
      <c r="E103" s="33" t="s">
        <v>90</v>
      </c>
      <c r="G103" s="27">
        <f>Inputs!F30</f>
        <v>0.21</v>
      </c>
      <c r="J103" s="34">
        <f>(J93*$G$18+J100)*$G$103</f>
        <v>0</v>
      </c>
      <c r="K103" s="34">
        <f>(K93*$G$18+K100)*$G$103</f>
        <v>-5740110.3374999994</v>
      </c>
      <c r="L103" s="34">
        <f t="shared" ref="L103:AS103" si="63">(L93*$G$18+L100)*$G$103</f>
        <v>-3064830.6583124995</v>
      </c>
      <c r="M103" s="34">
        <f t="shared" si="63"/>
        <v>-1171432.3365343977</v>
      </c>
      <c r="N103" s="34">
        <f t="shared" si="63"/>
        <v>-8793.6899610109358</v>
      </c>
      <c r="O103" s="34">
        <f t="shared" si="63"/>
        <v>-8904.4610840258829</v>
      </c>
      <c r="P103" s="34">
        <f t="shared" si="63"/>
        <v>9298.2282671178473</v>
      </c>
      <c r="Q103" s="34">
        <f t="shared" si="63"/>
        <v>9186.1574224203323</v>
      </c>
      <c r="R103" s="34">
        <f t="shared" si="63"/>
        <v>9073.4053378790613</v>
      </c>
      <c r="S103" s="34">
        <f t="shared" si="63"/>
        <v>8959.9505878119162</v>
      </c>
      <c r="T103" s="34">
        <f t="shared" si="63"/>
        <v>8845.7713570275519</v>
      </c>
      <c r="U103" s="34">
        <f t="shared" si="63"/>
        <v>8730.8454328402004</v>
      </c>
      <c r="V103" s="34">
        <f t="shared" si="63"/>
        <v>8615.1501969257442</v>
      </c>
      <c r="W103" s="34">
        <f t="shared" si="63"/>
        <v>8498.6626170158543</v>
      </c>
      <c r="X103" s="34">
        <f t="shared" si="63"/>
        <v>8381.3592384270105</v>
      </c>
      <c r="Y103" s="34">
        <f t="shared" si="63"/>
        <v>8263.2161754210374</v>
      </c>
      <c r="Z103" s="34">
        <f t="shared" si="63"/>
        <v>8844.2091023938119</v>
      </c>
      <c r="AA103" s="34">
        <f t="shared" si="63"/>
        <v>8724.3132448887209</v>
      </c>
      <c r="AB103" s="34">
        <f t="shared" si="63"/>
        <v>8603.5033704312973</v>
      </c>
      <c r="AC103" s="34">
        <f t="shared" si="63"/>
        <v>8481.7537791814993</v>
      </c>
      <c r="AD103" s="34">
        <f t="shared" si="63"/>
        <v>8359.0382943999975</v>
      </c>
      <c r="AE103" s="34">
        <f t="shared" si="63"/>
        <v>11543.151550158862</v>
      </c>
      <c r="AF103" s="34">
        <f t="shared" si="63"/>
        <v>11401.884685200695</v>
      </c>
      <c r="AG103" s="34">
        <f t="shared" si="63"/>
        <v>11259.653132423169</v>
      </c>
      <c r="AH103" s="34">
        <f t="shared" si="63"/>
        <v>11116.428294822503</v>
      </c>
      <c r="AI103" s="34">
        <f t="shared" si="63"/>
        <v>10972.18104997107</v>
      </c>
      <c r="AJ103" s="34">
        <f t="shared" si="63"/>
        <v>10826.881739276349</v>
      </c>
      <c r="AK103" s="34">
        <f t="shared" si="63"/>
        <v>10680.500157026199</v>
      </c>
      <c r="AL103" s="34">
        <f t="shared" si="63"/>
        <v>10533.005539216228</v>
      </c>
      <c r="AM103" s="34">
        <f t="shared" si="63"/>
        <v>10384.366552154808</v>
      </c>
      <c r="AN103" s="34">
        <f t="shared" si="63"/>
        <v>10234.551280841391</v>
      </c>
      <c r="AO103" s="34">
        <f t="shared" si="63"/>
        <v>10083.527217113487</v>
      </c>
      <c r="AP103" s="34">
        <f t="shared" si="63"/>
        <v>9931.2612475577462</v>
      </c>
      <c r="AQ103" s="34">
        <f t="shared" si="63"/>
        <v>9777.7196411803834</v>
      </c>
      <c r="AR103" s="34">
        <f t="shared" si="63"/>
        <v>9622.8680368321147</v>
      </c>
      <c r="AS103" s="34">
        <f t="shared" si="63"/>
        <v>9466.671430382743</v>
      </c>
    </row>
    <row r="104" spans="2:1006" outlineLevel="1" x14ac:dyDescent="0.35">
      <c r="D104" s="33" t="s">
        <v>134</v>
      </c>
      <c r="E104" s="33" t="s">
        <v>90</v>
      </c>
      <c r="J104" s="34">
        <f>J69</f>
        <v>28215000</v>
      </c>
    </row>
    <row r="105" spans="2:1006" outlineLevel="1" x14ac:dyDescent="0.35">
      <c r="D105" s="33" t="s">
        <v>172</v>
      </c>
      <c r="E105" s="33" t="s">
        <v>90</v>
      </c>
      <c r="J105" s="34">
        <f>J78</f>
        <v>39900000</v>
      </c>
    </row>
    <row r="106" spans="2:1006" outlineLevel="1" x14ac:dyDescent="0.35">
      <c r="D106" s="33" t="s">
        <v>173</v>
      </c>
      <c r="E106" s="33" t="s">
        <v>90</v>
      </c>
      <c r="J106" s="34">
        <f>J102-J103+J104-J105</f>
        <v>-11685000</v>
      </c>
      <c r="K106" s="34">
        <f t="shared" ref="K106:AS106" si="64">K102-K103+K104-K105</f>
        <v>6744785.3374999994</v>
      </c>
      <c r="L106" s="34">
        <f t="shared" si="64"/>
        <v>4059127.2833124995</v>
      </c>
      <c r="M106" s="34">
        <f t="shared" si="64"/>
        <v>2006313.8177388518</v>
      </c>
      <c r="N106" s="34">
        <f t="shared" si="64"/>
        <v>252136.78612741723</v>
      </c>
      <c r="O106" s="34">
        <f t="shared" si="64"/>
        <v>249610.14955960013</v>
      </c>
      <c r="P106" s="34">
        <f t="shared" si="64"/>
        <v>228754.82571187851</v>
      </c>
      <c r="Q106" s="34">
        <f t="shared" si="64"/>
        <v>226198.5431113971</v>
      </c>
      <c r="R106" s="34">
        <f t="shared" si="64"/>
        <v>223626.72175447957</v>
      </c>
      <c r="S106" s="34">
        <f t="shared" si="64"/>
        <v>221038.87293151941</v>
      </c>
      <c r="T106" s="34">
        <f t="shared" si="64"/>
        <v>218434.49904839034</v>
      </c>
      <c r="U106" s="34">
        <f t="shared" si="64"/>
        <v>215813.09344430748</v>
      </c>
      <c r="V106" s="34">
        <f t="shared" si="64"/>
        <v>213174.1402060682</v>
      </c>
      <c r="W106" s="34">
        <f t="shared" si="64"/>
        <v>210517.11397859975</v>
      </c>
      <c r="X106" s="34">
        <f t="shared" si="64"/>
        <v>207841.47977173992</v>
      </c>
      <c r="Y106" s="34">
        <f t="shared" si="64"/>
        <v>205146.69276317512</v>
      </c>
      <c r="Z106" s="34">
        <f t="shared" si="64"/>
        <v>201732.19809745887</v>
      </c>
      <c r="AA106" s="34">
        <f t="shared" si="64"/>
        <v>198997.43068103323</v>
      </c>
      <c r="AB106" s="34">
        <f t="shared" si="64"/>
        <v>196241.81497317101</v>
      </c>
      <c r="AC106" s="34">
        <f t="shared" si="64"/>
        <v>193464.76477275896</v>
      </c>
      <c r="AD106" s="34">
        <f t="shared" si="64"/>
        <v>190665.68300083803</v>
      </c>
      <c r="AE106" s="34">
        <f t="shared" si="64"/>
        <v>263293.79012029024</v>
      </c>
      <c r="AF106" s="34">
        <f t="shared" si="64"/>
        <v>260071.56020053016</v>
      </c>
      <c r="AG106" s="34">
        <f t="shared" si="64"/>
        <v>256827.32621098566</v>
      </c>
      <c r="AH106" s="34">
        <f t="shared" si="64"/>
        <v>253560.43586761807</v>
      </c>
      <c r="AI106" s="34">
        <f t="shared" si="64"/>
        <v>250270.22490172111</v>
      </c>
      <c r="AJ106" s="34">
        <f t="shared" si="64"/>
        <v>246956.01681492245</v>
      </c>
      <c r="AK106" s="34">
        <f t="shared" si="64"/>
        <v>243617.12262931193</v>
      </c>
      <c r="AL106" s="34">
        <f t="shared" si="64"/>
        <v>240252.84063259879</v>
      </c>
      <c r="AM106" s="34">
        <f t="shared" si="64"/>
        <v>236862.45611819782</v>
      </c>
      <c r="AN106" s="34">
        <f t="shared" si="64"/>
        <v>233445.24112014408</v>
      </c>
      <c r="AO106" s="34">
        <f t="shared" si="64"/>
        <v>230000.45414273144</v>
      </c>
      <c r="AP106" s="34">
        <f t="shared" si="64"/>
        <v>226527.33988476961</v>
      </c>
      <c r="AQ106" s="34">
        <f t="shared" si="64"/>
        <v>223025.12895835258</v>
      </c>
      <c r="AR106" s="34">
        <f t="shared" si="64"/>
        <v>219493.03760202779</v>
      </c>
      <c r="AS106" s="34">
        <f t="shared" si="64"/>
        <v>215930.267388254</v>
      </c>
    </row>
    <row r="107" spans="2:1006" outlineLevel="1" x14ac:dyDescent="0.35">
      <c r="D107" s="33" t="s">
        <v>202</v>
      </c>
      <c r="E107" s="33" t="s">
        <v>90</v>
      </c>
      <c r="G107" s="38">
        <f>IFERROR(IRR(J106:AS106),FALSE)</f>
        <v>0.13153011328933717</v>
      </c>
    </row>
    <row r="108" spans="2:1006" outlineLevel="1" x14ac:dyDescent="0.35"/>
    <row r="109" spans="2:1006" x14ac:dyDescent="0.35">
      <c r="B109" s="28" t="s">
        <v>203</v>
      </c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8"/>
      <c r="ES109" s="28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8"/>
      <c r="GF109" s="28"/>
      <c r="GG109" s="28"/>
      <c r="GH109" s="28"/>
      <c r="GI109" s="28"/>
      <c r="GJ109" s="28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8"/>
      <c r="GX109" s="28"/>
      <c r="GY109" s="28"/>
      <c r="GZ109" s="28"/>
      <c r="HA109" s="28"/>
      <c r="HB109" s="28"/>
      <c r="HC109" s="28"/>
      <c r="HD109" s="28"/>
      <c r="HE109" s="28"/>
      <c r="HF109" s="28"/>
      <c r="HG109" s="28"/>
      <c r="HH109" s="28"/>
      <c r="HI109" s="28"/>
      <c r="HJ109" s="28"/>
      <c r="HK109" s="28"/>
      <c r="HL109" s="28"/>
      <c r="HM109" s="28"/>
      <c r="HN109" s="28"/>
      <c r="HO109" s="28"/>
      <c r="HP109" s="28"/>
      <c r="HQ109" s="28"/>
      <c r="HR109" s="28"/>
      <c r="HS109" s="28"/>
      <c r="HT109" s="28"/>
      <c r="HU109" s="28"/>
      <c r="HV109" s="28"/>
      <c r="HW109" s="28"/>
      <c r="HX109" s="28"/>
      <c r="HY109" s="28"/>
      <c r="HZ109" s="28"/>
      <c r="IA109" s="28"/>
      <c r="IB109" s="28"/>
      <c r="IC109" s="28"/>
      <c r="ID109" s="28"/>
      <c r="IE109" s="28"/>
      <c r="IF109" s="28"/>
      <c r="IG109" s="28"/>
      <c r="IH109" s="28"/>
      <c r="II109" s="28"/>
      <c r="IJ109" s="28"/>
      <c r="IK109" s="28"/>
      <c r="IL109" s="28"/>
      <c r="IM109" s="28"/>
      <c r="IN109" s="28"/>
      <c r="IO109" s="28"/>
      <c r="IP109" s="28"/>
      <c r="IQ109" s="28"/>
      <c r="IR109" s="28"/>
      <c r="IS109" s="28"/>
      <c r="IT109" s="28"/>
      <c r="IU109" s="28"/>
      <c r="IV109" s="28"/>
      <c r="IW109" s="28"/>
      <c r="IX109" s="28"/>
      <c r="IY109" s="28"/>
      <c r="IZ109" s="28"/>
      <c r="JA109" s="28"/>
      <c r="JB109" s="28"/>
      <c r="JC109" s="28"/>
      <c r="JD109" s="28"/>
      <c r="JE109" s="28"/>
      <c r="JF109" s="28"/>
      <c r="JG109" s="28"/>
      <c r="JH109" s="28"/>
      <c r="JI109" s="28"/>
      <c r="JJ109" s="28"/>
      <c r="JK109" s="28"/>
      <c r="JL109" s="28"/>
      <c r="JM109" s="28"/>
      <c r="JN109" s="28"/>
      <c r="JO109" s="28"/>
      <c r="JP109" s="28"/>
      <c r="JQ109" s="28"/>
      <c r="JR109" s="28"/>
      <c r="JS109" s="28"/>
      <c r="JT109" s="28"/>
      <c r="JU109" s="28"/>
      <c r="JV109" s="28"/>
      <c r="JW109" s="28"/>
      <c r="JX109" s="28"/>
      <c r="JY109" s="28"/>
      <c r="JZ109" s="28"/>
      <c r="KA109" s="28"/>
      <c r="KB109" s="28"/>
      <c r="KC109" s="28"/>
      <c r="KD109" s="28"/>
      <c r="KE109" s="28"/>
      <c r="KF109" s="28"/>
      <c r="KG109" s="28"/>
      <c r="KH109" s="28"/>
      <c r="KI109" s="28"/>
      <c r="KJ109" s="28"/>
      <c r="KK109" s="28"/>
      <c r="KL109" s="28"/>
      <c r="KM109" s="28"/>
      <c r="KN109" s="28"/>
      <c r="KO109" s="28"/>
      <c r="KP109" s="28"/>
      <c r="KQ109" s="28"/>
      <c r="KR109" s="28"/>
      <c r="KS109" s="28"/>
      <c r="KT109" s="28"/>
      <c r="KU109" s="28"/>
      <c r="KV109" s="28"/>
      <c r="KW109" s="28"/>
      <c r="KX109" s="28"/>
      <c r="KY109" s="28"/>
      <c r="KZ109" s="28"/>
      <c r="LA109" s="28"/>
      <c r="LB109" s="28"/>
      <c r="LC109" s="28"/>
      <c r="LD109" s="28"/>
      <c r="LE109" s="28"/>
      <c r="LF109" s="28"/>
      <c r="LG109" s="28"/>
      <c r="LH109" s="28"/>
      <c r="LI109" s="28"/>
      <c r="LJ109" s="28"/>
      <c r="LK109" s="28"/>
      <c r="LL109" s="28"/>
      <c r="LM109" s="28"/>
      <c r="LN109" s="28"/>
      <c r="LO109" s="28"/>
      <c r="LP109" s="28"/>
      <c r="LQ109" s="28"/>
      <c r="LR109" s="28"/>
      <c r="LS109" s="28"/>
      <c r="LT109" s="28"/>
      <c r="LU109" s="28"/>
      <c r="LV109" s="28"/>
      <c r="LW109" s="28"/>
      <c r="LX109" s="28"/>
      <c r="LY109" s="28"/>
      <c r="LZ109" s="28"/>
      <c r="MA109" s="28"/>
      <c r="MB109" s="28"/>
      <c r="MC109" s="28"/>
      <c r="MD109" s="28"/>
      <c r="ME109" s="28"/>
      <c r="MF109" s="28"/>
      <c r="MG109" s="28"/>
      <c r="MH109" s="28"/>
      <c r="MI109" s="28"/>
      <c r="MJ109" s="28"/>
      <c r="MK109" s="28"/>
      <c r="ML109" s="28"/>
      <c r="MM109" s="28"/>
      <c r="MN109" s="28"/>
      <c r="MO109" s="28"/>
      <c r="MP109" s="28"/>
      <c r="MQ109" s="28"/>
      <c r="MR109" s="28"/>
      <c r="MS109" s="28"/>
      <c r="MT109" s="28"/>
      <c r="MU109" s="28"/>
      <c r="MV109" s="28"/>
      <c r="MW109" s="28"/>
      <c r="MX109" s="28"/>
      <c r="MY109" s="28"/>
      <c r="MZ109" s="28"/>
      <c r="NA109" s="28"/>
      <c r="NB109" s="28"/>
      <c r="NC109" s="28"/>
      <c r="ND109" s="28"/>
      <c r="NE109" s="28"/>
      <c r="NF109" s="28"/>
      <c r="NG109" s="28"/>
      <c r="NH109" s="28"/>
      <c r="NI109" s="28"/>
      <c r="NJ109" s="28"/>
      <c r="NK109" s="28"/>
      <c r="NL109" s="28"/>
      <c r="NM109" s="28"/>
      <c r="NN109" s="28"/>
      <c r="NO109" s="28"/>
      <c r="NP109" s="28"/>
      <c r="NQ109" s="28"/>
      <c r="NR109" s="28"/>
      <c r="NS109" s="28"/>
      <c r="NT109" s="28"/>
      <c r="NU109" s="28"/>
      <c r="NV109" s="28"/>
      <c r="NW109" s="28"/>
      <c r="NX109" s="28"/>
      <c r="NY109" s="28"/>
      <c r="NZ109" s="28"/>
      <c r="OA109" s="28"/>
      <c r="OB109" s="28"/>
      <c r="OC109" s="28"/>
      <c r="OD109" s="28"/>
      <c r="OE109" s="28"/>
      <c r="OF109" s="28"/>
      <c r="OG109" s="28"/>
      <c r="OH109" s="28"/>
      <c r="OI109" s="28"/>
      <c r="OJ109" s="28"/>
      <c r="OK109" s="28"/>
      <c r="OL109" s="28"/>
      <c r="OM109" s="28"/>
      <c r="ON109" s="28"/>
      <c r="OO109" s="28"/>
      <c r="OP109" s="28"/>
      <c r="OQ109" s="28"/>
      <c r="OR109" s="28"/>
      <c r="OS109" s="28"/>
      <c r="OT109" s="28"/>
      <c r="OU109" s="28"/>
      <c r="OV109" s="28"/>
      <c r="OW109" s="28"/>
      <c r="OX109" s="28"/>
      <c r="OY109" s="28"/>
      <c r="OZ109" s="28"/>
      <c r="PA109" s="28"/>
      <c r="PB109" s="28"/>
      <c r="PC109" s="28"/>
      <c r="PD109" s="28"/>
      <c r="PE109" s="28"/>
      <c r="PF109" s="28"/>
      <c r="PG109" s="28"/>
      <c r="PH109" s="28"/>
      <c r="PI109" s="28"/>
      <c r="PJ109" s="28"/>
      <c r="PK109" s="28"/>
      <c r="PL109" s="28"/>
      <c r="PM109" s="28"/>
      <c r="PN109" s="28"/>
      <c r="PO109" s="28"/>
      <c r="PP109" s="28"/>
      <c r="PQ109" s="28"/>
      <c r="PR109" s="28"/>
      <c r="PS109" s="28"/>
      <c r="PT109" s="28"/>
      <c r="PU109" s="28"/>
      <c r="PV109" s="28"/>
      <c r="PW109" s="28"/>
      <c r="PX109" s="28"/>
      <c r="PY109" s="28"/>
      <c r="PZ109" s="28"/>
      <c r="QA109" s="28"/>
      <c r="QB109" s="28"/>
      <c r="QC109" s="28"/>
      <c r="QD109" s="28"/>
      <c r="QE109" s="28"/>
      <c r="QF109" s="28"/>
      <c r="QG109" s="28"/>
      <c r="QH109" s="28"/>
      <c r="QI109" s="28"/>
      <c r="QJ109" s="28"/>
      <c r="QK109" s="28"/>
      <c r="QL109" s="28"/>
      <c r="QM109" s="28"/>
      <c r="QN109" s="28"/>
      <c r="QO109" s="28"/>
      <c r="QP109" s="28"/>
      <c r="QQ109" s="28"/>
      <c r="QR109" s="28"/>
      <c r="QS109" s="28"/>
      <c r="QT109" s="28"/>
      <c r="QU109" s="28"/>
      <c r="QV109" s="28"/>
      <c r="QW109" s="28"/>
      <c r="QX109" s="28"/>
      <c r="QY109" s="28"/>
      <c r="QZ109" s="28"/>
      <c r="RA109" s="28"/>
      <c r="RB109" s="28"/>
      <c r="RC109" s="28"/>
      <c r="RD109" s="28"/>
      <c r="RE109" s="28"/>
      <c r="RF109" s="28"/>
      <c r="RG109" s="28"/>
      <c r="RH109" s="28"/>
      <c r="RI109" s="28"/>
      <c r="RJ109" s="28"/>
      <c r="RK109" s="28"/>
      <c r="RL109" s="28"/>
      <c r="RM109" s="28"/>
      <c r="RN109" s="28"/>
      <c r="RO109" s="28"/>
      <c r="RP109" s="28"/>
      <c r="RQ109" s="28"/>
      <c r="RR109" s="28"/>
      <c r="RS109" s="28"/>
      <c r="RT109" s="28"/>
      <c r="RU109" s="28"/>
      <c r="RV109" s="28"/>
      <c r="RW109" s="28"/>
      <c r="RX109" s="28"/>
      <c r="RY109" s="28"/>
      <c r="RZ109" s="28"/>
      <c r="SA109" s="28"/>
      <c r="SB109" s="28"/>
      <c r="SC109" s="28"/>
      <c r="SD109" s="28"/>
      <c r="SE109" s="28"/>
      <c r="SF109" s="28"/>
      <c r="SG109" s="28"/>
      <c r="SH109" s="28"/>
      <c r="SI109" s="28"/>
      <c r="SJ109" s="28"/>
      <c r="SK109" s="28"/>
      <c r="SL109" s="28"/>
      <c r="SM109" s="28"/>
      <c r="SN109" s="28"/>
      <c r="SO109" s="28"/>
      <c r="SP109" s="28"/>
      <c r="SQ109" s="28"/>
      <c r="SR109" s="28"/>
      <c r="SS109" s="28"/>
      <c r="ST109" s="28"/>
      <c r="SU109" s="28"/>
      <c r="SV109" s="28"/>
      <c r="SW109" s="28"/>
      <c r="SX109" s="28"/>
      <c r="SY109" s="28"/>
      <c r="SZ109" s="28"/>
      <c r="TA109" s="28"/>
      <c r="TB109" s="28"/>
      <c r="TC109" s="28"/>
      <c r="TD109" s="28"/>
      <c r="TE109" s="28"/>
      <c r="TF109" s="28"/>
      <c r="TG109" s="28"/>
      <c r="TH109" s="28"/>
      <c r="TI109" s="28"/>
      <c r="TJ109" s="28"/>
      <c r="TK109" s="28"/>
      <c r="TL109" s="28"/>
      <c r="TM109" s="28"/>
      <c r="TN109" s="28"/>
      <c r="TO109" s="28"/>
      <c r="TP109" s="28"/>
      <c r="TQ109" s="28"/>
      <c r="TR109" s="28"/>
      <c r="TS109" s="28"/>
      <c r="TT109" s="28"/>
      <c r="TU109" s="28"/>
      <c r="TV109" s="28"/>
      <c r="TW109" s="28"/>
      <c r="TX109" s="28"/>
      <c r="TY109" s="28"/>
      <c r="TZ109" s="28"/>
      <c r="UA109" s="28"/>
      <c r="UB109" s="28"/>
      <c r="UC109" s="28"/>
      <c r="UD109" s="28"/>
      <c r="UE109" s="28"/>
      <c r="UF109" s="28"/>
      <c r="UG109" s="28"/>
      <c r="UH109" s="28"/>
      <c r="UI109" s="28"/>
      <c r="UJ109" s="28"/>
      <c r="UK109" s="28"/>
      <c r="UL109" s="28"/>
      <c r="UM109" s="28"/>
      <c r="UN109" s="28"/>
      <c r="UO109" s="28"/>
      <c r="UP109" s="28"/>
      <c r="UQ109" s="28"/>
      <c r="UR109" s="28"/>
      <c r="US109" s="28"/>
      <c r="UT109" s="28"/>
      <c r="UU109" s="28"/>
      <c r="UV109" s="28"/>
      <c r="UW109" s="28"/>
      <c r="UX109" s="28"/>
      <c r="UY109" s="28"/>
      <c r="UZ109" s="28"/>
      <c r="VA109" s="28"/>
      <c r="VB109" s="28"/>
      <c r="VC109" s="28"/>
      <c r="VD109" s="28"/>
      <c r="VE109" s="28"/>
      <c r="VF109" s="28"/>
      <c r="VG109" s="28"/>
      <c r="VH109" s="28"/>
      <c r="VI109" s="28"/>
      <c r="VJ109" s="28"/>
      <c r="VK109" s="28"/>
      <c r="VL109" s="28"/>
      <c r="VM109" s="28"/>
      <c r="VN109" s="28"/>
      <c r="VO109" s="28"/>
      <c r="VP109" s="28"/>
      <c r="VQ109" s="28"/>
      <c r="VR109" s="28"/>
      <c r="VS109" s="28"/>
      <c r="VT109" s="28"/>
      <c r="VU109" s="28"/>
      <c r="VV109" s="28"/>
      <c r="VW109" s="28"/>
      <c r="VX109" s="28"/>
      <c r="VY109" s="28"/>
      <c r="VZ109" s="28"/>
      <c r="WA109" s="28"/>
      <c r="WB109" s="28"/>
      <c r="WC109" s="28"/>
      <c r="WD109" s="28"/>
      <c r="WE109" s="28"/>
      <c r="WF109" s="28"/>
      <c r="WG109" s="28"/>
      <c r="WH109" s="28"/>
      <c r="WI109" s="28"/>
      <c r="WJ109" s="28"/>
      <c r="WK109" s="28"/>
      <c r="WL109" s="28"/>
      <c r="WM109" s="28"/>
      <c r="WN109" s="28"/>
      <c r="WO109" s="28"/>
      <c r="WP109" s="28"/>
      <c r="WQ109" s="28"/>
      <c r="WR109" s="28"/>
      <c r="WS109" s="28"/>
      <c r="WT109" s="28"/>
      <c r="WU109" s="28"/>
      <c r="WV109" s="28"/>
      <c r="WW109" s="28"/>
      <c r="WX109" s="28"/>
      <c r="WY109" s="28"/>
      <c r="WZ109" s="28"/>
      <c r="XA109" s="28"/>
      <c r="XB109" s="28"/>
      <c r="XC109" s="28"/>
      <c r="XD109" s="28"/>
      <c r="XE109" s="28"/>
      <c r="XF109" s="28"/>
      <c r="XG109" s="28"/>
      <c r="XH109" s="28"/>
      <c r="XI109" s="28"/>
      <c r="XJ109" s="28"/>
      <c r="XK109" s="28"/>
      <c r="XL109" s="28"/>
      <c r="XM109" s="28"/>
      <c r="XN109" s="28"/>
      <c r="XO109" s="28"/>
      <c r="XP109" s="28"/>
      <c r="XQ109" s="28"/>
      <c r="XR109" s="28"/>
      <c r="XS109" s="28"/>
      <c r="XT109" s="28"/>
      <c r="XU109" s="28"/>
      <c r="XV109" s="28"/>
      <c r="XW109" s="28"/>
      <c r="XX109" s="28"/>
      <c r="XY109" s="28"/>
      <c r="XZ109" s="28"/>
      <c r="YA109" s="28"/>
      <c r="YB109" s="28"/>
      <c r="YC109" s="28"/>
      <c r="YD109" s="28"/>
      <c r="YE109" s="28"/>
      <c r="YF109" s="28"/>
      <c r="YG109" s="28"/>
      <c r="YH109" s="28"/>
      <c r="YI109" s="28"/>
      <c r="YJ109" s="28"/>
      <c r="YK109" s="28"/>
      <c r="YL109" s="28"/>
      <c r="YM109" s="28"/>
      <c r="YN109" s="28"/>
      <c r="YO109" s="28"/>
      <c r="YP109" s="28"/>
      <c r="YQ109" s="28"/>
      <c r="YR109" s="28"/>
      <c r="YS109" s="28"/>
      <c r="YT109" s="28"/>
      <c r="YU109" s="28"/>
      <c r="YV109" s="28"/>
      <c r="YW109" s="28"/>
      <c r="YX109" s="28"/>
      <c r="YY109" s="28"/>
      <c r="YZ109" s="28"/>
      <c r="ZA109" s="28"/>
      <c r="ZB109" s="28"/>
      <c r="ZC109" s="28"/>
      <c r="ZD109" s="28"/>
      <c r="ZE109" s="28"/>
      <c r="ZF109" s="28"/>
      <c r="ZG109" s="28"/>
      <c r="ZH109" s="28"/>
      <c r="ZI109" s="28"/>
      <c r="ZJ109" s="28"/>
      <c r="ZK109" s="28"/>
      <c r="ZL109" s="28"/>
      <c r="ZM109" s="28"/>
      <c r="ZN109" s="28"/>
      <c r="ZO109" s="28"/>
      <c r="ZP109" s="28"/>
      <c r="ZQ109" s="28"/>
      <c r="ZR109" s="28"/>
      <c r="ZS109" s="28"/>
      <c r="ZT109" s="28"/>
      <c r="ZU109" s="28"/>
      <c r="ZV109" s="28"/>
      <c r="ZW109" s="28"/>
      <c r="ZX109" s="28"/>
      <c r="ZY109" s="28"/>
      <c r="ZZ109" s="28"/>
      <c r="AAA109" s="28"/>
      <c r="AAB109" s="28"/>
      <c r="AAC109" s="28"/>
      <c r="AAD109" s="28"/>
      <c r="AAE109" s="28"/>
      <c r="AAF109" s="28"/>
      <c r="AAG109" s="28"/>
      <c r="AAH109" s="28"/>
      <c r="AAI109" s="28"/>
      <c r="AAJ109" s="28"/>
      <c r="AAK109" s="28"/>
      <c r="AAL109" s="28"/>
      <c r="AAM109" s="28"/>
      <c r="AAN109" s="28"/>
      <c r="AAO109" s="28"/>
      <c r="AAP109" s="28"/>
      <c r="AAQ109" s="28"/>
      <c r="AAR109" s="28"/>
      <c r="AAS109" s="28"/>
      <c r="AAT109" s="28"/>
      <c r="AAU109" s="28"/>
      <c r="AAV109" s="28"/>
      <c r="AAW109" s="28"/>
      <c r="AAX109" s="28"/>
      <c r="AAY109" s="28"/>
      <c r="AAZ109" s="28"/>
      <c r="ABA109" s="28"/>
      <c r="ABB109" s="28"/>
      <c r="ABC109" s="28"/>
      <c r="ABD109" s="28"/>
      <c r="ABE109" s="28"/>
      <c r="ABF109" s="28"/>
      <c r="ABG109" s="28"/>
      <c r="ABH109" s="28"/>
      <c r="ABI109" s="28"/>
      <c r="ABJ109" s="28"/>
      <c r="ABK109" s="28"/>
      <c r="ABL109" s="28"/>
      <c r="ABM109" s="28"/>
      <c r="ABN109" s="28"/>
      <c r="ABO109" s="28"/>
      <c r="ABP109" s="28"/>
      <c r="ABQ109" s="28"/>
      <c r="ABR109" s="28"/>
      <c r="ABS109" s="28"/>
      <c r="ABT109" s="28"/>
      <c r="ABU109" s="28"/>
      <c r="ABV109" s="28"/>
      <c r="ABW109" s="28"/>
      <c r="ABX109" s="28"/>
      <c r="ABY109" s="28"/>
      <c r="ABZ109" s="28"/>
      <c r="ACA109" s="28"/>
      <c r="ACB109" s="28"/>
      <c r="ACC109" s="28"/>
      <c r="ACD109" s="28"/>
      <c r="ACE109" s="28"/>
      <c r="ACF109" s="28"/>
      <c r="ACG109" s="28"/>
      <c r="ACH109" s="28"/>
      <c r="ACI109" s="28"/>
      <c r="ACJ109" s="28"/>
      <c r="ACK109" s="28"/>
      <c r="ACL109" s="28"/>
      <c r="ACM109" s="28"/>
      <c r="ACN109" s="28"/>
      <c r="ACO109" s="28"/>
      <c r="ACP109" s="28"/>
      <c r="ACQ109" s="28"/>
      <c r="ACR109" s="28"/>
      <c r="ACS109" s="28"/>
      <c r="ACT109" s="28"/>
      <c r="ACU109" s="28"/>
      <c r="ACV109" s="28"/>
      <c r="ACW109" s="28"/>
      <c r="ACX109" s="28"/>
      <c r="ACY109" s="28"/>
      <c r="ACZ109" s="28"/>
      <c r="ADA109" s="28"/>
      <c r="ADB109" s="28"/>
      <c r="ADC109" s="28"/>
      <c r="ADD109" s="28"/>
      <c r="ADE109" s="28"/>
      <c r="ADF109" s="28"/>
      <c r="ADG109" s="28"/>
      <c r="ADH109" s="28"/>
      <c r="ADI109" s="28"/>
      <c r="ADJ109" s="28"/>
      <c r="ADK109" s="28"/>
      <c r="ADL109" s="28"/>
      <c r="ADM109" s="28"/>
      <c r="ADN109" s="28"/>
      <c r="ADO109" s="28"/>
      <c r="ADP109" s="28"/>
      <c r="ADQ109" s="28"/>
      <c r="ADR109" s="28"/>
      <c r="ADS109" s="28"/>
      <c r="ADT109" s="28"/>
      <c r="ADU109" s="28"/>
      <c r="ADV109" s="28"/>
      <c r="ADW109" s="28"/>
      <c r="ADX109" s="28"/>
      <c r="ADY109" s="28"/>
      <c r="ADZ109" s="28"/>
      <c r="AEA109" s="28"/>
      <c r="AEB109" s="28"/>
      <c r="AEC109" s="28"/>
      <c r="AED109" s="28"/>
      <c r="AEE109" s="28"/>
      <c r="AEF109" s="28"/>
      <c r="AEG109" s="28"/>
      <c r="AEH109" s="28"/>
      <c r="AEI109" s="28"/>
      <c r="AEJ109" s="28"/>
      <c r="AEK109" s="28"/>
      <c r="AEL109" s="28"/>
      <c r="AEM109" s="28"/>
      <c r="AEN109" s="28"/>
      <c r="AEO109" s="28"/>
      <c r="AEP109" s="28"/>
      <c r="AEQ109" s="28"/>
      <c r="AER109" s="28"/>
      <c r="AES109" s="28"/>
      <c r="AET109" s="28"/>
      <c r="AEU109" s="28"/>
      <c r="AEV109" s="28"/>
      <c r="AEW109" s="28"/>
      <c r="AEX109" s="28"/>
      <c r="AEY109" s="28"/>
      <c r="AEZ109" s="28"/>
      <c r="AFA109" s="28"/>
      <c r="AFB109" s="28"/>
      <c r="AFC109" s="28"/>
      <c r="AFD109" s="28"/>
      <c r="AFE109" s="28"/>
      <c r="AFF109" s="28"/>
      <c r="AFG109" s="28"/>
      <c r="AFH109" s="28"/>
      <c r="AFI109" s="28"/>
      <c r="AFJ109" s="28"/>
      <c r="AFK109" s="28"/>
      <c r="AFL109" s="28"/>
      <c r="AFM109" s="28"/>
      <c r="AFN109" s="28"/>
      <c r="AFO109" s="28"/>
      <c r="AFP109" s="28"/>
      <c r="AFQ109" s="28"/>
      <c r="AFR109" s="28"/>
      <c r="AFS109" s="28"/>
      <c r="AFT109" s="28"/>
      <c r="AFU109" s="28"/>
      <c r="AFV109" s="28"/>
      <c r="AFW109" s="28"/>
      <c r="AFX109" s="28"/>
      <c r="AFY109" s="28"/>
      <c r="AFZ109" s="28"/>
      <c r="AGA109" s="28"/>
      <c r="AGB109" s="28"/>
      <c r="AGC109" s="28"/>
      <c r="AGD109" s="28"/>
      <c r="AGE109" s="28"/>
      <c r="AGF109" s="28"/>
      <c r="AGG109" s="28"/>
      <c r="AGH109" s="28"/>
      <c r="AGI109" s="28"/>
      <c r="AGJ109" s="28"/>
      <c r="AGK109" s="28"/>
      <c r="AGL109" s="28"/>
      <c r="AGM109" s="28"/>
      <c r="AGN109" s="28"/>
      <c r="AGO109" s="28"/>
      <c r="AGP109" s="28"/>
      <c r="AGQ109" s="28"/>
      <c r="AGR109" s="28"/>
      <c r="AGS109" s="28"/>
      <c r="AGT109" s="28"/>
      <c r="AGU109" s="28"/>
      <c r="AGV109" s="28"/>
      <c r="AGW109" s="28"/>
      <c r="AGX109" s="28"/>
      <c r="AGY109" s="28"/>
      <c r="AGZ109" s="28"/>
      <c r="AHA109" s="28"/>
      <c r="AHB109" s="28"/>
      <c r="AHC109" s="28"/>
      <c r="AHD109" s="28"/>
      <c r="AHE109" s="28"/>
      <c r="AHF109" s="28"/>
      <c r="AHG109" s="28"/>
      <c r="AHH109" s="28"/>
      <c r="AHI109" s="28"/>
      <c r="AHJ109" s="28"/>
      <c r="AHK109" s="28"/>
      <c r="AHL109" s="28"/>
      <c r="AHM109" s="28"/>
      <c r="AHN109" s="28"/>
      <c r="AHO109" s="28"/>
      <c r="AHP109" s="28"/>
      <c r="AHQ109" s="28"/>
      <c r="AHR109" s="28"/>
      <c r="AHS109" s="28"/>
      <c r="AHT109" s="28"/>
      <c r="AHU109" s="28"/>
      <c r="AHV109" s="28"/>
      <c r="AHW109" s="28"/>
      <c r="AHX109" s="28"/>
      <c r="AHY109" s="28"/>
      <c r="AHZ109" s="28"/>
      <c r="AIA109" s="28"/>
      <c r="AIB109" s="28"/>
      <c r="AIC109" s="28"/>
      <c r="AID109" s="28"/>
      <c r="AIE109" s="28"/>
      <c r="AIF109" s="28"/>
      <c r="AIG109" s="28"/>
      <c r="AIH109" s="28"/>
      <c r="AII109" s="28"/>
      <c r="AIJ109" s="28"/>
      <c r="AIK109" s="28"/>
      <c r="AIL109" s="28"/>
      <c r="AIM109" s="28"/>
      <c r="AIN109" s="28"/>
      <c r="AIO109" s="28"/>
      <c r="AIP109" s="28"/>
      <c r="AIQ109" s="28"/>
      <c r="AIR109" s="28"/>
      <c r="AIS109" s="28"/>
      <c r="AIT109" s="28"/>
      <c r="AIU109" s="28"/>
      <c r="AIV109" s="28"/>
      <c r="AIW109" s="28"/>
      <c r="AIX109" s="28"/>
      <c r="AIY109" s="28"/>
      <c r="AIZ109" s="28"/>
      <c r="AJA109" s="28"/>
      <c r="AJB109" s="28"/>
      <c r="AJC109" s="28"/>
      <c r="AJD109" s="28"/>
      <c r="AJE109" s="28"/>
      <c r="AJF109" s="28"/>
      <c r="AJG109" s="28"/>
      <c r="AJH109" s="28"/>
      <c r="AJI109" s="28"/>
      <c r="AJJ109" s="28"/>
      <c r="AJK109" s="28"/>
      <c r="AJL109" s="28"/>
      <c r="AJM109" s="28"/>
      <c r="AJN109" s="28"/>
      <c r="AJO109" s="28"/>
      <c r="AJP109" s="28"/>
      <c r="AJQ109" s="28"/>
      <c r="AJR109" s="28"/>
      <c r="AJS109" s="28"/>
      <c r="AJT109" s="28"/>
      <c r="AJU109" s="28"/>
      <c r="AJV109" s="28"/>
      <c r="AJW109" s="28"/>
      <c r="AJX109" s="28"/>
      <c r="AJY109" s="28"/>
      <c r="AJZ109" s="28"/>
      <c r="AKA109" s="28"/>
      <c r="AKB109" s="28"/>
      <c r="AKC109" s="28"/>
      <c r="AKD109" s="28"/>
      <c r="AKE109" s="28"/>
      <c r="AKF109" s="28"/>
      <c r="AKG109" s="28"/>
      <c r="AKH109" s="28"/>
      <c r="AKI109" s="28"/>
      <c r="AKJ109" s="28"/>
      <c r="AKK109" s="28"/>
      <c r="AKL109" s="28"/>
      <c r="AKM109" s="28"/>
      <c r="AKN109" s="28"/>
      <c r="AKO109" s="28"/>
      <c r="AKP109" s="28"/>
      <c r="AKQ109" s="28"/>
      <c r="AKR109" s="28"/>
      <c r="AKS109" s="28"/>
      <c r="AKT109" s="28"/>
      <c r="AKU109" s="28"/>
      <c r="AKV109" s="28"/>
      <c r="AKW109" s="28"/>
      <c r="AKX109" s="28"/>
      <c r="AKY109" s="28"/>
      <c r="AKZ109" s="28"/>
      <c r="ALA109" s="28"/>
      <c r="ALB109" s="28"/>
      <c r="ALC109" s="28"/>
      <c r="ALD109" s="28"/>
      <c r="ALE109" s="28"/>
      <c r="ALF109" s="28"/>
      <c r="ALG109" s="28"/>
      <c r="ALH109" s="28"/>
      <c r="ALI109" s="28"/>
      <c r="ALJ109" s="28"/>
      <c r="ALK109" s="28"/>
      <c r="ALL109" s="28"/>
      <c r="ALM109" s="28"/>
      <c r="ALN109" s="28"/>
      <c r="ALO109" s="28"/>
      <c r="ALP109" s="28"/>
      <c r="ALQ109" s="28"/>
      <c r="ALR109" s="28"/>
    </row>
    <row r="110" spans="2:1006" x14ac:dyDescent="0.35">
      <c r="C110" s="33" t="s">
        <v>211</v>
      </c>
    </row>
    <row r="111" spans="2:1006" x14ac:dyDescent="0.35">
      <c r="D111" s="33" t="s">
        <v>204</v>
      </c>
      <c r="E111" s="33" t="s">
        <v>90</v>
      </c>
      <c r="I111" s="21">
        <f>SUM(J111:XFD111)</f>
        <v>11136770.343923755</v>
      </c>
      <c r="J111" s="34">
        <f>J90</f>
        <v>0</v>
      </c>
      <c r="K111" s="34">
        <f t="shared" ref="K111:AS111" si="65">K90</f>
        <v>4018700</v>
      </c>
      <c r="L111" s="34">
        <f t="shared" si="65"/>
        <v>3977186.5</v>
      </c>
      <c r="M111" s="34">
        <f t="shared" si="65"/>
        <v>3140883.843923755</v>
      </c>
      <c r="N111" s="34">
        <f t="shared" si="65"/>
        <v>0</v>
      </c>
      <c r="O111" s="34">
        <f t="shared" si="65"/>
        <v>0</v>
      </c>
      <c r="P111" s="34">
        <f t="shared" si="65"/>
        <v>0</v>
      </c>
      <c r="Q111" s="34">
        <f t="shared" si="65"/>
        <v>0</v>
      </c>
      <c r="R111" s="34">
        <f t="shared" si="65"/>
        <v>0</v>
      </c>
      <c r="S111" s="34">
        <f t="shared" si="65"/>
        <v>0</v>
      </c>
      <c r="T111" s="34">
        <f t="shared" si="65"/>
        <v>0</v>
      </c>
      <c r="U111" s="34">
        <f t="shared" si="65"/>
        <v>0</v>
      </c>
      <c r="V111" s="34">
        <f t="shared" si="65"/>
        <v>0</v>
      </c>
      <c r="W111" s="34">
        <f t="shared" si="65"/>
        <v>0</v>
      </c>
      <c r="X111" s="34">
        <f t="shared" si="65"/>
        <v>0</v>
      </c>
      <c r="Y111" s="34">
        <f t="shared" si="65"/>
        <v>0</v>
      </c>
      <c r="Z111" s="34">
        <f t="shared" si="65"/>
        <v>0</v>
      </c>
      <c r="AA111" s="34">
        <f t="shared" si="65"/>
        <v>0</v>
      </c>
      <c r="AB111" s="34">
        <f t="shared" si="65"/>
        <v>0</v>
      </c>
      <c r="AC111" s="34">
        <f t="shared" si="65"/>
        <v>0</v>
      </c>
      <c r="AD111" s="34">
        <f t="shared" si="65"/>
        <v>0</v>
      </c>
      <c r="AE111" s="34">
        <f t="shared" si="65"/>
        <v>0</v>
      </c>
      <c r="AF111" s="34">
        <f t="shared" si="65"/>
        <v>0</v>
      </c>
      <c r="AG111" s="34">
        <f t="shared" si="65"/>
        <v>0</v>
      </c>
      <c r="AH111" s="34">
        <f t="shared" si="65"/>
        <v>0</v>
      </c>
      <c r="AI111" s="34">
        <f t="shared" si="65"/>
        <v>0</v>
      </c>
      <c r="AJ111" s="34">
        <f t="shared" si="65"/>
        <v>0</v>
      </c>
      <c r="AK111" s="34">
        <f t="shared" si="65"/>
        <v>0</v>
      </c>
      <c r="AL111" s="34">
        <f t="shared" si="65"/>
        <v>0</v>
      </c>
      <c r="AM111" s="34">
        <f t="shared" si="65"/>
        <v>0</v>
      </c>
      <c r="AN111" s="34">
        <f t="shared" si="65"/>
        <v>0</v>
      </c>
      <c r="AO111" s="34">
        <f t="shared" si="65"/>
        <v>0</v>
      </c>
      <c r="AP111" s="34">
        <f t="shared" si="65"/>
        <v>0</v>
      </c>
      <c r="AQ111" s="34">
        <f t="shared" si="65"/>
        <v>0</v>
      </c>
      <c r="AR111" s="34">
        <f t="shared" si="65"/>
        <v>0</v>
      </c>
      <c r="AS111" s="34">
        <f t="shared" si="65"/>
        <v>0</v>
      </c>
    </row>
    <row r="112" spans="2:1006" x14ac:dyDescent="0.35">
      <c r="D112" s="33" t="s">
        <v>205</v>
      </c>
      <c r="E112" s="33" t="s">
        <v>90</v>
      </c>
      <c r="G112" s="35">
        <f>H22</f>
        <v>0.95</v>
      </c>
      <c r="I112" s="21">
        <f>SUM(J112:XFD112)</f>
        <v>143909622.11597899</v>
      </c>
      <c r="J112" s="34">
        <f>$G$112*J95</f>
        <v>0</v>
      </c>
      <c r="K112" s="34">
        <f t="shared" ref="K112:AS112" si="66">$G$112*K95</f>
        <v>0</v>
      </c>
      <c r="L112" s="34">
        <f t="shared" si="66"/>
        <v>0</v>
      </c>
      <c r="M112" s="34">
        <f t="shared" si="66"/>
        <v>943549.88424679055</v>
      </c>
      <c r="N112" s="34">
        <f t="shared" si="66"/>
        <v>4623518.8271617191</v>
      </c>
      <c r="O112" s="34">
        <f t="shared" si="66"/>
        <v>4573408.0810359102</v>
      </c>
      <c r="P112" s="34">
        <f t="shared" si="66"/>
        <v>4523008.0256009307</v>
      </c>
      <c r="Q112" s="34">
        <f t="shared" si="66"/>
        <v>4472309.3101425311</v>
      </c>
      <c r="R112" s="34">
        <f t="shared" si="66"/>
        <v>4421302.4147548135</v>
      </c>
      <c r="S112" s="34">
        <f t="shared" si="66"/>
        <v>4369977.6468672948</v>
      </c>
      <c r="T112" s="34">
        <f t="shared" si="66"/>
        <v>4318325.1377029391</v>
      </c>
      <c r="U112" s="34">
        <f t="shared" si="66"/>
        <v>4266334.8386658058</v>
      </c>
      <c r="V112" s="34">
        <f t="shared" si="66"/>
        <v>4213996.5176568842</v>
      </c>
      <c r="W112" s="34">
        <f t="shared" si="66"/>
        <v>4161299.7553166961</v>
      </c>
      <c r="X112" s="34">
        <f t="shared" si="66"/>
        <v>4108233.9411931718</v>
      </c>
      <c r="Y112" s="34">
        <f t="shared" si="66"/>
        <v>4054788.2698333259</v>
      </c>
      <c r="Z112" s="34">
        <f t="shared" si="66"/>
        <v>4000951.7367972005</v>
      </c>
      <c r="AA112" s="34">
        <f t="shared" si="66"/>
        <v>3946713.1345925168</v>
      </c>
      <c r="AB112" s="34">
        <f t="shared" si="66"/>
        <v>3892061.0485284436</v>
      </c>
      <c r="AC112" s="34">
        <f t="shared" si="66"/>
        <v>3836983.8524868689</v>
      </c>
      <c r="AD112" s="34">
        <f t="shared" si="66"/>
        <v>3781469.7046095226</v>
      </c>
      <c r="AE112" s="34">
        <f t="shared" si="66"/>
        <v>5221901.8917385321</v>
      </c>
      <c r="AF112" s="34">
        <f t="shared" si="66"/>
        <v>5157995.452828886</v>
      </c>
      <c r="AG112" s="34">
        <f t="shared" si="66"/>
        <v>5093652.6075247675</v>
      </c>
      <c r="AH112" s="34">
        <f t="shared" si="66"/>
        <v>5028860.4190863706</v>
      </c>
      <c r="AI112" s="34">
        <f t="shared" si="66"/>
        <v>4963605.7130821506</v>
      </c>
      <c r="AJ112" s="34">
        <f t="shared" si="66"/>
        <v>4897875.072529776</v>
      </c>
      <c r="AK112" s="34">
        <f t="shared" si="66"/>
        <v>4831654.8329404239</v>
      </c>
      <c r="AL112" s="34">
        <f t="shared" si="66"/>
        <v>4764931.0772644849</v>
      </c>
      <c r="AM112" s="34">
        <f t="shared" si="66"/>
        <v>4697689.6307366993</v>
      </c>
      <c r="AN112" s="34">
        <f t="shared" si="66"/>
        <v>4629916.0556187239</v>
      </c>
      <c r="AO112" s="34">
        <f t="shared" si="66"/>
        <v>4561595.6458370537</v>
      </c>
      <c r="AP112" s="34">
        <f t="shared" si="66"/>
        <v>4492713.4215142187</v>
      </c>
      <c r="AQ112" s="34">
        <f t="shared" si="66"/>
        <v>4423254.1233911254</v>
      </c>
      <c r="AR112" s="34">
        <f t="shared" si="66"/>
        <v>4353202.2071383372</v>
      </c>
      <c r="AS112" s="34">
        <f t="shared" si="66"/>
        <v>4282541.8375540972</v>
      </c>
    </row>
    <row r="113" spans="3:45" x14ac:dyDescent="0.35">
      <c r="D113" s="33" t="s">
        <v>166</v>
      </c>
      <c r="E113" s="33" t="s">
        <v>90</v>
      </c>
      <c r="I113" s="21">
        <f>SUM(J113:XFD113)</f>
        <v>60100000</v>
      </c>
      <c r="J113" s="34">
        <f>J45</f>
        <v>60100000</v>
      </c>
      <c r="K113" s="34">
        <f t="shared" ref="K113:AS113" si="67">K45</f>
        <v>0</v>
      </c>
      <c r="L113" s="34">
        <f t="shared" si="67"/>
        <v>0</v>
      </c>
      <c r="M113" s="34">
        <f t="shared" si="67"/>
        <v>0</v>
      </c>
      <c r="N113" s="34">
        <f t="shared" si="67"/>
        <v>0</v>
      </c>
      <c r="O113" s="34">
        <f t="shared" si="67"/>
        <v>0</v>
      </c>
      <c r="P113" s="34">
        <f t="shared" si="67"/>
        <v>0</v>
      </c>
      <c r="Q113" s="34">
        <f t="shared" si="67"/>
        <v>0</v>
      </c>
      <c r="R113" s="34">
        <f t="shared" si="67"/>
        <v>0</v>
      </c>
      <c r="S113" s="34">
        <f t="shared" si="67"/>
        <v>0</v>
      </c>
      <c r="T113" s="34">
        <f t="shared" si="67"/>
        <v>0</v>
      </c>
      <c r="U113" s="34">
        <f t="shared" si="67"/>
        <v>0</v>
      </c>
      <c r="V113" s="34">
        <f t="shared" si="67"/>
        <v>0</v>
      </c>
      <c r="W113" s="34">
        <f t="shared" si="67"/>
        <v>0</v>
      </c>
      <c r="X113" s="34">
        <f t="shared" si="67"/>
        <v>0</v>
      </c>
      <c r="Y113" s="34">
        <f t="shared" si="67"/>
        <v>0</v>
      </c>
      <c r="Z113" s="34">
        <f t="shared" si="67"/>
        <v>0</v>
      </c>
      <c r="AA113" s="34">
        <f t="shared" si="67"/>
        <v>0</v>
      </c>
      <c r="AB113" s="34">
        <f t="shared" si="67"/>
        <v>0</v>
      </c>
      <c r="AC113" s="34">
        <f t="shared" si="67"/>
        <v>0</v>
      </c>
      <c r="AD113" s="34">
        <f t="shared" si="67"/>
        <v>0</v>
      </c>
      <c r="AE113" s="34">
        <f t="shared" si="67"/>
        <v>0</v>
      </c>
      <c r="AF113" s="34">
        <f t="shared" si="67"/>
        <v>0</v>
      </c>
      <c r="AG113" s="34">
        <f t="shared" si="67"/>
        <v>0</v>
      </c>
      <c r="AH113" s="34">
        <f t="shared" si="67"/>
        <v>0</v>
      </c>
      <c r="AI113" s="34">
        <f t="shared" si="67"/>
        <v>0</v>
      </c>
      <c r="AJ113" s="34">
        <f t="shared" si="67"/>
        <v>0</v>
      </c>
      <c r="AK113" s="34">
        <f t="shared" si="67"/>
        <v>0</v>
      </c>
      <c r="AL113" s="34">
        <f t="shared" si="67"/>
        <v>0</v>
      </c>
      <c r="AM113" s="34">
        <f t="shared" si="67"/>
        <v>0</v>
      </c>
      <c r="AN113" s="34">
        <f t="shared" si="67"/>
        <v>0</v>
      </c>
      <c r="AO113" s="34">
        <f t="shared" si="67"/>
        <v>0</v>
      </c>
      <c r="AP113" s="34">
        <f t="shared" si="67"/>
        <v>0</v>
      </c>
      <c r="AQ113" s="34">
        <f t="shared" si="67"/>
        <v>0</v>
      </c>
      <c r="AR113" s="34">
        <f t="shared" si="67"/>
        <v>0</v>
      </c>
      <c r="AS113" s="34">
        <f t="shared" si="67"/>
        <v>0</v>
      </c>
    </row>
    <row r="114" spans="3:45" x14ac:dyDescent="0.35">
      <c r="D114" s="33" t="s">
        <v>209</v>
      </c>
      <c r="E114" s="33" t="s">
        <v>90</v>
      </c>
      <c r="J114" s="34">
        <f>J111+J112-J113</f>
        <v>-60100000</v>
      </c>
      <c r="K114" s="34">
        <f t="shared" ref="K114:AS114" si="68">K111+K112-K113</f>
        <v>4018700</v>
      </c>
      <c r="L114" s="34">
        <f t="shared" si="68"/>
        <v>3977186.5</v>
      </c>
      <c r="M114" s="34">
        <f t="shared" si="68"/>
        <v>4084433.7281705458</v>
      </c>
      <c r="N114" s="34">
        <f t="shared" si="68"/>
        <v>4623518.8271617191</v>
      </c>
      <c r="O114" s="34">
        <f t="shared" si="68"/>
        <v>4573408.0810359102</v>
      </c>
      <c r="P114" s="34">
        <f t="shared" si="68"/>
        <v>4523008.0256009307</v>
      </c>
      <c r="Q114" s="34">
        <f t="shared" si="68"/>
        <v>4472309.3101425311</v>
      </c>
      <c r="R114" s="34">
        <f t="shared" si="68"/>
        <v>4421302.4147548135</v>
      </c>
      <c r="S114" s="34">
        <f t="shared" si="68"/>
        <v>4369977.6468672948</v>
      </c>
      <c r="T114" s="34">
        <f t="shared" si="68"/>
        <v>4318325.1377029391</v>
      </c>
      <c r="U114" s="34">
        <f t="shared" si="68"/>
        <v>4266334.8386658058</v>
      </c>
      <c r="V114" s="34">
        <f t="shared" si="68"/>
        <v>4213996.5176568842</v>
      </c>
      <c r="W114" s="34">
        <f t="shared" si="68"/>
        <v>4161299.7553166961</v>
      </c>
      <c r="X114" s="34">
        <f t="shared" si="68"/>
        <v>4108233.9411931718</v>
      </c>
      <c r="Y114" s="34">
        <f t="shared" si="68"/>
        <v>4054788.2698333259</v>
      </c>
      <c r="Z114" s="34">
        <f t="shared" si="68"/>
        <v>4000951.7367972005</v>
      </c>
      <c r="AA114" s="34">
        <f t="shared" si="68"/>
        <v>3946713.1345925168</v>
      </c>
      <c r="AB114" s="34">
        <f t="shared" si="68"/>
        <v>3892061.0485284436</v>
      </c>
      <c r="AC114" s="34">
        <f t="shared" si="68"/>
        <v>3836983.8524868689</v>
      </c>
      <c r="AD114" s="34">
        <f t="shared" si="68"/>
        <v>3781469.7046095226</v>
      </c>
      <c r="AE114" s="34">
        <f t="shared" si="68"/>
        <v>5221901.8917385321</v>
      </c>
      <c r="AF114" s="34">
        <f t="shared" si="68"/>
        <v>5157995.452828886</v>
      </c>
      <c r="AG114" s="34">
        <f t="shared" si="68"/>
        <v>5093652.6075247675</v>
      </c>
      <c r="AH114" s="34">
        <f t="shared" si="68"/>
        <v>5028860.4190863706</v>
      </c>
      <c r="AI114" s="34">
        <f t="shared" si="68"/>
        <v>4963605.7130821506</v>
      </c>
      <c r="AJ114" s="34">
        <f t="shared" si="68"/>
        <v>4897875.072529776</v>
      </c>
      <c r="AK114" s="34">
        <f t="shared" si="68"/>
        <v>4831654.8329404239</v>
      </c>
      <c r="AL114" s="34">
        <f t="shared" si="68"/>
        <v>4764931.0772644849</v>
      </c>
      <c r="AM114" s="34">
        <f t="shared" si="68"/>
        <v>4697689.6307366993</v>
      </c>
      <c r="AN114" s="34">
        <f t="shared" si="68"/>
        <v>4629916.0556187239</v>
      </c>
      <c r="AO114" s="34">
        <f t="shared" si="68"/>
        <v>4561595.6458370537</v>
      </c>
      <c r="AP114" s="34">
        <f t="shared" si="68"/>
        <v>4492713.4215142187</v>
      </c>
      <c r="AQ114" s="34">
        <f t="shared" si="68"/>
        <v>4423254.1233911254</v>
      </c>
      <c r="AR114" s="34">
        <f t="shared" si="68"/>
        <v>4353202.2071383372</v>
      </c>
      <c r="AS114" s="34">
        <f t="shared" si="68"/>
        <v>4282541.8375540972</v>
      </c>
    </row>
    <row r="115" spans="3:45" x14ac:dyDescent="0.35">
      <c r="D115" s="33" t="s">
        <v>210</v>
      </c>
      <c r="E115" s="33" t="s">
        <v>60</v>
      </c>
      <c r="F115" s="38">
        <f>IRR(J114:AS114)</f>
        <v>6.4072305745423774E-2</v>
      </c>
    </row>
    <row r="117" spans="3:45" x14ac:dyDescent="0.35">
      <c r="C117" s="33" t="s">
        <v>212</v>
      </c>
    </row>
    <row r="118" spans="3:45" x14ac:dyDescent="0.35">
      <c r="D118" s="33" t="s">
        <v>213</v>
      </c>
      <c r="E118" s="33" t="s">
        <v>90</v>
      </c>
      <c r="J118" s="34">
        <f>J114</f>
        <v>-60100000</v>
      </c>
      <c r="K118" s="34">
        <f t="shared" ref="K118:AS118" si="69">K114</f>
        <v>4018700</v>
      </c>
      <c r="L118" s="34">
        <f t="shared" si="69"/>
        <v>3977186.5</v>
      </c>
      <c r="M118" s="34">
        <f t="shared" si="69"/>
        <v>4084433.7281705458</v>
      </c>
      <c r="N118" s="34">
        <f t="shared" si="69"/>
        <v>4623518.8271617191</v>
      </c>
      <c r="O118" s="34">
        <f t="shared" si="69"/>
        <v>4573408.0810359102</v>
      </c>
      <c r="P118" s="34">
        <f t="shared" si="69"/>
        <v>4523008.0256009307</v>
      </c>
      <c r="Q118" s="34">
        <f t="shared" si="69"/>
        <v>4472309.3101425311</v>
      </c>
      <c r="R118" s="34">
        <f t="shared" si="69"/>
        <v>4421302.4147548135</v>
      </c>
      <c r="S118" s="34">
        <f t="shared" si="69"/>
        <v>4369977.6468672948</v>
      </c>
      <c r="T118" s="34">
        <f t="shared" si="69"/>
        <v>4318325.1377029391</v>
      </c>
      <c r="U118" s="34">
        <f t="shared" si="69"/>
        <v>4266334.8386658058</v>
      </c>
      <c r="V118" s="34">
        <f t="shared" si="69"/>
        <v>4213996.5176568842</v>
      </c>
      <c r="W118" s="34">
        <f t="shared" si="69"/>
        <v>4161299.7553166961</v>
      </c>
      <c r="X118" s="34">
        <f t="shared" si="69"/>
        <v>4108233.9411931718</v>
      </c>
      <c r="Y118" s="34">
        <f t="shared" si="69"/>
        <v>4054788.2698333259</v>
      </c>
      <c r="Z118" s="34">
        <f t="shared" si="69"/>
        <v>4000951.7367972005</v>
      </c>
      <c r="AA118" s="34">
        <f t="shared" si="69"/>
        <v>3946713.1345925168</v>
      </c>
      <c r="AB118" s="34">
        <f t="shared" si="69"/>
        <v>3892061.0485284436</v>
      </c>
      <c r="AC118" s="34">
        <f t="shared" si="69"/>
        <v>3836983.8524868689</v>
      </c>
      <c r="AD118" s="34">
        <f t="shared" si="69"/>
        <v>3781469.7046095226</v>
      </c>
      <c r="AE118" s="34">
        <f t="shared" si="69"/>
        <v>5221901.8917385321</v>
      </c>
      <c r="AF118" s="34">
        <f t="shared" si="69"/>
        <v>5157995.452828886</v>
      </c>
      <c r="AG118" s="34">
        <f t="shared" si="69"/>
        <v>5093652.6075247675</v>
      </c>
      <c r="AH118" s="34">
        <f t="shared" si="69"/>
        <v>5028860.4190863706</v>
      </c>
      <c r="AI118" s="34">
        <f t="shared" si="69"/>
        <v>4963605.7130821506</v>
      </c>
      <c r="AJ118" s="34">
        <f t="shared" si="69"/>
        <v>4897875.072529776</v>
      </c>
      <c r="AK118" s="34">
        <f t="shared" si="69"/>
        <v>4831654.8329404239</v>
      </c>
      <c r="AL118" s="34">
        <f t="shared" si="69"/>
        <v>4764931.0772644849</v>
      </c>
      <c r="AM118" s="34">
        <f t="shared" si="69"/>
        <v>4697689.6307366993</v>
      </c>
      <c r="AN118" s="34">
        <f t="shared" si="69"/>
        <v>4629916.0556187239</v>
      </c>
      <c r="AO118" s="34">
        <f t="shared" si="69"/>
        <v>4561595.6458370537</v>
      </c>
      <c r="AP118" s="34">
        <f t="shared" si="69"/>
        <v>4492713.4215142187</v>
      </c>
      <c r="AQ118" s="34">
        <f t="shared" si="69"/>
        <v>4423254.1233911254</v>
      </c>
      <c r="AR118" s="34">
        <f t="shared" si="69"/>
        <v>4353202.2071383372</v>
      </c>
      <c r="AS118" s="34">
        <f t="shared" si="69"/>
        <v>4282541.8375540972</v>
      </c>
    </row>
    <row r="119" spans="3:45" x14ac:dyDescent="0.35">
      <c r="D119" s="33" t="s">
        <v>214</v>
      </c>
      <c r="E119" s="33" t="s">
        <v>90</v>
      </c>
      <c r="F119" s="35">
        <f>G19</f>
        <v>1.0000000000000009E-2</v>
      </c>
      <c r="G119" s="27">
        <f>Inputs!$F$30</f>
        <v>0.21</v>
      </c>
      <c r="J119" s="34">
        <f>J93*$F$119*$G$119</f>
        <v>0</v>
      </c>
      <c r="K119" s="34">
        <f t="shared" ref="K119:AS119" si="70">K93*$F$119*$G$119</f>
        <v>-57980.912500000042</v>
      </c>
      <c r="L119" s="34">
        <f t="shared" si="70"/>
        <v>-30957.885437500023</v>
      </c>
      <c r="M119" s="34">
        <f t="shared" si="70"/>
        <v>-11802.490800755984</v>
      </c>
      <c r="N119" s="34">
        <f t="shared" si="70"/>
        <v>0</v>
      </c>
      <c r="O119" s="34">
        <f t="shared" si="70"/>
        <v>0</v>
      </c>
      <c r="P119" s="34">
        <f t="shared" si="70"/>
        <v>0</v>
      </c>
      <c r="Q119" s="34">
        <f t="shared" si="70"/>
        <v>0</v>
      </c>
      <c r="R119" s="34">
        <f t="shared" si="70"/>
        <v>0</v>
      </c>
      <c r="S119" s="34">
        <f t="shared" si="70"/>
        <v>0</v>
      </c>
      <c r="T119" s="34">
        <f t="shared" si="70"/>
        <v>0</v>
      </c>
      <c r="U119" s="34">
        <f t="shared" si="70"/>
        <v>0</v>
      </c>
      <c r="V119" s="34">
        <f t="shared" si="70"/>
        <v>0</v>
      </c>
      <c r="W119" s="34">
        <f t="shared" si="70"/>
        <v>0</v>
      </c>
      <c r="X119" s="34">
        <f t="shared" si="70"/>
        <v>0</v>
      </c>
      <c r="Y119" s="34">
        <f t="shared" si="70"/>
        <v>0</v>
      </c>
      <c r="Z119" s="34">
        <f t="shared" si="70"/>
        <v>0</v>
      </c>
      <c r="AA119" s="34">
        <f t="shared" si="70"/>
        <v>0</v>
      </c>
      <c r="AB119" s="34">
        <f t="shared" si="70"/>
        <v>0</v>
      </c>
      <c r="AC119" s="34">
        <f t="shared" si="70"/>
        <v>0</v>
      </c>
      <c r="AD119" s="34">
        <f t="shared" si="70"/>
        <v>0</v>
      </c>
      <c r="AE119" s="34">
        <f t="shared" si="70"/>
        <v>0</v>
      </c>
      <c r="AF119" s="34">
        <f t="shared" si="70"/>
        <v>0</v>
      </c>
      <c r="AG119" s="34">
        <f t="shared" si="70"/>
        <v>0</v>
      </c>
      <c r="AH119" s="34">
        <f t="shared" si="70"/>
        <v>0</v>
      </c>
      <c r="AI119" s="34">
        <f t="shared" si="70"/>
        <v>0</v>
      </c>
      <c r="AJ119" s="34">
        <f t="shared" si="70"/>
        <v>0</v>
      </c>
      <c r="AK119" s="34">
        <f t="shared" si="70"/>
        <v>0</v>
      </c>
      <c r="AL119" s="34">
        <f t="shared" si="70"/>
        <v>0</v>
      </c>
      <c r="AM119" s="34">
        <f t="shared" si="70"/>
        <v>0</v>
      </c>
      <c r="AN119" s="34">
        <f t="shared" si="70"/>
        <v>0</v>
      </c>
      <c r="AO119" s="34">
        <f t="shared" si="70"/>
        <v>0</v>
      </c>
      <c r="AP119" s="34">
        <f t="shared" si="70"/>
        <v>0</v>
      </c>
      <c r="AQ119" s="34">
        <f t="shared" si="70"/>
        <v>0</v>
      </c>
      <c r="AR119" s="34">
        <f t="shared" si="70"/>
        <v>0</v>
      </c>
      <c r="AS119" s="34">
        <f t="shared" si="70"/>
        <v>0</v>
      </c>
    </row>
    <row r="120" spans="3:45" x14ac:dyDescent="0.35">
      <c r="D120" s="33" t="s">
        <v>215</v>
      </c>
      <c r="E120" s="33" t="s">
        <v>90</v>
      </c>
      <c r="F120" s="35">
        <f>H19</f>
        <v>0.99</v>
      </c>
      <c r="G120" s="27">
        <f>Inputs!$F$30</f>
        <v>0.21</v>
      </c>
      <c r="J120" s="34">
        <f>J96*$F$120*$G$120</f>
        <v>0</v>
      </c>
      <c r="K120" s="34">
        <f t="shared" ref="K120:AS120" si="71">K96*$F$120*$G$120</f>
        <v>0</v>
      </c>
      <c r="L120" s="34">
        <f t="shared" si="71"/>
        <v>0</v>
      </c>
      <c r="M120" s="34">
        <f t="shared" si="71"/>
        <v>-295588.9786960964</v>
      </c>
      <c r="N120" s="34">
        <f t="shared" si="71"/>
        <v>-870575.30614008277</v>
      </c>
      <c r="O120" s="34">
        <f t="shared" si="71"/>
        <v>-881541.64731856238</v>
      </c>
      <c r="P120" s="34">
        <f t="shared" si="71"/>
        <v>920524.59844466695</v>
      </c>
      <c r="Q120" s="34">
        <f t="shared" si="71"/>
        <v>909429.58481961279</v>
      </c>
      <c r="R120" s="34">
        <f t="shared" si="71"/>
        <v>898267.12845002708</v>
      </c>
      <c r="S120" s="34">
        <f t="shared" si="71"/>
        <v>887035.10819337959</v>
      </c>
      <c r="T120" s="34">
        <f t="shared" si="71"/>
        <v>875731.36434572749</v>
      </c>
      <c r="U120" s="34">
        <f t="shared" si="71"/>
        <v>864353.69785117987</v>
      </c>
      <c r="V120" s="34">
        <f t="shared" si="71"/>
        <v>852899.86949564866</v>
      </c>
      <c r="W120" s="34">
        <f t="shared" si="71"/>
        <v>841367.59908456949</v>
      </c>
      <c r="X120" s="34">
        <f t="shared" si="71"/>
        <v>829754.56460427411</v>
      </c>
      <c r="Y120" s="34">
        <f t="shared" si="71"/>
        <v>818058.40136668261</v>
      </c>
      <c r="Z120" s="34">
        <f t="shared" si="71"/>
        <v>875576.70113698742</v>
      </c>
      <c r="AA120" s="34">
        <f t="shared" si="71"/>
        <v>863707.0112439834</v>
      </c>
      <c r="AB120" s="34">
        <f t="shared" si="71"/>
        <v>851746.83367269835</v>
      </c>
      <c r="AC120" s="34">
        <f t="shared" si="71"/>
        <v>839693.62413896841</v>
      </c>
      <c r="AD120" s="34">
        <f t="shared" si="71"/>
        <v>827544.79114559968</v>
      </c>
      <c r="AE120" s="34">
        <f t="shared" si="71"/>
        <v>1142772.0034657272</v>
      </c>
      <c r="AF120" s="34">
        <f t="shared" si="71"/>
        <v>1128786.5838348686</v>
      </c>
      <c r="AG120" s="34">
        <f t="shared" si="71"/>
        <v>1114705.6601098939</v>
      </c>
      <c r="AH120" s="34">
        <f t="shared" si="71"/>
        <v>1100526.4011874278</v>
      </c>
      <c r="AI120" s="34">
        <f t="shared" si="71"/>
        <v>1086245.9239471359</v>
      </c>
      <c r="AJ120" s="34">
        <f t="shared" si="71"/>
        <v>1071861.2921883583</v>
      </c>
      <c r="AK120" s="34">
        <f t="shared" si="71"/>
        <v>1057369.5155455938</v>
      </c>
      <c r="AL120" s="34">
        <f t="shared" si="71"/>
        <v>1042767.5483824066</v>
      </c>
      <c r="AM120" s="34">
        <f t="shared" si="71"/>
        <v>1028052.2886633261</v>
      </c>
      <c r="AN120" s="34">
        <f t="shared" si="71"/>
        <v>1013220.5768032976</v>
      </c>
      <c r="AO120" s="34">
        <f t="shared" si="71"/>
        <v>998269.19449423533</v>
      </c>
      <c r="AP120" s="34">
        <f t="shared" si="71"/>
        <v>983194.86350821692</v>
      </c>
      <c r="AQ120" s="34">
        <f t="shared" si="71"/>
        <v>967994.24447685783</v>
      </c>
      <c r="AR120" s="34">
        <f t="shared" si="71"/>
        <v>952663.93564637937</v>
      </c>
      <c r="AS120" s="34">
        <f t="shared" si="71"/>
        <v>937200.47160789149</v>
      </c>
    </row>
    <row r="121" spans="3:45" x14ac:dyDescent="0.35">
      <c r="D121" s="33" t="s">
        <v>165</v>
      </c>
      <c r="E121" s="33" t="s">
        <v>90</v>
      </c>
      <c r="F121" s="35"/>
      <c r="G121" s="35"/>
      <c r="J121" s="34">
        <f>J56</f>
        <v>285000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</row>
    <row r="123" spans="3:45" x14ac:dyDescent="0.35">
      <c r="D123" s="33" t="s">
        <v>173</v>
      </c>
      <c r="E123" s="33" t="s">
        <v>90</v>
      </c>
      <c r="J123" s="34">
        <f>J118-J119-J120+J121</f>
        <v>-59815000</v>
      </c>
      <c r="K123" s="34">
        <f t="shared" ref="K123:AS123" si="72">K118-K119-K120+K121</f>
        <v>4076680.9125000001</v>
      </c>
      <c r="L123" s="34">
        <f t="shared" si="72"/>
        <v>4008144.3854375002</v>
      </c>
      <c r="M123" s="34">
        <f t="shared" si="72"/>
        <v>4391825.1976673985</v>
      </c>
      <c r="N123" s="34">
        <f t="shared" si="72"/>
        <v>5494094.133301802</v>
      </c>
      <c r="O123" s="34">
        <f t="shared" si="72"/>
        <v>5454949.7283544727</v>
      </c>
      <c r="P123" s="34">
        <f t="shared" si="72"/>
        <v>3602483.427156264</v>
      </c>
      <c r="Q123" s="34">
        <f t="shared" si="72"/>
        <v>3562879.725322918</v>
      </c>
      <c r="R123" s="34">
        <f t="shared" si="72"/>
        <v>3523035.2863047863</v>
      </c>
      <c r="S123" s="34">
        <f t="shared" si="72"/>
        <v>3482942.538673915</v>
      </c>
      <c r="T123" s="34">
        <f t="shared" si="72"/>
        <v>3442593.7733572116</v>
      </c>
      <c r="U123" s="34">
        <f t="shared" si="72"/>
        <v>3401981.1408146257</v>
      </c>
      <c r="V123" s="34">
        <f t="shared" si="72"/>
        <v>3361096.6481612353</v>
      </c>
      <c r="W123" s="34">
        <f t="shared" si="72"/>
        <v>3319932.1562321265</v>
      </c>
      <c r="X123" s="34">
        <f t="shared" si="72"/>
        <v>3278479.3765888978</v>
      </c>
      <c r="Y123" s="34">
        <f t="shared" si="72"/>
        <v>3236729.8684666432</v>
      </c>
      <c r="Z123" s="34">
        <f t="shared" si="72"/>
        <v>3125375.0356602129</v>
      </c>
      <c r="AA123" s="34">
        <f t="shared" si="72"/>
        <v>3083006.1233485332</v>
      </c>
      <c r="AB123" s="34">
        <f t="shared" si="72"/>
        <v>3040314.2148557454</v>
      </c>
      <c r="AC123" s="34">
        <f t="shared" si="72"/>
        <v>2997290.2283479003</v>
      </c>
      <c r="AD123" s="34">
        <f t="shared" si="72"/>
        <v>2953924.9134639231</v>
      </c>
      <c r="AE123" s="34">
        <f t="shared" si="72"/>
        <v>4079129.8882728051</v>
      </c>
      <c r="AF123" s="34">
        <f t="shared" si="72"/>
        <v>4029208.8689940171</v>
      </c>
      <c r="AG123" s="34">
        <f t="shared" si="72"/>
        <v>3978946.9474148736</v>
      </c>
      <c r="AH123" s="34">
        <f t="shared" si="72"/>
        <v>3928334.0178989428</v>
      </c>
      <c r="AI123" s="34">
        <f t="shared" si="72"/>
        <v>3877359.7891350146</v>
      </c>
      <c r="AJ123" s="34">
        <f t="shared" si="72"/>
        <v>3826013.7803414175</v>
      </c>
      <c r="AK123" s="34">
        <f t="shared" si="72"/>
        <v>3774285.3173948303</v>
      </c>
      <c r="AL123" s="34">
        <f t="shared" si="72"/>
        <v>3722163.5288820784</v>
      </c>
      <c r="AM123" s="34">
        <f t="shared" si="72"/>
        <v>3669637.3420733735</v>
      </c>
      <c r="AN123" s="34">
        <f t="shared" si="72"/>
        <v>3616695.4788154261</v>
      </c>
      <c r="AO123" s="34">
        <f t="shared" si="72"/>
        <v>3563326.4513428183</v>
      </c>
      <c r="AP123" s="34">
        <f t="shared" si="72"/>
        <v>3509518.5580060016</v>
      </c>
      <c r="AQ123" s="34">
        <f t="shared" si="72"/>
        <v>3455259.8789142678</v>
      </c>
      <c r="AR123" s="34">
        <f t="shared" si="72"/>
        <v>3400538.2714919578</v>
      </c>
      <c r="AS123" s="34">
        <f t="shared" si="72"/>
        <v>3345341.3659462058</v>
      </c>
    </row>
    <row r="124" spans="3:45" x14ac:dyDescent="0.35">
      <c r="D124" s="33" t="s">
        <v>216</v>
      </c>
      <c r="E124" s="33" t="s">
        <v>60</v>
      </c>
      <c r="F124" s="38">
        <f>IRR(J123:AS123)</f>
        <v>5.2997691202110175E-2</v>
      </c>
    </row>
  </sheetData>
  <conditionalFormatting sqref="A1:XFD1048576">
    <cfRule type="expression" dxfId="19" priority="9">
      <formula>AND(A1&lt;&gt;"",A1=FALSE)</formula>
    </cfRule>
    <cfRule type="expression" dxfId="18" priority="10">
      <formula>A1=TRUE</formula>
    </cfRule>
  </conditionalFormatting>
  <conditionalFormatting sqref="J6:AAA6">
    <cfRule type="expression" dxfId="17" priority="7">
      <formula>AND(J6=0,J6&lt;&gt;"")</formula>
    </cfRule>
    <cfRule type="expression" dxfId="16" priority="8">
      <formula>J6=1</formula>
    </cfRule>
  </conditionalFormatting>
  <conditionalFormatting sqref="J7:AAA7">
    <cfRule type="expression" dxfId="15" priority="5">
      <formula>AND(J7=0,J7&lt;&gt;"")</formula>
    </cfRule>
    <cfRule type="expression" dxfId="14" priority="6">
      <formula>J7=1</formula>
    </cfRule>
  </conditionalFormatting>
  <conditionalFormatting sqref="J8:AAA8">
    <cfRule type="expression" dxfId="13" priority="3">
      <formula>AND(J8=0,J8&lt;&gt;"")</formula>
    </cfRule>
    <cfRule type="expression" dxfId="12" priority="4">
      <formula>J8=1</formula>
    </cfRule>
  </conditionalFormatting>
  <conditionalFormatting sqref="J9:AAA9">
    <cfRule type="expression" dxfId="11" priority="1">
      <formula>AND(J9=0,J9&lt;&gt;"")</formula>
    </cfRule>
    <cfRule type="expression" dxfId="10" priority="2">
      <formula>J9=1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5</xdr:col>
                    <xdr:colOff>603250</xdr:colOff>
                    <xdr:row>33</xdr:row>
                    <xdr:rowOff>12700</xdr:rowOff>
                  </from>
                  <to>
                    <xdr:col>6</xdr:col>
                    <xdr:colOff>146050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Spinner 2">
              <controlPr defaultSize="0" autoPict="0">
                <anchor moveWithCells="1" sizeWithCells="1">
                  <from>
                    <xdr:col>7</xdr:col>
                    <xdr:colOff>31750</xdr:colOff>
                    <xdr:row>2</xdr:row>
                    <xdr:rowOff>25400</xdr:rowOff>
                  </from>
                  <to>
                    <xdr:col>7</xdr:col>
                    <xdr:colOff>298450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A8C3DE2-D7F3-4006-AB63-1792C3DE9D5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Allocation!K48:AS48</xm:f>
              <xm:sqref>H48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193B-DEBB-49A3-AFD8-00BCB9912A91}">
  <sheetPr codeName="Sheet6"/>
  <dimension ref="B1:ALR56"/>
  <sheetViews>
    <sheetView showGridLines="0" zoomScale="80" zoomScaleNormal="80" workbookViewId="0">
      <pane xSplit="9" ySplit="4" topLeftCell="J36" activePane="bottomRight" state="frozen"/>
      <selection pane="topRight" activeCell="J1" sqref="J1"/>
      <selection pane="bottomLeft" activeCell="A5" sqref="A5"/>
      <selection pane="bottomRight" activeCell="J62" sqref="J62"/>
    </sheetView>
  </sheetViews>
  <sheetFormatPr defaultRowHeight="14.5" outlineLevelRow="1" x14ac:dyDescent="0.35"/>
  <cols>
    <col min="1" max="3" width="1.6328125" style="33" customWidth="1"/>
    <col min="4" max="4" width="34.54296875" style="33" customWidth="1"/>
    <col min="5" max="6" width="10.36328125" style="33" customWidth="1"/>
    <col min="7" max="7" width="12.36328125" style="33" customWidth="1"/>
    <col min="8" max="8" width="10.36328125" style="33" customWidth="1"/>
    <col min="9" max="9" width="14.6328125" style="33" customWidth="1"/>
    <col min="10" max="10" width="13.6328125" style="33" bestFit="1" customWidth="1"/>
    <col min="11" max="45" width="11.90625" style="33" customWidth="1"/>
    <col min="46" max="16384" width="8.7265625" style="33"/>
  </cols>
  <sheetData>
    <row r="1" spans="2:1006" s="29" customFormat="1" ht="29" x14ac:dyDescent="0.35">
      <c r="B1" s="29" t="s">
        <v>68</v>
      </c>
      <c r="E1" s="30" t="s">
        <v>88</v>
      </c>
      <c r="F1" s="30" t="s">
        <v>89</v>
      </c>
      <c r="G1" s="31" t="s">
        <v>83</v>
      </c>
      <c r="H1" s="31" t="s">
        <v>83</v>
      </c>
      <c r="I1" s="31" t="s">
        <v>84</v>
      </c>
    </row>
    <row r="2" spans="2:1006" s="29" customFormat="1" outlineLevel="1" x14ac:dyDescent="0.35">
      <c r="C2" s="29" t="s">
        <v>71</v>
      </c>
      <c r="J2" s="29">
        <v>0</v>
      </c>
      <c r="K2" s="29">
        <v>1</v>
      </c>
      <c r="L2" s="29">
        <v>2</v>
      </c>
      <c r="M2" s="29">
        <v>3</v>
      </c>
      <c r="N2" s="29">
        <v>4</v>
      </c>
      <c r="O2" s="29">
        <v>5</v>
      </c>
      <c r="P2" s="29">
        <v>6</v>
      </c>
      <c r="Q2" s="29">
        <v>7</v>
      </c>
      <c r="R2" s="29">
        <v>8</v>
      </c>
      <c r="S2" s="29">
        <v>9</v>
      </c>
      <c r="T2" s="29">
        <v>10</v>
      </c>
      <c r="U2" s="29">
        <v>11</v>
      </c>
      <c r="V2" s="29">
        <v>12</v>
      </c>
      <c r="W2" s="29">
        <v>13</v>
      </c>
      <c r="X2" s="29">
        <v>14</v>
      </c>
      <c r="Y2" s="29">
        <v>15</v>
      </c>
      <c r="Z2" s="29">
        <v>16</v>
      </c>
      <c r="AA2" s="29">
        <v>17</v>
      </c>
      <c r="AB2" s="29">
        <v>18</v>
      </c>
      <c r="AC2" s="29">
        <v>19</v>
      </c>
      <c r="AD2" s="29">
        <v>20</v>
      </c>
      <c r="AE2" s="29">
        <v>21</v>
      </c>
      <c r="AF2" s="29">
        <v>22</v>
      </c>
      <c r="AG2" s="29">
        <v>23</v>
      </c>
      <c r="AH2" s="29">
        <v>24</v>
      </c>
      <c r="AI2" s="29">
        <v>25</v>
      </c>
      <c r="AJ2" s="29">
        <v>26</v>
      </c>
      <c r="AK2" s="29">
        <v>27</v>
      </c>
      <c r="AL2" s="29">
        <v>28</v>
      </c>
      <c r="AM2" s="29">
        <v>29</v>
      </c>
      <c r="AN2" s="29">
        <v>30</v>
      </c>
      <c r="AO2" s="29">
        <v>31</v>
      </c>
      <c r="AP2" s="29">
        <v>32</v>
      </c>
      <c r="AQ2" s="29">
        <v>33</v>
      </c>
      <c r="AR2" s="29">
        <v>34</v>
      </c>
      <c r="AS2" s="29">
        <v>35</v>
      </c>
    </row>
    <row r="3" spans="2:1006" s="29" customFormat="1" outlineLevel="1" x14ac:dyDescent="0.35">
      <c r="C3" s="29" t="s">
        <v>69</v>
      </c>
      <c r="J3" s="32">
        <v>43831</v>
      </c>
      <c r="K3" s="32">
        <f>J4+1</f>
        <v>44197</v>
      </c>
      <c r="L3" s="32">
        <f t="shared" ref="L3:AS3" si="0">K4+1</f>
        <v>44562</v>
      </c>
      <c r="M3" s="32">
        <f t="shared" si="0"/>
        <v>44927</v>
      </c>
      <c r="N3" s="32">
        <f t="shared" si="0"/>
        <v>45292</v>
      </c>
      <c r="O3" s="32">
        <f t="shared" si="0"/>
        <v>45658</v>
      </c>
      <c r="P3" s="32">
        <f t="shared" si="0"/>
        <v>46023</v>
      </c>
      <c r="Q3" s="32">
        <f t="shared" si="0"/>
        <v>46388</v>
      </c>
      <c r="R3" s="32">
        <f t="shared" si="0"/>
        <v>46753</v>
      </c>
      <c r="S3" s="32">
        <f t="shared" si="0"/>
        <v>47119</v>
      </c>
      <c r="T3" s="32">
        <f t="shared" si="0"/>
        <v>47484</v>
      </c>
      <c r="U3" s="32">
        <f t="shared" si="0"/>
        <v>47849</v>
      </c>
      <c r="V3" s="32">
        <f t="shared" si="0"/>
        <v>48214</v>
      </c>
      <c r="W3" s="32">
        <f t="shared" si="0"/>
        <v>48580</v>
      </c>
      <c r="X3" s="32">
        <f t="shared" si="0"/>
        <v>48945</v>
      </c>
      <c r="Y3" s="32">
        <f t="shared" si="0"/>
        <v>49310</v>
      </c>
      <c r="Z3" s="32">
        <f t="shared" si="0"/>
        <v>49675</v>
      </c>
      <c r="AA3" s="32">
        <f t="shared" si="0"/>
        <v>50041</v>
      </c>
      <c r="AB3" s="32">
        <f t="shared" si="0"/>
        <v>50406</v>
      </c>
      <c r="AC3" s="32">
        <f t="shared" si="0"/>
        <v>50771</v>
      </c>
      <c r="AD3" s="32">
        <f t="shared" si="0"/>
        <v>51136</v>
      </c>
      <c r="AE3" s="32">
        <f t="shared" si="0"/>
        <v>51502</v>
      </c>
      <c r="AF3" s="32">
        <f t="shared" si="0"/>
        <v>51867</v>
      </c>
      <c r="AG3" s="32">
        <f t="shared" si="0"/>
        <v>52232</v>
      </c>
      <c r="AH3" s="32">
        <f t="shared" si="0"/>
        <v>52597</v>
      </c>
      <c r="AI3" s="32">
        <f t="shared" si="0"/>
        <v>52963</v>
      </c>
      <c r="AJ3" s="32">
        <f t="shared" si="0"/>
        <v>53328</v>
      </c>
      <c r="AK3" s="32">
        <f t="shared" si="0"/>
        <v>53693</v>
      </c>
      <c r="AL3" s="32">
        <f t="shared" si="0"/>
        <v>54058</v>
      </c>
      <c r="AM3" s="32">
        <f t="shared" si="0"/>
        <v>54424</v>
      </c>
      <c r="AN3" s="32">
        <f t="shared" si="0"/>
        <v>54789</v>
      </c>
      <c r="AO3" s="32">
        <f t="shared" si="0"/>
        <v>55154</v>
      </c>
      <c r="AP3" s="32">
        <f t="shared" si="0"/>
        <v>55519</v>
      </c>
      <c r="AQ3" s="32">
        <f t="shared" si="0"/>
        <v>55885</v>
      </c>
      <c r="AR3" s="32">
        <f t="shared" si="0"/>
        <v>56250</v>
      </c>
      <c r="AS3" s="32">
        <f t="shared" si="0"/>
        <v>56615</v>
      </c>
    </row>
    <row r="4" spans="2:1006" s="29" customFormat="1" outlineLevel="1" x14ac:dyDescent="0.35">
      <c r="C4" s="29" t="s">
        <v>70</v>
      </c>
      <c r="J4" s="32">
        <f>Inputs!$F$8</f>
        <v>44196</v>
      </c>
      <c r="K4" s="32">
        <f>EOMONTH(K3,11)</f>
        <v>44561</v>
      </c>
      <c r="L4" s="32">
        <f t="shared" ref="L4:AS4" si="1">EOMONTH(L3,11)</f>
        <v>44926</v>
      </c>
      <c r="M4" s="32">
        <f t="shared" si="1"/>
        <v>45291</v>
      </c>
      <c r="N4" s="32">
        <f t="shared" si="1"/>
        <v>45657</v>
      </c>
      <c r="O4" s="32">
        <f t="shared" si="1"/>
        <v>46022</v>
      </c>
      <c r="P4" s="32">
        <f t="shared" si="1"/>
        <v>46387</v>
      </c>
      <c r="Q4" s="32">
        <f t="shared" si="1"/>
        <v>46752</v>
      </c>
      <c r="R4" s="32">
        <f t="shared" si="1"/>
        <v>47118</v>
      </c>
      <c r="S4" s="32">
        <f t="shared" si="1"/>
        <v>47483</v>
      </c>
      <c r="T4" s="32">
        <f t="shared" si="1"/>
        <v>47848</v>
      </c>
      <c r="U4" s="32">
        <f t="shared" si="1"/>
        <v>48213</v>
      </c>
      <c r="V4" s="32">
        <f t="shared" si="1"/>
        <v>48579</v>
      </c>
      <c r="W4" s="32">
        <f t="shared" si="1"/>
        <v>48944</v>
      </c>
      <c r="X4" s="32">
        <f t="shared" si="1"/>
        <v>49309</v>
      </c>
      <c r="Y4" s="32">
        <f t="shared" si="1"/>
        <v>49674</v>
      </c>
      <c r="Z4" s="32">
        <f t="shared" si="1"/>
        <v>50040</v>
      </c>
      <c r="AA4" s="32">
        <f t="shared" si="1"/>
        <v>50405</v>
      </c>
      <c r="AB4" s="32">
        <f t="shared" si="1"/>
        <v>50770</v>
      </c>
      <c r="AC4" s="32">
        <f t="shared" si="1"/>
        <v>51135</v>
      </c>
      <c r="AD4" s="32">
        <f t="shared" si="1"/>
        <v>51501</v>
      </c>
      <c r="AE4" s="32">
        <f t="shared" si="1"/>
        <v>51866</v>
      </c>
      <c r="AF4" s="32">
        <f t="shared" si="1"/>
        <v>52231</v>
      </c>
      <c r="AG4" s="32">
        <f t="shared" si="1"/>
        <v>52596</v>
      </c>
      <c r="AH4" s="32">
        <f t="shared" si="1"/>
        <v>52962</v>
      </c>
      <c r="AI4" s="32">
        <f t="shared" si="1"/>
        <v>53327</v>
      </c>
      <c r="AJ4" s="32">
        <f t="shared" si="1"/>
        <v>53692</v>
      </c>
      <c r="AK4" s="32">
        <f t="shared" si="1"/>
        <v>54057</v>
      </c>
      <c r="AL4" s="32">
        <f t="shared" si="1"/>
        <v>54423</v>
      </c>
      <c r="AM4" s="32">
        <f t="shared" si="1"/>
        <v>54788</v>
      </c>
      <c r="AN4" s="32">
        <f t="shared" si="1"/>
        <v>55153</v>
      </c>
      <c r="AO4" s="32">
        <f t="shared" si="1"/>
        <v>55518</v>
      </c>
      <c r="AP4" s="32">
        <f t="shared" si="1"/>
        <v>55884</v>
      </c>
      <c r="AQ4" s="32">
        <f t="shared" si="1"/>
        <v>56249</v>
      </c>
      <c r="AR4" s="32">
        <f t="shared" si="1"/>
        <v>56614</v>
      </c>
      <c r="AS4" s="32">
        <f t="shared" si="1"/>
        <v>56979</v>
      </c>
    </row>
    <row r="5" spans="2:1006" s="29" customFormat="1" outlineLevel="1" x14ac:dyDescent="0.35"/>
    <row r="6" spans="2:1006" s="29" customFormat="1" outlineLevel="1" x14ac:dyDescent="0.35">
      <c r="C6" s="29" t="s">
        <v>72</v>
      </c>
      <c r="E6" s="29" t="s">
        <v>73</v>
      </c>
      <c r="G6" s="29">
        <f>Inputs!F12</f>
        <v>20</v>
      </c>
      <c r="I6" s="29">
        <f>SUM(J6:XFD6)</f>
        <v>20</v>
      </c>
      <c r="J6" s="29">
        <f t="shared" ref="J6:AS6" si="2">AND(J2&gt;0,J2&lt;=$G$6)*1</f>
        <v>0</v>
      </c>
      <c r="K6" s="29">
        <f t="shared" si="2"/>
        <v>1</v>
      </c>
      <c r="L6" s="29">
        <f t="shared" si="2"/>
        <v>1</v>
      </c>
      <c r="M6" s="29">
        <f t="shared" si="2"/>
        <v>1</v>
      </c>
      <c r="N6" s="29">
        <f t="shared" si="2"/>
        <v>1</v>
      </c>
      <c r="O6" s="29">
        <f t="shared" si="2"/>
        <v>1</v>
      </c>
      <c r="P6" s="29">
        <f t="shared" si="2"/>
        <v>1</v>
      </c>
      <c r="Q6" s="29">
        <f t="shared" si="2"/>
        <v>1</v>
      </c>
      <c r="R6" s="29">
        <f t="shared" si="2"/>
        <v>1</v>
      </c>
      <c r="S6" s="29">
        <f t="shared" si="2"/>
        <v>1</v>
      </c>
      <c r="T6" s="29">
        <f t="shared" si="2"/>
        <v>1</v>
      </c>
      <c r="U6" s="29">
        <f t="shared" si="2"/>
        <v>1</v>
      </c>
      <c r="V6" s="29">
        <f t="shared" si="2"/>
        <v>1</v>
      </c>
      <c r="W6" s="29">
        <f t="shared" si="2"/>
        <v>1</v>
      </c>
      <c r="X6" s="29">
        <f t="shared" si="2"/>
        <v>1</v>
      </c>
      <c r="Y6" s="29">
        <f t="shared" si="2"/>
        <v>1</v>
      </c>
      <c r="Z6" s="29">
        <f t="shared" si="2"/>
        <v>1</v>
      </c>
      <c r="AA6" s="29">
        <f t="shared" si="2"/>
        <v>1</v>
      </c>
      <c r="AB6" s="29">
        <f t="shared" si="2"/>
        <v>1</v>
      </c>
      <c r="AC6" s="29">
        <f t="shared" si="2"/>
        <v>1</v>
      </c>
      <c r="AD6" s="29">
        <f t="shared" si="2"/>
        <v>1</v>
      </c>
      <c r="AE6" s="29">
        <f t="shared" si="2"/>
        <v>0</v>
      </c>
      <c r="AF6" s="29">
        <f t="shared" si="2"/>
        <v>0</v>
      </c>
      <c r="AG6" s="29">
        <f t="shared" si="2"/>
        <v>0</v>
      </c>
      <c r="AH6" s="29">
        <f t="shared" si="2"/>
        <v>0</v>
      </c>
      <c r="AI6" s="29">
        <f t="shared" si="2"/>
        <v>0</v>
      </c>
      <c r="AJ6" s="29">
        <f t="shared" si="2"/>
        <v>0</v>
      </c>
      <c r="AK6" s="29">
        <f t="shared" si="2"/>
        <v>0</v>
      </c>
      <c r="AL6" s="29">
        <f t="shared" si="2"/>
        <v>0</v>
      </c>
      <c r="AM6" s="29">
        <f t="shared" si="2"/>
        <v>0</v>
      </c>
      <c r="AN6" s="29">
        <f t="shared" si="2"/>
        <v>0</v>
      </c>
      <c r="AO6" s="29">
        <f t="shared" si="2"/>
        <v>0</v>
      </c>
      <c r="AP6" s="29">
        <f t="shared" si="2"/>
        <v>0</v>
      </c>
      <c r="AQ6" s="29">
        <f t="shared" si="2"/>
        <v>0</v>
      </c>
      <c r="AR6" s="29">
        <f t="shared" si="2"/>
        <v>0</v>
      </c>
      <c r="AS6" s="29">
        <f t="shared" si="2"/>
        <v>0</v>
      </c>
    </row>
    <row r="7" spans="2:1006" s="29" customFormat="1" outlineLevel="1" x14ac:dyDescent="0.35">
      <c r="C7" s="29" t="s">
        <v>74</v>
      </c>
      <c r="E7" s="29" t="s">
        <v>73</v>
      </c>
      <c r="G7" s="29">
        <f>G6+1</f>
        <v>21</v>
      </c>
      <c r="H7" s="29">
        <f>Inputs!F6</f>
        <v>35</v>
      </c>
      <c r="I7" s="29">
        <f>SUM(J7:XFD7)</f>
        <v>15</v>
      </c>
      <c r="J7" s="29">
        <f t="shared" ref="J7:AS7" si="3">(AND(J2&gt;=$G$7,J2&lt;=$H$7))*1</f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29">
        <f t="shared" si="3"/>
        <v>0</v>
      </c>
      <c r="O7" s="29">
        <f t="shared" si="3"/>
        <v>0</v>
      </c>
      <c r="P7" s="29">
        <f t="shared" si="3"/>
        <v>0</v>
      </c>
      <c r="Q7" s="29">
        <f t="shared" si="3"/>
        <v>0</v>
      </c>
      <c r="R7" s="29">
        <f t="shared" si="3"/>
        <v>0</v>
      </c>
      <c r="S7" s="29">
        <f t="shared" si="3"/>
        <v>0</v>
      </c>
      <c r="T7" s="29">
        <f t="shared" si="3"/>
        <v>0</v>
      </c>
      <c r="U7" s="29">
        <f t="shared" si="3"/>
        <v>0</v>
      </c>
      <c r="V7" s="29">
        <f t="shared" si="3"/>
        <v>0</v>
      </c>
      <c r="W7" s="29">
        <f t="shared" si="3"/>
        <v>0</v>
      </c>
      <c r="X7" s="29">
        <f t="shared" si="3"/>
        <v>0</v>
      </c>
      <c r="Y7" s="29">
        <f t="shared" si="3"/>
        <v>0</v>
      </c>
      <c r="Z7" s="29">
        <f t="shared" si="3"/>
        <v>0</v>
      </c>
      <c r="AA7" s="29">
        <f t="shared" si="3"/>
        <v>0</v>
      </c>
      <c r="AB7" s="29">
        <f t="shared" si="3"/>
        <v>0</v>
      </c>
      <c r="AC7" s="29">
        <f t="shared" si="3"/>
        <v>0</v>
      </c>
      <c r="AD7" s="29">
        <f t="shared" si="3"/>
        <v>0</v>
      </c>
      <c r="AE7" s="29">
        <f t="shared" si="3"/>
        <v>1</v>
      </c>
      <c r="AF7" s="29">
        <f t="shared" si="3"/>
        <v>1</v>
      </c>
      <c r="AG7" s="29">
        <f t="shared" si="3"/>
        <v>1</v>
      </c>
      <c r="AH7" s="29">
        <f t="shared" si="3"/>
        <v>1</v>
      </c>
      <c r="AI7" s="29">
        <f t="shared" si="3"/>
        <v>1</v>
      </c>
      <c r="AJ7" s="29">
        <f t="shared" si="3"/>
        <v>1</v>
      </c>
      <c r="AK7" s="29">
        <f t="shared" si="3"/>
        <v>1</v>
      </c>
      <c r="AL7" s="29">
        <f t="shared" si="3"/>
        <v>1</v>
      </c>
      <c r="AM7" s="29">
        <f t="shared" si="3"/>
        <v>1</v>
      </c>
      <c r="AN7" s="29">
        <f t="shared" si="3"/>
        <v>1</v>
      </c>
      <c r="AO7" s="29">
        <f t="shared" si="3"/>
        <v>1</v>
      </c>
      <c r="AP7" s="29">
        <f t="shared" si="3"/>
        <v>1</v>
      </c>
      <c r="AQ7" s="29">
        <f t="shared" si="3"/>
        <v>1</v>
      </c>
      <c r="AR7" s="29">
        <f t="shared" si="3"/>
        <v>1</v>
      </c>
      <c r="AS7" s="29">
        <f t="shared" si="3"/>
        <v>1</v>
      </c>
    </row>
    <row r="8" spans="2:1006" s="29" customFormat="1" outlineLevel="1" x14ac:dyDescent="0.35">
      <c r="C8" s="29" t="s">
        <v>75</v>
      </c>
      <c r="E8" s="29" t="s">
        <v>73</v>
      </c>
      <c r="I8" s="29">
        <f>SUM(J8:XFD8)</f>
        <v>35</v>
      </c>
      <c r="J8" s="29">
        <f>(OR(J6,J7))*1</f>
        <v>0</v>
      </c>
      <c r="K8" s="29">
        <f t="shared" ref="K8:AS8" si="4">(OR(K6,K7))*1</f>
        <v>1</v>
      </c>
      <c r="L8" s="29">
        <f t="shared" si="4"/>
        <v>1</v>
      </c>
      <c r="M8" s="29">
        <f t="shared" si="4"/>
        <v>1</v>
      </c>
      <c r="N8" s="29">
        <f t="shared" si="4"/>
        <v>1</v>
      </c>
      <c r="O8" s="29">
        <f t="shared" si="4"/>
        <v>1</v>
      </c>
      <c r="P8" s="29">
        <f t="shared" si="4"/>
        <v>1</v>
      </c>
      <c r="Q8" s="29">
        <f t="shared" si="4"/>
        <v>1</v>
      </c>
      <c r="R8" s="29">
        <f t="shared" si="4"/>
        <v>1</v>
      </c>
      <c r="S8" s="29">
        <f t="shared" si="4"/>
        <v>1</v>
      </c>
      <c r="T8" s="29">
        <f t="shared" si="4"/>
        <v>1</v>
      </c>
      <c r="U8" s="29">
        <f t="shared" si="4"/>
        <v>1</v>
      </c>
      <c r="V8" s="29">
        <f t="shared" si="4"/>
        <v>1</v>
      </c>
      <c r="W8" s="29">
        <f t="shared" si="4"/>
        <v>1</v>
      </c>
      <c r="X8" s="29">
        <f t="shared" si="4"/>
        <v>1</v>
      </c>
      <c r="Y8" s="29">
        <f t="shared" si="4"/>
        <v>1</v>
      </c>
      <c r="Z8" s="29">
        <f t="shared" si="4"/>
        <v>1</v>
      </c>
      <c r="AA8" s="29">
        <f t="shared" si="4"/>
        <v>1</v>
      </c>
      <c r="AB8" s="29">
        <f t="shared" si="4"/>
        <v>1</v>
      </c>
      <c r="AC8" s="29">
        <f t="shared" si="4"/>
        <v>1</v>
      </c>
      <c r="AD8" s="29">
        <f t="shared" si="4"/>
        <v>1</v>
      </c>
      <c r="AE8" s="29">
        <f t="shared" si="4"/>
        <v>1</v>
      </c>
      <c r="AF8" s="29">
        <f t="shared" si="4"/>
        <v>1</v>
      </c>
      <c r="AG8" s="29">
        <f t="shared" si="4"/>
        <v>1</v>
      </c>
      <c r="AH8" s="29">
        <f t="shared" si="4"/>
        <v>1</v>
      </c>
      <c r="AI8" s="29">
        <f t="shared" si="4"/>
        <v>1</v>
      </c>
      <c r="AJ8" s="29">
        <f t="shared" si="4"/>
        <v>1</v>
      </c>
      <c r="AK8" s="29">
        <f t="shared" si="4"/>
        <v>1</v>
      </c>
      <c r="AL8" s="29">
        <f t="shared" si="4"/>
        <v>1</v>
      </c>
      <c r="AM8" s="29">
        <f t="shared" si="4"/>
        <v>1</v>
      </c>
      <c r="AN8" s="29">
        <f t="shared" si="4"/>
        <v>1</v>
      </c>
      <c r="AO8" s="29">
        <f t="shared" si="4"/>
        <v>1</v>
      </c>
      <c r="AP8" s="29">
        <f t="shared" si="4"/>
        <v>1</v>
      </c>
      <c r="AQ8" s="29">
        <f t="shared" si="4"/>
        <v>1</v>
      </c>
      <c r="AR8" s="29">
        <f t="shared" si="4"/>
        <v>1</v>
      </c>
      <c r="AS8" s="29">
        <f t="shared" si="4"/>
        <v>1</v>
      </c>
    </row>
    <row r="9" spans="2:1006" outlineLevel="1" x14ac:dyDescent="0.35"/>
    <row r="10" spans="2:1006" x14ac:dyDescent="0.35">
      <c r="B10" s="28" t="s">
        <v>107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OA10" s="28"/>
      <c r="OB10" s="28"/>
      <c r="OC10" s="28"/>
      <c r="OD10" s="28"/>
      <c r="OE10" s="28"/>
      <c r="OF10" s="28"/>
      <c r="OG10" s="28"/>
      <c r="OH10" s="28"/>
      <c r="OI10" s="28"/>
      <c r="OJ10" s="28"/>
      <c r="OK10" s="28"/>
      <c r="OL10" s="28"/>
      <c r="OM10" s="28"/>
      <c r="ON10" s="28"/>
      <c r="OO10" s="28"/>
      <c r="OP10" s="28"/>
      <c r="OQ10" s="28"/>
      <c r="OR10" s="28"/>
      <c r="OS10" s="28"/>
      <c r="OT10" s="28"/>
      <c r="OU10" s="28"/>
      <c r="OV10" s="28"/>
      <c r="OW10" s="28"/>
      <c r="OX10" s="28"/>
      <c r="OY10" s="28"/>
      <c r="OZ10" s="28"/>
      <c r="PA10" s="28"/>
      <c r="PB10" s="28"/>
      <c r="PC10" s="28"/>
      <c r="PD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  <c r="RX10" s="28"/>
      <c r="RY10" s="28"/>
      <c r="RZ10" s="28"/>
      <c r="SA10" s="28"/>
      <c r="SB10" s="28"/>
      <c r="SC10" s="28"/>
      <c r="SD10" s="28"/>
      <c r="SE10" s="28"/>
      <c r="SF10" s="28"/>
      <c r="SG10" s="28"/>
      <c r="SH10" s="28"/>
      <c r="SI10" s="28"/>
      <c r="SJ10" s="28"/>
      <c r="SK10" s="28"/>
      <c r="SL10" s="28"/>
      <c r="SM10" s="28"/>
      <c r="SN10" s="28"/>
      <c r="SO10" s="28"/>
      <c r="SP10" s="28"/>
      <c r="SQ10" s="28"/>
      <c r="SR10" s="28"/>
      <c r="SS10" s="28"/>
      <c r="ST10" s="28"/>
      <c r="SU10" s="28"/>
      <c r="SV10" s="28"/>
      <c r="SW10" s="28"/>
      <c r="SX10" s="28"/>
      <c r="SY10" s="28"/>
      <c r="SZ10" s="28"/>
      <c r="TA10" s="28"/>
      <c r="TB10" s="28"/>
      <c r="TC10" s="28"/>
      <c r="TD10" s="28"/>
      <c r="TE10" s="28"/>
      <c r="TF10" s="28"/>
      <c r="TG10" s="28"/>
      <c r="TH10" s="28"/>
      <c r="TI10" s="28"/>
      <c r="TJ10" s="28"/>
      <c r="TK10" s="28"/>
      <c r="TL10" s="28"/>
      <c r="TM10" s="28"/>
      <c r="TN10" s="28"/>
      <c r="TO10" s="28"/>
      <c r="TP10" s="28"/>
      <c r="TQ10" s="28"/>
      <c r="TR10" s="28"/>
      <c r="TS10" s="28"/>
      <c r="TT10" s="28"/>
      <c r="TU10" s="28"/>
      <c r="TV10" s="28"/>
      <c r="TW10" s="28"/>
      <c r="TX10" s="28"/>
      <c r="TY10" s="28"/>
      <c r="TZ10" s="28"/>
      <c r="UA10" s="28"/>
      <c r="UB10" s="28"/>
      <c r="UC10" s="28"/>
      <c r="UD10" s="28"/>
      <c r="UE10" s="28"/>
      <c r="UF10" s="28"/>
      <c r="UG10" s="28"/>
      <c r="UH10" s="28"/>
      <c r="UI10" s="28"/>
      <c r="UJ10" s="28"/>
      <c r="UK10" s="28"/>
      <c r="UL10" s="28"/>
      <c r="UM10" s="28"/>
      <c r="UN10" s="28"/>
      <c r="UO10" s="28"/>
      <c r="UP10" s="28"/>
      <c r="UQ10" s="28"/>
      <c r="UR10" s="28"/>
      <c r="US10" s="28"/>
      <c r="UT10" s="28"/>
      <c r="UU10" s="28"/>
      <c r="UV10" s="28"/>
      <c r="UW10" s="28"/>
      <c r="UX10" s="28"/>
      <c r="UY10" s="28"/>
      <c r="UZ10" s="28"/>
      <c r="VA10" s="28"/>
      <c r="VB10" s="28"/>
      <c r="VC10" s="28"/>
      <c r="VD10" s="28"/>
      <c r="VE10" s="28"/>
      <c r="VF10" s="28"/>
      <c r="VG10" s="28"/>
      <c r="VH10" s="28"/>
      <c r="VI10" s="28"/>
      <c r="VJ10" s="28"/>
      <c r="VK10" s="28"/>
      <c r="VL10" s="28"/>
      <c r="VM10" s="28"/>
      <c r="VN10" s="28"/>
      <c r="VO10" s="28"/>
      <c r="VP10" s="28"/>
      <c r="VQ10" s="28"/>
      <c r="VR10" s="28"/>
      <c r="VS10" s="28"/>
      <c r="VT10" s="28"/>
      <c r="VU10" s="28"/>
      <c r="VV10" s="28"/>
      <c r="VW10" s="28"/>
      <c r="VX10" s="28"/>
      <c r="VY10" s="28"/>
      <c r="VZ10" s="28"/>
      <c r="WA10" s="28"/>
      <c r="WB10" s="28"/>
      <c r="WC10" s="28"/>
      <c r="WD10" s="28"/>
      <c r="WE10" s="28"/>
      <c r="WF10" s="28"/>
      <c r="WG10" s="28"/>
      <c r="WH10" s="28"/>
      <c r="WI10" s="28"/>
      <c r="WJ10" s="28"/>
      <c r="WK10" s="28"/>
      <c r="WL10" s="28"/>
      <c r="WM10" s="28"/>
      <c r="WN10" s="28"/>
      <c r="WO10" s="28"/>
      <c r="WP10" s="28"/>
      <c r="WQ10" s="28"/>
      <c r="WR10" s="28"/>
      <c r="WS10" s="28"/>
      <c r="WT10" s="28"/>
      <c r="WU10" s="28"/>
      <c r="WV10" s="28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28"/>
      <c r="XP10" s="28"/>
      <c r="XQ10" s="28"/>
      <c r="XR10" s="28"/>
      <c r="XS10" s="28"/>
      <c r="XT10" s="28"/>
      <c r="XU10" s="28"/>
      <c r="XV10" s="28"/>
      <c r="XW10" s="28"/>
      <c r="XX10" s="28"/>
      <c r="XY10" s="28"/>
      <c r="XZ10" s="28"/>
      <c r="YA10" s="28"/>
      <c r="YB10" s="28"/>
      <c r="YC10" s="28"/>
      <c r="YD10" s="28"/>
      <c r="YE10" s="28"/>
      <c r="YF10" s="28"/>
      <c r="YG10" s="28"/>
      <c r="YH10" s="28"/>
      <c r="YI10" s="28"/>
      <c r="YJ10" s="28"/>
      <c r="YK10" s="28"/>
      <c r="YL10" s="28"/>
      <c r="YM10" s="28"/>
      <c r="YN10" s="28"/>
      <c r="YO10" s="28"/>
      <c r="YP10" s="28"/>
      <c r="YQ10" s="28"/>
      <c r="YR10" s="28"/>
      <c r="YS10" s="28"/>
      <c r="YT10" s="28"/>
      <c r="YU10" s="28"/>
      <c r="YV10" s="28"/>
      <c r="YW10" s="28"/>
      <c r="YX10" s="28"/>
      <c r="YY10" s="28"/>
      <c r="YZ10" s="28"/>
      <c r="ZA10" s="28"/>
      <c r="ZB10" s="28"/>
      <c r="ZC10" s="28"/>
      <c r="ZD10" s="28"/>
      <c r="ZE10" s="28"/>
      <c r="ZF10" s="28"/>
      <c r="ZG10" s="28"/>
      <c r="ZH10" s="28"/>
      <c r="ZI10" s="28"/>
      <c r="ZJ10" s="28"/>
      <c r="ZK10" s="28"/>
      <c r="ZL10" s="28"/>
      <c r="ZM10" s="28"/>
      <c r="ZN10" s="28"/>
      <c r="ZO10" s="28"/>
      <c r="ZP10" s="28"/>
      <c r="ZQ10" s="28"/>
      <c r="ZR10" s="28"/>
      <c r="ZS10" s="28"/>
      <c r="ZT10" s="28"/>
      <c r="ZU10" s="28"/>
      <c r="ZV10" s="28"/>
      <c r="ZW10" s="28"/>
      <c r="ZX10" s="28"/>
      <c r="ZY10" s="28"/>
      <c r="ZZ10" s="28"/>
      <c r="AAA10" s="28"/>
      <c r="AAB10" s="28"/>
      <c r="AAC10" s="28"/>
      <c r="AAD10" s="28"/>
      <c r="AAE10" s="28"/>
      <c r="AAF10" s="28"/>
      <c r="AAG10" s="28"/>
      <c r="AAH10" s="28"/>
      <c r="AAI10" s="28"/>
      <c r="AAJ10" s="28"/>
      <c r="AAK10" s="28"/>
      <c r="AAL10" s="28"/>
      <c r="AAM10" s="28"/>
      <c r="AAN10" s="28"/>
      <c r="AAO10" s="28"/>
      <c r="AAP10" s="28"/>
      <c r="AAQ10" s="28"/>
      <c r="AAR10" s="28"/>
      <c r="AAS10" s="28"/>
      <c r="AAT10" s="28"/>
      <c r="AAU10" s="28"/>
      <c r="AAV10" s="28"/>
      <c r="AAW10" s="28"/>
      <c r="AAX10" s="28"/>
      <c r="AAY10" s="28"/>
      <c r="AAZ10" s="28"/>
      <c r="ABA10" s="28"/>
      <c r="ABB10" s="28"/>
      <c r="ABC10" s="28"/>
      <c r="ABD10" s="28"/>
      <c r="ABE10" s="28"/>
      <c r="ABF10" s="28"/>
      <c r="ABG10" s="28"/>
      <c r="ABH10" s="28"/>
      <c r="ABI10" s="28"/>
      <c r="ABJ10" s="28"/>
      <c r="ABK10" s="28"/>
      <c r="ABL10" s="28"/>
      <c r="ABM10" s="28"/>
      <c r="ABN10" s="28"/>
      <c r="ABO10" s="28"/>
      <c r="ABP10" s="28"/>
      <c r="ABQ10" s="28"/>
      <c r="ABR10" s="28"/>
      <c r="ABS10" s="28"/>
      <c r="ABT10" s="28"/>
      <c r="ABU10" s="28"/>
      <c r="ABV10" s="28"/>
      <c r="ABW10" s="28"/>
      <c r="ABX10" s="28"/>
      <c r="ABY10" s="28"/>
      <c r="ABZ10" s="28"/>
      <c r="ACA10" s="28"/>
      <c r="ACB10" s="28"/>
      <c r="ACC10" s="28"/>
      <c r="ACD10" s="28"/>
      <c r="ACE10" s="28"/>
      <c r="ACF10" s="28"/>
      <c r="ACG10" s="28"/>
      <c r="ACH10" s="28"/>
      <c r="ACI10" s="28"/>
      <c r="ACJ10" s="28"/>
      <c r="ACK10" s="28"/>
      <c r="ACL10" s="28"/>
      <c r="ACM10" s="28"/>
      <c r="ACN10" s="28"/>
      <c r="ACO10" s="28"/>
      <c r="ACP10" s="28"/>
      <c r="ACQ10" s="28"/>
      <c r="ACR10" s="28"/>
      <c r="ACS10" s="28"/>
      <c r="ACT10" s="28"/>
      <c r="ACU10" s="28"/>
      <c r="ACV10" s="28"/>
      <c r="ACW10" s="28"/>
      <c r="ACX10" s="28"/>
      <c r="ACY10" s="28"/>
      <c r="ACZ10" s="28"/>
      <c r="ADA10" s="28"/>
      <c r="ADB10" s="28"/>
      <c r="ADC10" s="28"/>
      <c r="ADD10" s="28"/>
      <c r="ADE10" s="28"/>
      <c r="ADF10" s="28"/>
      <c r="ADG10" s="28"/>
      <c r="ADH10" s="28"/>
      <c r="ADI10" s="28"/>
      <c r="ADJ10" s="28"/>
      <c r="ADK10" s="28"/>
      <c r="ADL10" s="28"/>
      <c r="ADM10" s="28"/>
      <c r="ADN10" s="28"/>
      <c r="ADO10" s="28"/>
      <c r="ADP10" s="28"/>
      <c r="ADQ10" s="28"/>
      <c r="ADR10" s="28"/>
      <c r="ADS10" s="28"/>
      <c r="ADT10" s="28"/>
      <c r="ADU10" s="28"/>
      <c r="ADV10" s="28"/>
      <c r="ADW10" s="28"/>
      <c r="ADX10" s="28"/>
      <c r="ADY10" s="28"/>
      <c r="ADZ10" s="28"/>
      <c r="AEA10" s="28"/>
      <c r="AEB10" s="28"/>
      <c r="AEC10" s="28"/>
      <c r="AED10" s="28"/>
      <c r="AEE10" s="28"/>
      <c r="AEF10" s="28"/>
      <c r="AEG10" s="28"/>
      <c r="AEH10" s="28"/>
      <c r="AEI10" s="28"/>
      <c r="AEJ10" s="28"/>
      <c r="AEK10" s="28"/>
      <c r="AEL10" s="28"/>
      <c r="AEM10" s="28"/>
      <c r="AEN10" s="28"/>
      <c r="AEO10" s="28"/>
      <c r="AEP10" s="28"/>
      <c r="AEQ10" s="28"/>
      <c r="AER10" s="28"/>
      <c r="AES10" s="28"/>
      <c r="AET10" s="28"/>
      <c r="AEU10" s="28"/>
      <c r="AEV10" s="28"/>
      <c r="AEW10" s="28"/>
      <c r="AEX10" s="28"/>
      <c r="AEY10" s="28"/>
      <c r="AEZ10" s="28"/>
      <c r="AFA10" s="28"/>
      <c r="AFB10" s="28"/>
      <c r="AFC10" s="28"/>
      <c r="AFD10" s="28"/>
      <c r="AFE10" s="28"/>
      <c r="AFF10" s="28"/>
      <c r="AFG10" s="28"/>
      <c r="AFH10" s="28"/>
      <c r="AFI10" s="28"/>
      <c r="AFJ10" s="28"/>
      <c r="AFK10" s="28"/>
      <c r="AFL10" s="28"/>
      <c r="AFM10" s="28"/>
      <c r="AFN10" s="28"/>
      <c r="AFO10" s="28"/>
      <c r="AFP10" s="28"/>
      <c r="AFQ10" s="28"/>
      <c r="AFR10" s="28"/>
      <c r="AFS10" s="28"/>
      <c r="AFT10" s="28"/>
      <c r="AFU10" s="28"/>
      <c r="AFV10" s="28"/>
      <c r="AFW10" s="28"/>
      <c r="AFX10" s="28"/>
      <c r="AFY10" s="28"/>
      <c r="AFZ10" s="28"/>
      <c r="AGA10" s="28"/>
      <c r="AGB10" s="28"/>
      <c r="AGC10" s="28"/>
      <c r="AGD10" s="28"/>
      <c r="AGE10" s="28"/>
      <c r="AGF10" s="28"/>
      <c r="AGG10" s="28"/>
      <c r="AGH10" s="28"/>
      <c r="AGI10" s="28"/>
      <c r="AGJ10" s="28"/>
      <c r="AGK10" s="28"/>
      <c r="AGL10" s="28"/>
      <c r="AGM10" s="28"/>
      <c r="AGN10" s="28"/>
      <c r="AGO10" s="28"/>
      <c r="AGP10" s="28"/>
      <c r="AGQ10" s="28"/>
      <c r="AGR10" s="28"/>
      <c r="AGS10" s="28"/>
      <c r="AGT10" s="28"/>
      <c r="AGU10" s="28"/>
      <c r="AGV10" s="28"/>
      <c r="AGW10" s="28"/>
      <c r="AGX10" s="28"/>
      <c r="AGY10" s="28"/>
      <c r="AGZ10" s="28"/>
      <c r="AHA10" s="28"/>
      <c r="AHB10" s="28"/>
      <c r="AHC10" s="28"/>
      <c r="AHD10" s="28"/>
      <c r="AHE10" s="28"/>
      <c r="AHF10" s="28"/>
      <c r="AHG10" s="28"/>
      <c r="AHH10" s="28"/>
      <c r="AHI10" s="28"/>
      <c r="AHJ10" s="28"/>
      <c r="AHK10" s="28"/>
      <c r="AHL10" s="28"/>
      <c r="AHM10" s="28"/>
      <c r="AHN10" s="28"/>
      <c r="AHO10" s="28"/>
      <c r="AHP10" s="28"/>
      <c r="AHQ10" s="28"/>
      <c r="AHR10" s="28"/>
      <c r="AHS10" s="28"/>
      <c r="AHT10" s="28"/>
      <c r="AHU10" s="28"/>
      <c r="AHV10" s="28"/>
      <c r="AHW10" s="28"/>
      <c r="AHX10" s="28"/>
      <c r="AHY10" s="28"/>
      <c r="AHZ10" s="28"/>
      <c r="AIA10" s="28"/>
      <c r="AIB10" s="28"/>
      <c r="AIC10" s="28"/>
      <c r="AID10" s="28"/>
      <c r="AIE10" s="28"/>
      <c r="AIF10" s="28"/>
      <c r="AIG10" s="28"/>
      <c r="AIH10" s="28"/>
      <c r="AII10" s="28"/>
      <c r="AIJ10" s="28"/>
      <c r="AIK10" s="28"/>
      <c r="AIL10" s="28"/>
      <c r="AIM10" s="28"/>
      <c r="AIN10" s="28"/>
      <c r="AIO10" s="28"/>
      <c r="AIP10" s="28"/>
      <c r="AIQ10" s="28"/>
      <c r="AIR10" s="28"/>
      <c r="AIS10" s="28"/>
      <c r="AIT10" s="28"/>
      <c r="AIU10" s="28"/>
      <c r="AIV10" s="28"/>
      <c r="AIW10" s="28"/>
      <c r="AIX10" s="28"/>
      <c r="AIY10" s="28"/>
      <c r="AIZ10" s="28"/>
      <c r="AJA10" s="28"/>
      <c r="AJB10" s="28"/>
      <c r="AJC10" s="28"/>
      <c r="AJD10" s="28"/>
      <c r="AJE10" s="28"/>
      <c r="AJF10" s="28"/>
      <c r="AJG10" s="28"/>
      <c r="AJH10" s="28"/>
      <c r="AJI10" s="28"/>
      <c r="AJJ10" s="28"/>
      <c r="AJK10" s="28"/>
      <c r="AJL10" s="28"/>
      <c r="AJM10" s="28"/>
      <c r="AJN10" s="28"/>
      <c r="AJO10" s="28"/>
      <c r="AJP10" s="28"/>
      <c r="AJQ10" s="28"/>
      <c r="AJR10" s="28"/>
      <c r="AJS10" s="28"/>
      <c r="AJT10" s="28"/>
      <c r="AJU10" s="28"/>
      <c r="AJV10" s="28"/>
      <c r="AJW10" s="28"/>
      <c r="AJX10" s="28"/>
      <c r="AJY10" s="28"/>
      <c r="AJZ10" s="28"/>
      <c r="AKA10" s="28"/>
      <c r="AKB10" s="28"/>
      <c r="AKC10" s="28"/>
      <c r="AKD10" s="28"/>
      <c r="AKE10" s="28"/>
      <c r="AKF10" s="28"/>
      <c r="AKG10" s="28"/>
      <c r="AKH10" s="28"/>
      <c r="AKI10" s="28"/>
      <c r="AKJ10" s="28"/>
      <c r="AKK10" s="28"/>
      <c r="AKL10" s="28"/>
      <c r="AKM10" s="28"/>
      <c r="AKN10" s="28"/>
      <c r="AKO10" s="28"/>
      <c r="AKP10" s="28"/>
      <c r="AKQ10" s="28"/>
      <c r="AKR10" s="28"/>
      <c r="AKS10" s="28"/>
      <c r="AKT10" s="28"/>
      <c r="AKU10" s="28"/>
      <c r="AKV10" s="28"/>
      <c r="AKW10" s="28"/>
      <c r="AKX10" s="28"/>
      <c r="AKY10" s="28"/>
      <c r="AKZ10" s="28"/>
      <c r="ALA10" s="28"/>
      <c r="ALB10" s="28"/>
      <c r="ALC10" s="28"/>
      <c r="ALD10" s="28"/>
      <c r="ALE10" s="28"/>
      <c r="ALF10" s="28"/>
      <c r="ALG10" s="28"/>
      <c r="ALH10" s="28"/>
      <c r="ALI10" s="28"/>
      <c r="ALJ10" s="28"/>
      <c r="ALK10" s="28"/>
      <c r="ALL10" s="28"/>
      <c r="ALM10" s="28"/>
      <c r="ALN10" s="28"/>
      <c r="ALO10" s="28"/>
      <c r="ALP10" s="28"/>
      <c r="ALQ10" s="28"/>
      <c r="ALR10" s="28"/>
    </row>
    <row r="11" spans="2:1006" outlineLevel="1" x14ac:dyDescent="0.35">
      <c r="C11" s="33" t="s">
        <v>217</v>
      </c>
      <c r="E11" s="33" t="s">
        <v>90</v>
      </c>
      <c r="J11" s="24">
        <f>Allocation!J111</f>
        <v>0</v>
      </c>
      <c r="K11" s="24">
        <f>Allocation!K111</f>
        <v>4018700</v>
      </c>
      <c r="L11" s="24">
        <f>Allocation!L111</f>
        <v>3977186.5</v>
      </c>
      <c r="M11" s="24">
        <f>Allocation!M111</f>
        <v>3140883.843923755</v>
      </c>
      <c r="N11" s="24">
        <f>Allocation!N111</f>
        <v>0</v>
      </c>
      <c r="O11" s="24">
        <f>Allocation!O111</f>
        <v>0</v>
      </c>
      <c r="P11" s="24">
        <f>Allocation!P111</f>
        <v>0</v>
      </c>
      <c r="Q11" s="24">
        <f>Allocation!Q111</f>
        <v>0</v>
      </c>
      <c r="R11" s="24">
        <f>Allocation!R111</f>
        <v>0</v>
      </c>
      <c r="S11" s="24">
        <f>Allocation!S111</f>
        <v>0</v>
      </c>
      <c r="T11" s="24">
        <f>Allocation!T111</f>
        <v>0</v>
      </c>
      <c r="U11" s="24">
        <f>Allocation!U111</f>
        <v>0</v>
      </c>
      <c r="V11" s="24">
        <f>Allocation!V111</f>
        <v>0</v>
      </c>
      <c r="W11" s="24">
        <f>Allocation!W111</f>
        <v>0</v>
      </c>
      <c r="X11" s="24">
        <f>Allocation!X111</f>
        <v>0</v>
      </c>
      <c r="Y11" s="24">
        <f>Allocation!Y111</f>
        <v>0</v>
      </c>
      <c r="Z11" s="24">
        <f>Allocation!Z111</f>
        <v>0</v>
      </c>
      <c r="AA11" s="24">
        <f>Allocation!AA111</f>
        <v>0</v>
      </c>
      <c r="AB11" s="24">
        <f>Allocation!AB111</f>
        <v>0</v>
      </c>
      <c r="AC11" s="24">
        <f>Allocation!AC111</f>
        <v>0</v>
      </c>
      <c r="AD11" s="24">
        <f>Allocation!AD111</f>
        <v>0</v>
      </c>
      <c r="AE11" s="24">
        <f>Allocation!AE111</f>
        <v>0</v>
      </c>
      <c r="AF11" s="24">
        <f>Allocation!AF111</f>
        <v>0</v>
      </c>
      <c r="AG11" s="24">
        <f>Allocation!AG111</f>
        <v>0</v>
      </c>
      <c r="AH11" s="24">
        <f>Allocation!AH111</f>
        <v>0</v>
      </c>
      <c r="AI11" s="24">
        <f>Allocation!AI111</f>
        <v>0</v>
      </c>
      <c r="AJ11" s="24">
        <f>Allocation!AJ111</f>
        <v>0</v>
      </c>
      <c r="AK11" s="24">
        <f>Allocation!AK111</f>
        <v>0</v>
      </c>
      <c r="AL11" s="24">
        <f>Allocation!AL111</f>
        <v>0</v>
      </c>
      <c r="AM11" s="24">
        <f>Allocation!AM111</f>
        <v>0</v>
      </c>
      <c r="AN11" s="24">
        <f>Allocation!AN111</f>
        <v>0</v>
      </c>
      <c r="AO11" s="24">
        <f>Allocation!AO111</f>
        <v>0</v>
      </c>
      <c r="AP11" s="24">
        <f>Allocation!AP111</f>
        <v>0</v>
      </c>
      <c r="AQ11" s="24">
        <f>Allocation!AQ111</f>
        <v>0</v>
      </c>
      <c r="AR11" s="24">
        <f>Allocation!AR111</f>
        <v>0</v>
      </c>
      <c r="AS11" s="24">
        <f>Allocation!AS111</f>
        <v>0</v>
      </c>
    </row>
    <row r="12" spans="2:1006" outlineLevel="1" x14ac:dyDescent="0.35">
      <c r="C12" s="33" t="s">
        <v>217</v>
      </c>
      <c r="E12" s="33" t="s">
        <v>90</v>
      </c>
      <c r="J12" s="24">
        <f>Allocation!J112</f>
        <v>0</v>
      </c>
      <c r="K12" s="24">
        <f>Allocation!K112</f>
        <v>0</v>
      </c>
      <c r="L12" s="24">
        <f>Allocation!L112</f>
        <v>0</v>
      </c>
      <c r="M12" s="24">
        <f>Allocation!M112</f>
        <v>943549.88424679055</v>
      </c>
      <c r="N12" s="24">
        <f>Allocation!N112</f>
        <v>4623518.8271617191</v>
      </c>
      <c r="O12" s="24">
        <f>Allocation!O112</f>
        <v>4573408.0810359102</v>
      </c>
      <c r="P12" s="24">
        <f>Allocation!P112</f>
        <v>4523008.0256009307</v>
      </c>
      <c r="Q12" s="24">
        <f>Allocation!Q112</f>
        <v>4472309.3101425311</v>
      </c>
      <c r="R12" s="24">
        <f>Allocation!R112</f>
        <v>4421302.4147548135</v>
      </c>
      <c r="S12" s="24">
        <f>Allocation!S112</f>
        <v>4369977.6468672948</v>
      </c>
      <c r="T12" s="24">
        <f>Allocation!T112</f>
        <v>4318325.1377029391</v>
      </c>
      <c r="U12" s="24">
        <f>Allocation!U112</f>
        <v>4266334.8386658058</v>
      </c>
      <c r="V12" s="24">
        <f>Allocation!V112</f>
        <v>4213996.5176568842</v>
      </c>
      <c r="W12" s="24">
        <f>Allocation!W112</f>
        <v>4161299.7553166961</v>
      </c>
      <c r="X12" s="24">
        <f>Allocation!X112</f>
        <v>4108233.9411931718</v>
      </c>
      <c r="Y12" s="24">
        <f>Allocation!Y112</f>
        <v>4054788.2698333259</v>
      </c>
      <c r="Z12" s="24">
        <f>Allocation!Z112</f>
        <v>4000951.7367972005</v>
      </c>
      <c r="AA12" s="24">
        <f>Allocation!AA112</f>
        <v>3946713.1345925168</v>
      </c>
      <c r="AB12" s="24">
        <f>Allocation!AB112</f>
        <v>3892061.0485284436</v>
      </c>
      <c r="AC12" s="24">
        <f>Allocation!AC112</f>
        <v>3836983.8524868689</v>
      </c>
      <c r="AD12" s="24">
        <f>Allocation!AD112</f>
        <v>3781469.7046095226</v>
      </c>
      <c r="AE12" s="24">
        <f>Allocation!AE112</f>
        <v>5221901.8917385321</v>
      </c>
      <c r="AF12" s="24">
        <f>Allocation!AF112</f>
        <v>5157995.452828886</v>
      </c>
      <c r="AG12" s="24">
        <f>Allocation!AG112</f>
        <v>5093652.6075247675</v>
      </c>
      <c r="AH12" s="24">
        <f>Allocation!AH112</f>
        <v>5028860.4190863706</v>
      </c>
      <c r="AI12" s="24">
        <f>Allocation!AI112</f>
        <v>4963605.7130821506</v>
      </c>
      <c r="AJ12" s="24">
        <f>Allocation!AJ112</f>
        <v>4897875.072529776</v>
      </c>
      <c r="AK12" s="24">
        <f>Allocation!AK112</f>
        <v>4831654.8329404239</v>
      </c>
      <c r="AL12" s="24">
        <f>Allocation!AL112</f>
        <v>4764931.0772644849</v>
      </c>
      <c r="AM12" s="24">
        <f>Allocation!AM112</f>
        <v>4697689.6307366993</v>
      </c>
      <c r="AN12" s="24">
        <f>Allocation!AN112</f>
        <v>4629916.0556187239</v>
      </c>
      <c r="AO12" s="24">
        <f>Allocation!AO112</f>
        <v>4561595.6458370537</v>
      </c>
      <c r="AP12" s="24">
        <f>Allocation!AP112</f>
        <v>4492713.4215142187</v>
      </c>
      <c r="AQ12" s="24">
        <f>Allocation!AQ112</f>
        <v>4423254.1233911254</v>
      </c>
      <c r="AR12" s="24">
        <f>Allocation!AR112</f>
        <v>4353202.2071383372</v>
      </c>
      <c r="AS12" s="24">
        <f>Allocation!AS112</f>
        <v>4282541.8375540972</v>
      </c>
    </row>
    <row r="13" spans="2:1006" outlineLevel="1" x14ac:dyDescent="0.35">
      <c r="D13" s="33" t="s">
        <v>218</v>
      </c>
      <c r="E13" s="33" t="s">
        <v>90</v>
      </c>
      <c r="J13" s="34">
        <f>SUM(J11:J12)</f>
        <v>0</v>
      </c>
      <c r="K13" s="34">
        <f t="shared" ref="K13:AS13" si="5">SUM(K11:K12)</f>
        <v>4018700</v>
      </c>
      <c r="L13" s="34">
        <f t="shared" si="5"/>
        <v>3977186.5</v>
      </c>
      <c r="M13" s="34">
        <f t="shared" si="5"/>
        <v>4084433.7281705458</v>
      </c>
      <c r="N13" s="34">
        <f t="shared" si="5"/>
        <v>4623518.8271617191</v>
      </c>
      <c r="O13" s="34">
        <f t="shared" si="5"/>
        <v>4573408.0810359102</v>
      </c>
      <c r="P13" s="34">
        <f t="shared" si="5"/>
        <v>4523008.0256009307</v>
      </c>
      <c r="Q13" s="34">
        <f t="shared" si="5"/>
        <v>4472309.3101425311</v>
      </c>
      <c r="R13" s="34">
        <f t="shared" si="5"/>
        <v>4421302.4147548135</v>
      </c>
      <c r="S13" s="34">
        <f t="shared" si="5"/>
        <v>4369977.6468672948</v>
      </c>
      <c r="T13" s="34">
        <f t="shared" si="5"/>
        <v>4318325.1377029391</v>
      </c>
      <c r="U13" s="34">
        <f t="shared" si="5"/>
        <v>4266334.8386658058</v>
      </c>
      <c r="V13" s="34">
        <f t="shared" si="5"/>
        <v>4213996.5176568842</v>
      </c>
      <c r="W13" s="34">
        <f t="shared" si="5"/>
        <v>4161299.7553166961</v>
      </c>
      <c r="X13" s="34">
        <f t="shared" si="5"/>
        <v>4108233.9411931718</v>
      </c>
      <c r="Y13" s="34">
        <f t="shared" si="5"/>
        <v>4054788.2698333259</v>
      </c>
      <c r="Z13" s="34">
        <f t="shared" si="5"/>
        <v>4000951.7367972005</v>
      </c>
      <c r="AA13" s="34">
        <f t="shared" si="5"/>
        <v>3946713.1345925168</v>
      </c>
      <c r="AB13" s="34">
        <f t="shared" si="5"/>
        <v>3892061.0485284436</v>
      </c>
      <c r="AC13" s="34">
        <f t="shared" si="5"/>
        <v>3836983.8524868689</v>
      </c>
      <c r="AD13" s="34">
        <f t="shared" si="5"/>
        <v>3781469.7046095226</v>
      </c>
      <c r="AE13" s="34">
        <f t="shared" si="5"/>
        <v>5221901.8917385321</v>
      </c>
      <c r="AF13" s="34">
        <f t="shared" si="5"/>
        <v>5157995.452828886</v>
      </c>
      <c r="AG13" s="34">
        <f t="shared" si="5"/>
        <v>5093652.6075247675</v>
      </c>
      <c r="AH13" s="34">
        <f t="shared" si="5"/>
        <v>5028860.4190863706</v>
      </c>
      <c r="AI13" s="34">
        <f t="shared" si="5"/>
        <v>4963605.7130821506</v>
      </c>
      <c r="AJ13" s="34">
        <f t="shared" si="5"/>
        <v>4897875.072529776</v>
      </c>
      <c r="AK13" s="34">
        <f t="shared" si="5"/>
        <v>4831654.8329404239</v>
      </c>
      <c r="AL13" s="34">
        <f t="shared" si="5"/>
        <v>4764931.0772644849</v>
      </c>
      <c r="AM13" s="34">
        <f t="shared" si="5"/>
        <v>4697689.6307366993</v>
      </c>
      <c r="AN13" s="34">
        <f t="shared" si="5"/>
        <v>4629916.0556187239</v>
      </c>
      <c r="AO13" s="34">
        <f t="shared" si="5"/>
        <v>4561595.6458370537</v>
      </c>
      <c r="AP13" s="34">
        <f t="shared" si="5"/>
        <v>4492713.4215142187</v>
      </c>
      <c r="AQ13" s="34">
        <f t="shared" si="5"/>
        <v>4423254.1233911254</v>
      </c>
      <c r="AR13" s="34">
        <f t="shared" si="5"/>
        <v>4353202.2071383372</v>
      </c>
      <c r="AS13" s="34">
        <f t="shared" si="5"/>
        <v>4282541.8375540972</v>
      </c>
    </row>
    <row r="14" spans="2:1006" outlineLevel="1" x14ac:dyDescent="0.35"/>
    <row r="15" spans="2:1006" outlineLevel="1" x14ac:dyDescent="0.35">
      <c r="C15" s="33" t="s">
        <v>227</v>
      </c>
      <c r="E15" s="33" t="s">
        <v>90</v>
      </c>
      <c r="J15" s="24">
        <f>Allocation!J113</f>
        <v>60100000</v>
      </c>
      <c r="K15" s="24">
        <f>Allocation!K113</f>
        <v>0</v>
      </c>
      <c r="L15" s="24">
        <f>Allocation!L113</f>
        <v>0</v>
      </c>
      <c r="M15" s="24">
        <f>Allocation!M113</f>
        <v>0</v>
      </c>
      <c r="N15" s="24">
        <f>Allocation!N113</f>
        <v>0</v>
      </c>
      <c r="O15" s="24">
        <f>Allocation!O113</f>
        <v>0</v>
      </c>
      <c r="P15" s="24">
        <f>Allocation!P113</f>
        <v>0</v>
      </c>
      <c r="Q15" s="24">
        <f>Allocation!Q113</f>
        <v>0</v>
      </c>
      <c r="R15" s="24">
        <f>Allocation!R113</f>
        <v>0</v>
      </c>
      <c r="S15" s="24">
        <f>Allocation!S113</f>
        <v>0</v>
      </c>
      <c r="T15" s="24">
        <f>Allocation!T113</f>
        <v>0</v>
      </c>
      <c r="U15" s="24">
        <f>Allocation!U113</f>
        <v>0</v>
      </c>
      <c r="V15" s="24">
        <f>Allocation!V113</f>
        <v>0</v>
      </c>
      <c r="W15" s="24">
        <f>Allocation!W113</f>
        <v>0</v>
      </c>
      <c r="X15" s="24">
        <f>Allocation!X113</f>
        <v>0</v>
      </c>
      <c r="Y15" s="24">
        <f>Allocation!Y113</f>
        <v>0</v>
      </c>
      <c r="Z15" s="24">
        <f>Allocation!Z113</f>
        <v>0</v>
      </c>
      <c r="AA15" s="24">
        <f>Allocation!AA113</f>
        <v>0</v>
      </c>
      <c r="AB15" s="24">
        <f>Allocation!AB113</f>
        <v>0</v>
      </c>
      <c r="AC15" s="24">
        <f>Allocation!AC113</f>
        <v>0</v>
      </c>
      <c r="AD15" s="24">
        <f>Allocation!AD113</f>
        <v>0</v>
      </c>
      <c r="AE15" s="24">
        <f>Allocation!AE113</f>
        <v>0</v>
      </c>
      <c r="AF15" s="24">
        <f>Allocation!AF113</f>
        <v>0</v>
      </c>
      <c r="AG15" s="24">
        <f>Allocation!AG113</f>
        <v>0</v>
      </c>
      <c r="AH15" s="24">
        <f>Allocation!AH113</f>
        <v>0</v>
      </c>
      <c r="AI15" s="24">
        <f>Allocation!AI113</f>
        <v>0</v>
      </c>
      <c r="AJ15" s="24">
        <f>Allocation!AJ113</f>
        <v>0</v>
      </c>
      <c r="AK15" s="24">
        <f>Allocation!AK113</f>
        <v>0</v>
      </c>
      <c r="AL15" s="24">
        <f>Allocation!AL113</f>
        <v>0</v>
      </c>
      <c r="AM15" s="24">
        <f>Allocation!AM113</f>
        <v>0</v>
      </c>
      <c r="AN15" s="24">
        <f>Allocation!AN113</f>
        <v>0</v>
      </c>
      <c r="AO15" s="24">
        <f>Allocation!AO113</f>
        <v>0</v>
      </c>
      <c r="AP15" s="24">
        <f>Allocation!AP113</f>
        <v>0</v>
      </c>
      <c r="AQ15" s="24">
        <f>Allocation!AQ113</f>
        <v>0</v>
      </c>
      <c r="AR15" s="24">
        <f>Allocation!AR113</f>
        <v>0</v>
      </c>
      <c r="AS15" s="24">
        <f>Allocation!AS113</f>
        <v>0</v>
      </c>
    </row>
    <row r="16" spans="2:1006" outlineLevel="1" x14ac:dyDescent="0.35"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3:45" outlineLevel="1" x14ac:dyDescent="0.35">
      <c r="C17" s="33" t="s">
        <v>214</v>
      </c>
      <c r="E17" s="33" t="s">
        <v>90</v>
      </c>
      <c r="J17" s="24">
        <f>Allocation!J119</f>
        <v>0</v>
      </c>
      <c r="K17" s="24">
        <f>Allocation!K119</f>
        <v>-57980.912500000042</v>
      </c>
      <c r="L17" s="24">
        <f>Allocation!L119</f>
        <v>-30957.885437500023</v>
      </c>
      <c r="M17" s="24">
        <f>Allocation!M119</f>
        <v>-11802.490800755984</v>
      </c>
      <c r="N17" s="24">
        <f>Allocation!N119</f>
        <v>0</v>
      </c>
      <c r="O17" s="24">
        <f>Allocation!O119</f>
        <v>0</v>
      </c>
      <c r="P17" s="24">
        <f>Allocation!P119</f>
        <v>0</v>
      </c>
      <c r="Q17" s="24">
        <f>Allocation!Q119</f>
        <v>0</v>
      </c>
      <c r="R17" s="24">
        <f>Allocation!R119</f>
        <v>0</v>
      </c>
      <c r="S17" s="24">
        <f>Allocation!S119</f>
        <v>0</v>
      </c>
      <c r="T17" s="24">
        <f>Allocation!T119</f>
        <v>0</v>
      </c>
      <c r="U17" s="24">
        <f>Allocation!U119</f>
        <v>0</v>
      </c>
      <c r="V17" s="24">
        <f>Allocation!V119</f>
        <v>0</v>
      </c>
      <c r="W17" s="24">
        <f>Allocation!W119</f>
        <v>0</v>
      </c>
      <c r="X17" s="24">
        <f>Allocation!X119</f>
        <v>0</v>
      </c>
      <c r="Y17" s="24">
        <f>Allocation!Y119</f>
        <v>0</v>
      </c>
      <c r="Z17" s="24">
        <f>Allocation!Z119</f>
        <v>0</v>
      </c>
      <c r="AA17" s="24">
        <f>Allocation!AA119</f>
        <v>0</v>
      </c>
      <c r="AB17" s="24">
        <f>Allocation!AB119</f>
        <v>0</v>
      </c>
      <c r="AC17" s="24">
        <f>Allocation!AC119</f>
        <v>0</v>
      </c>
      <c r="AD17" s="24">
        <f>Allocation!AD119</f>
        <v>0</v>
      </c>
      <c r="AE17" s="24">
        <f>Allocation!AE119</f>
        <v>0</v>
      </c>
      <c r="AF17" s="24">
        <f>Allocation!AF119</f>
        <v>0</v>
      </c>
      <c r="AG17" s="24">
        <f>Allocation!AG119</f>
        <v>0</v>
      </c>
      <c r="AH17" s="24">
        <f>Allocation!AH119</f>
        <v>0</v>
      </c>
      <c r="AI17" s="24">
        <f>Allocation!AI119</f>
        <v>0</v>
      </c>
      <c r="AJ17" s="24">
        <f>Allocation!AJ119</f>
        <v>0</v>
      </c>
      <c r="AK17" s="24">
        <f>Allocation!AK119</f>
        <v>0</v>
      </c>
      <c r="AL17" s="24">
        <f>Allocation!AL119</f>
        <v>0</v>
      </c>
      <c r="AM17" s="24">
        <f>Allocation!AM119</f>
        <v>0</v>
      </c>
      <c r="AN17" s="24">
        <f>Allocation!AN119</f>
        <v>0</v>
      </c>
      <c r="AO17" s="24">
        <f>Allocation!AO119</f>
        <v>0</v>
      </c>
      <c r="AP17" s="24">
        <f>Allocation!AP119</f>
        <v>0</v>
      </c>
      <c r="AQ17" s="24">
        <f>Allocation!AQ119</f>
        <v>0</v>
      </c>
      <c r="AR17" s="24">
        <f>Allocation!AR119</f>
        <v>0</v>
      </c>
      <c r="AS17" s="24">
        <f>Allocation!AS119</f>
        <v>0</v>
      </c>
    </row>
    <row r="18" spans="3:45" outlineLevel="1" x14ac:dyDescent="0.35">
      <c r="C18" s="33" t="s">
        <v>215</v>
      </c>
      <c r="E18" s="33" t="s">
        <v>90</v>
      </c>
      <c r="J18" s="24">
        <f>Allocation!J120</f>
        <v>0</v>
      </c>
      <c r="K18" s="24">
        <f>Allocation!K120</f>
        <v>0</v>
      </c>
      <c r="L18" s="24">
        <f>Allocation!L120</f>
        <v>0</v>
      </c>
      <c r="M18" s="24">
        <f>Allocation!M120</f>
        <v>-295588.9786960964</v>
      </c>
      <c r="N18" s="24">
        <f>Allocation!N120</f>
        <v>-870575.30614008277</v>
      </c>
      <c r="O18" s="24">
        <f>Allocation!O120</f>
        <v>-881541.64731856238</v>
      </c>
      <c r="P18" s="24">
        <f>Allocation!P120</f>
        <v>920524.59844466695</v>
      </c>
      <c r="Q18" s="24">
        <f>Allocation!Q120</f>
        <v>909429.58481961279</v>
      </c>
      <c r="R18" s="24">
        <f>Allocation!R120</f>
        <v>898267.12845002708</v>
      </c>
      <c r="S18" s="24">
        <f>Allocation!S120</f>
        <v>887035.10819337959</v>
      </c>
      <c r="T18" s="24">
        <f>Allocation!T120</f>
        <v>875731.36434572749</v>
      </c>
      <c r="U18" s="24">
        <f>Allocation!U120</f>
        <v>864353.69785117987</v>
      </c>
      <c r="V18" s="24">
        <f>Allocation!V120</f>
        <v>852899.86949564866</v>
      </c>
      <c r="W18" s="24">
        <f>Allocation!W120</f>
        <v>841367.59908456949</v>
      </c>
      <c r="X18" s="24">
        <f>Allocation!X120</f>
        <v>829754.56460427411</v>
      </c>
      <c r="Y18" s="24">
        <f>Allocation!Y120</f>
        <v>818058.40136668261</v>
      </c>
      <c r="Z18" s="24">
        <f>Allocation!Z120</f>
        <v>875576.70113698742</v>
      </c>
      <c r="AA18" s="24">
        <f>Allocation!AA120</f>
        <v>863707.0112439834</v>
      </c>
      <c r="AB18" s="24">
        <f>Allocation!AB120</f>
        <v>851746.83367269835</v>
      </c>
      <c r="AC18" s="24">
        <f>Allocation!AC120</f>
        <v>839693.62413896841</v>
      </c>
      <c r="AD18" s="24">
        <f>Allocation!AD120</f>
        <v>827544.79114559968</v>
      </c>
      <c r="AE18" s="24">
        <f>Allocation!AE120</f>
        <v>1142772.0034657272</v>
      </c>
      <c r="AF18" s="24">
        <f>Allocation!AF120</f>
        <v>1128786.5838348686</v>
      </c>
      <c r="AG18" s="24">
        <f>Allocation!AG120</f>
        <v>1114705.6601098939</v>
      </c>
      <c r="AH18" s="24">
        <f>Allocation!AH120</f>
        <v>1100526.4011874278</v>
      </c>
      <c r="AI18" s="24">
        <f>Allocation!AI120</f>
        <v>1086245.9239471359</v>
      </c>
      <c r="AJ18" s="24">
        <f>Allocation!AJ120</f>
        <v>1071861.2921883583</v>
      </c>
      <c r="AK18" s="24">
        <f>Allocation!AK120</f>
        <v>1057369.5155455938</v>
      </c>
      <c r="AL18" s="24">
        <f>Allocation!AL120</f>
        <v>1042767.5483824066</v>
      </c>
      <c r="AM18" s="24">
        <f>Allocation!AM120</f>
        <v>1028052.2886633261</v>
      </c>
      <c r="AN18" s="24">
        <f>Allocation!AN120</f>
        <v>1013220.5768032976</v>
      </c>
      <c r="AO18" s="24">
        <f>Allocation!AO120</f>
        <v>998269.19449423533</v>
      </c>
      <c r="AP18" s="24">
        <f>Allocation!AP120</f>
        <v>983194.86350821692</v>
      </c>
      <c r="AQ18" s="24">
        <f>Allocation!AQ120</f>
        <v>967994.24447685783</v>
      </c>
      <c r="AR18" s="24">
        <f>Allocation!AR120</f>
        <v>952663.93564637937</v>
      </c>
      <c r="AS18" s="24">
        <f>Allocation!AS120</f>
        <v>937200.47160789149</v>
      </c>
    </row>
    <row r="19" spans="3:45" outlineLevel="1" x14ac:dyDescent="0.35">
      <c r="C19" s="33" t="s">
        <v>165</v>
      </c>
      <c r="E19" s="33" t="s">
        <v>90</v>
      </c>
      <c r="J19" s="24">
        <f>Allocation!J121</f>
        <v>285000</v>
      </c>
      <c r="K19" s="24">
        <f>Allocation!K121</f>
        <v>0</v>
      </c>
      <c r="L19" s="24">
        <f>Allocation!L121</f>
        <v>0</v>
      </c>
      <c r="M19" s="24">
        <f>Allocation!M121</f>
        <v>0</v>
      </c>
      <c r="N19" s="24">
        <f>Allocation!N121</f>
        <v>0</v>
      </c>
      <c r="O19" s="24">
        <f>Allocation!O121</f>
        <v>0</v>
      </c>
      <c r="P19" s="24">
        <f>Allocation!P121</f>
        <v>0</v>
      </c>
      <c r="Q19" s="24">
        <f>Allocation!Q121</f>
        <v>0</v>
      </c>
      <c r="R19" s="24">
        <f>Allocation!R121</f>
        <v>0</v>
      </c>
      <c r="S19" s="24">
        <f>Allocation!S121</f>
        <v>0</v>
      </c>
      <c r="T19" s="24">
        <f>Allocation!T121</f>
        <v>0</v>
      </c>
      <c r="U19" s="24">
        <f>Allocation!U121</f>
        <v>0</v>
      </c>
      <c r="V19" s="24">
        <f>Allocation!V121</f>
        <v>0</v>
      </c>
      <c r="W19" s="24">
        <f>Allocation!W121</f>
        <v>0</v>
      </c>
      <c r="X19" s="24">
        <f>Allocation!X121</f>
        <v>0</v>
      </c>
      <c r="Y19" s="24">
        <f>Allocation!Y121</f>
        <v>0</v>
      </c>
      <c r="Z19" s="24">
        <f>Allocation!Z121</f>
        <v>0</v>
      </c>
      <c r="AA19" s="24">
        <f>Allocation!AA121</f>
        <v>0</v>
      </c>
      <c r="AB19" s="24">
        <f>Allocation!AB121</f>
        <v>0</v>
      </c>
      <c r="AC19" s="24">
        <f>Allocation!AC121</f>
        <v>0</v>
      </c>
      <c r="AD19" s="24">
        <f>Allocation!AD121</f>
        <v>0</v>
      </c>
      <c r="AE19" s="24">
        <f>Allocation!AE121</f>
        <v>0</v>
      </c>
      <c r="AF19" s="24">
        <f>Allocation!AF121</f>
        <v>0</v>
      </c>
      <c r="AG19" s="24">
        <f>Allocation!AG121</f>
        <v>0</v>
      </c>
      <c r="AH19" s="24">
        <f>Allocation!AH121</f>
        <v>0</v>
      </c>
      <c r="AI19" s="24">
        <f>Allocation!AI121</f>
        <v>0</v>
      </c>
      <c r="AJ19" s="24">
        <f>Allocation!AJ121</f>
        <v>0</v>
      </c>
      <c r="AK19" s="24">
        <f>Allocation!AK121</f>
        <v>0</v>
      </c>
      <c r="AL19" s="24">
        <f>Allocation!AL121</f>
        <v>0</v>
      </c>
      <c r="AM19" s="24">
        <f>Allocation!AM121</f>
        <v>0</v>
      </c>
      <c r="AN19" s="24">
        <f>Allocation!AN121</f>
        <v>0</v>
      </c>
      <c r="AO19" s="24">
        <f>Allocation!AO121</f>
        <v>0</v>
      </c>
      <c r="AP19" s="24">
        <f>Allocation!AP121</f>
        <v>0</v>
      </c>
      <c r="AQ19" s="24">
        <f>Allocation!AQ121</f>
        <v>0</v>
      </c>
      <c r="AR19" s="24">
        <f>Allocation!AR121</f>
        <v>0</v>
      </c>
      <c r="AS19" s="24">
        <f>Allocation!AS121</f>
        <v>0</v>
      </c>
    </row>
    <row r="20" spans="3:45" outlineLevel="1" x14ac:dyDescent="0.35">
      <c r="C20" s="33" t="s">
        <v>234</v>
      </c>
      <c r="E20" s="33" t="s">
        <v>90</v>
      </c>
      <c r="J20" s="34">
        <f>-J17-J18+J19</f>
        <v>285000</v>
      </c>
      <c r="K20" s="34">
        <f t="shared" ref="K20:AS20" si="6">-K17-K18+K19</f>
        <v>57980.912500000042</v>
      </c>
      <c r="L20" s="34">
        <f t="shared" si="6"/>
        <v>30957.885437500023</v>
      </c>
      <c r="M20" s="34">
        <f t="shared" si="6"/>
        <v>307391.46949685237</v>
      </c>
      <c r="N20" s="34">
        <f t="shared" si="6"/>
        <v>870575.30614008277</v>
      </c>
      <c r="O20" s="34">
        <f t="shared" si="6"/>
        <v>881541.64731856238</v>
      </c>
      <c r="P20" s="34">
        <f t="shared" si="6"/>
        <v>-920524.59844466695</v>
      </c>
      <c r="Q20" s="34">
        <f t="shared" si="6"/>
        <v>-909429.58481961279</v>
      </c>
      <c r="R20" s="34">
        <f t="shared" si="6"/>
        <v>-898267.12845002708</v>
      </c>
      <c r="S20" s="34">
        <f t="shared" si="6"/>
        <v>-887035.10819337959</v>
      </c>
      <c r="T20" s="34">
        <f t="shared" si="6"/>
        <v>-875731.36434572749</v>
      </c>
      <c r="U20" s="34">
        <f t="shared" si="6"/>
        <v>-864353.69785117987</v>
      </c>
      <c r="V20" s="34">
        <f t="shared" si="6"/>
        <v>-852899.86949564866</v>
      </c>
      <c r="W20" s="34">
        <f t="shared" si="6"/>
        <v>-841367.59908456949</v>
      </c>
      <c r="X20" s="34">
        <f t="shared" si="6"/>
        <v>-829754.56460427411</v>
      </c>
      <c r="Y20" s="34">
        <f t="shared" si="6"/>
        <v>-818058.40136668261</v>
      </c>
      <c r="Z20" s="34">
        <f t="shared" si="6"/>
        <v>-875576.70113698742</v>
      </c>
      <c r="AA20" s="34">
        <f t="shared" si="6"/>
        <v>-863707.0112439834</v>
      </c>
      <c r="AB20" s="34">
        <f t="shared" si="6"/>
        <v>-851746.83367269835</v>
      </c>
      <c r="AC20" s="34">
        <f t="shared" si="6"/>
        <v>-839693.62413896841</v>
      </c>
      <c r="AD20" s="34">
        <f t="shared" si="6"/>
        <v>-827544.79114559968</v>
      </c>
      <c r="AE20" s="34">
        <f t="shared" si="6"/>
        <v>-1142772.0034657272</v>
      </c>
      <c r="AF20" s="34">
        <f t="shared" si="6"/>
        <v>-1128786.5838348686</v>
      </c>
      <c r="AG20" s="34">
        <f t="shared" si="6"/>
        <v>-1114705.6601098939</v>
      </c>
      <c r="AH20" s="34">
        <f t="shared" si="6"/>
        <v>-1100526.4011874278</v>
      </c>
      <c r="AI20" s="34">
        <f t="shared" si="6"/>
        <v>-1086245.9239471359</v>
      </c>
      <c r="AJ20" s="34">
        <f t="shared" si="6"/>
        <v>-1071861.2921883583</v>
      </c>
      <c r="AK20" s="34">
        <f t="shared" si="6"/>
        <v>-1057369.5155455938</v>
      </c>
      <c r="AL20" s="34">
        <f t="shared" si="6"/>
        <v>-1042767.5483824066</v>
      </c>
      <c r="AM20" s="34">
        <f t="shared" si="6"/>
        <v>-1028052.2886633261</v>
      </c>
      <c r="AN20" s="34">
        <f t="shared" si="6"/>
        <v>-1013220.5768032976</v>
      </c>
      <c r="AO20" s="34">
        <f t="shared" si="6"/>
        <v>-998269.19449423533</v>
      </c>
      <c r="AP20" s="34">
        <f t="shared" si="6"/>
        <v>-983194.86350821692</v>
      </c>
      <c r="AQ20" s="34">
        <f t="shared" si="6"/>
        <v>-967994.24447685783</v>
      </c>
      <c r="AR20" s="34">
        <f t="shared" si="6"/>
        <v>-952663.93564637937</v>
      </c>
      <c r="AS20" s="34">
        <f t="shared" si="6"/>
        <v>-937200.47160789149</v>
      </c>
    </row>
    <row r="21" spans="3:45" outlineLevel="1" x14ac:dyDescent="0.35"/>
    <row r="22" spans="3:45" outlineLevel="1" x14ac:dyDescent="0.35">
      <c r="C22" s="33" t="s">
        <v>219</v>
      </c>
      <c r="E22" s="33" t="s">
        <v>73</v>
      </c>
      <c r="F22" s="33" t="s">
        <v>67</v>
      </c>
      <c r="G22" s="23">
        <f>Inputs!F44</f>
        <v>18</v>
      </c>
      <c r="I22" s="43">
        <f>SUM(J22:XFD22)</f>
        <v>18</v>
      </c>
      <c r="J22" s="33">
        <f t="shared" ref="J22:AS22" si="7">(AND(J2,J2&lt;=$G$22))*1</f>
        <v>0</v>
      </c>
      <c r="K22" s="33">
        <f t="shared" si="7"/>
        <v>1</v>
      </c>
      <c r="L22" s="33">
        <f t="shared" si="7"/>
        <v>1</v>
      </c>
      <c r="M22" s="33">
        <f t="shared" si="7"/>
        <v>1</v>
      </c>
      <c r="N22" s="33">
        <f t="shared" si="7"/>
        <v>1</v>
      </c>
      <c r="O22" s="33">
        <f t="shared" si="7"/>
        <v>1</v>
      </c>
      <c r="P22" s="33">
        <f t="shared" si="7"/>
        <v>1</v>
      </c>
      <c r="Q22" s="33">
        <f t="shared" si="7"/>
        <v>1</v>
      </c>
      <c r="R22" s="33">
        <f t="shared" si="7"/>
        <v>1</v>
      </c>
      <c r="S22" s="33">
        <f t="shared" si="7"/>
        <v>1</v>
      </c>
      <c r="T22" s="33">
        <f t="shared" si="7"/>
        <v>1</v>
      </c>
      <c r="U22" s="33">
        <f t="shared" si="7"/>
        <v>1</v>
      </c>
      <c r="V22" s="33">
        <f t="shared" si="7"/>
        <v>1</v>
      </c>
      <c r="W22" s="33">
        <f t="shared" si="7"/>
        <v>1</v>
      </c>
      <c r="X22" s="33">
        <f t="shared" si="7"/>
        <v>1</v>
      </c>
      <c r="Y22" s="33">
        <f t="shared" si="7"/>
        <v>1</v>
      </c>
      <c r="Z22" s="33">
        <f t="shared" si="7"/>
        <v>1</v>
      </c>
      <c r="AA22" s="33">
        <f t="shared" si="7"/>
        <v>1</v>
      </c>
      <c r="AB22" s="33">
        <f t="shared" si="7"/>
        <v>1</v>
      </c>
      <c r="AC22" s="33">
        <f t="shared" si="7"/>
        <v>0</v>
      </c>
      <c r="AD22" s="33">
        <f t="shared" si="7"/>
        <v>0</v>
      </c>
      <c r="AE22" s="33">
        <f t="shared" si="7"/>
        <v>0</v>
      </c>
      <c r="AF22" s="33">
        <f t="shared" si="7"/>
        <v>0</v>
      </c>
      <c r="AG22" s="33">
        <f t="shared" si="7"/>
        <v>0</v>
      </c>
      <c r="AH22" s="33">
        <f t="shared" si="7"/>
        <v>0</v>
      </c>
      <c r="AI22" s="33">
        <f t="shared" si="7"/>
        <v>0</v>
      </c>
      <c r="AJ22" s="33">
        <f t="shared" si="7"/>
        <v>0</v>
      </c>
      <c r="AK22" s="33">
        <f t="shared" si="7"/>
        <v>0</v>
      </c>
      <c r="AL22" s="33">
        <f t="shared" si="7"/>
        <v>0</v>
      </c>
      <c r="AM22" s="33">
        <f t="shared" si="7"/>
        <v>0</v>
      </c>
      <c r="AN22" s="33">
        <f t="shared" si="7"/>
        <v>0</v>
      </c>
      <c r="AO22" s="33">
        <f t="shared" si="7"/>
        <v>0</v>
      </c>
      <c r="AP22" s="33">
        <f t="shared" si="7"/>
        <v>0</v>
      </c>
      <c r="AQ22" s="33">
        <f t="shared" si="7"/>
        <v>0</v>
      </c>
      <c r="AR22" s="33">
        <f t="shared" si="7"/>
        <v>0</v>
      </c>
      <c r="AS22" s="33">
        <f t="shared" si="7"/>
        <v>0</v>
      </c>
    </row>
    <row r="23" spans="3:45" outlineLevel="1" x14ac:dyDescent="0.35">
      <c r="C23" s="33" t="s">
        <v>220</v>
      </c>
      <c r="E23" s="33" t="s">
        <v>90</v>
      </c>
      <c r="F23" s="33" t="s">
        <v>63</v>
      </c>
      <c r="G23" s="23">
        <f>Inputs!F46</f>
        <v>1.3</v>
      </c>
      <c r="J23" s="34" t="b">
        <f>IF(J22,J13/$G$23)</f>
        <v>0</v>
      </c>
      <c r="K23" s="34">
        <f t="shared" ref="K23:AS23" si="8">IF(K22,K13/$G$23)</f>
        <v>3091307.692307692</v>
      </c>
      <c r="L23" s="34">
        <f t="shared" si="8"/>
        <v>3059374.2307692305</v>
      </c>
      <c r="M23" s="34">
        <f t="shared" si="8"/>
        <v>3141872.0985927274</v>
      </c>
      <c r="N23" s="34">
        <f t="shared" si="8"/>
        <v>3556552.9439705531</v>
      </c>
      <c r="O23" s="34">
        <f t="shared" si="8"/>
        <v>3518006.2161814691</v>
      </c>
      <c r="P23" s="34">
        <f t="shared" si="8"/>
        <v>3479236.9427699465</v>
      </c>
      <c r="Q23" s="34">
        <f t="shared" si="8"/>
        <v>3440237.9308788697</v>
      </c>
      <c r="R23" s="34">
        <f t="shared" si="8"/>
        <v>3401001.8575037024</v>
      </c>
      <c r="S23" s="34">
        <f t="shared" si="8"/>
        <v>3361521.2668209961</v>
      </c>
      <c r="T23" s="34">
        <f t="shared" si="8"/>
        <v>3321788.5674637994</v>
      </c>
      <c r="U23" s="34">
        <f t="shared" si="8"/>
        <v>3281796.0297429273</v>
      </c>
      <c r="V23" s="34">
        <f t="shared" si="8"/>
        <v>3241535.7828129879</v>
      </c>
      <c r="W23" s="34">
        <f t="shared" si="8"/>
        <v>3200999.8117820737</v>
      </c>
      <c r="X23" s="34">
        <f t="shared" si="8"/>
        <v>3160179.9547639783</v>
      </c>
      <c r="Y23" s="34">
        <f t="shared" si="8"/>
        <v>3119067.8998717889</v>
      </c>
      <c r="Z23" s="34">
        <f t="shared" si="8"/>
        <v>3077655.1821516925</v>
      </c>
      <c r="AA23" s="34">
        <f t="shared" si="8"/>
        <v>3035933.180455782</v>
      </c>
      <c r="AB23" s="34">
        <f t="shared" si="8"/>
        <v>2993893.1142526488</v>
      </c>
      <c r="AC23" s="34" t="b">
        <f t="shared" si="8"/>
        <v>0</v>
      </c>
      <c r="AD23" s="34" t="b">
        <f t="shared" si="8"/>
        <v>0</v>
      </c>
      <c r="AE23" s="34" t="b">
        <f t="shared" si="8"/>
        <v>0</v>
      </c>
      <c r="AF23" s="34" t="b">
        <f t="shared" si="8"/>
        <v>0</v>
      </c>
      <c r="AG23" s="34" t="b">
        <f t="shared" si="8"/>
        <v>0</v>
      </c>
      <c r="AH23" s="34" t="b">
        <f t="shared" si="8"/>
        <v>0</v>
      </c>
      <c r="AI23" s="34" t="b">
        <f t="shared" si="8"/>
        <v>0</v>
      </c>
      <c r="AJ23" s="34" t="b">
        <f t="shared" si="8"/>
        <v>0</v>
      </c>
      <c r="AK23" s="34" t="b">
        <f t="shared" si="8"/>
        <v>0</v>
      </c>
      <c r="AL23" s="34" t="b">
        <f t="shared" si="8"/>
        <v>0</v>
      </c>
      <c r="AM23" s="34" t="b">
        <f t="shared" si="8"/>
        <v>0</v>
      </c>
      <c r="AN23" s="34" t="b">
        <f t="shared" si="8"/>
        <v>0</v>
      </c>
      <c r="AO23" s="34" t="b">
        <f t="shared" si="8"/>
        <v>0</v>
      </c>
      <c r="AP23" s="34" t="b">
        <f t="shared" si="8"/>
        <v>0</v>
      </c>
      <c r="AQ23" s="34" t="b">
        <f t="shared" si="8"/>
        <v>0</v>
      </c>
      <c r="AR23" s="34" t="b">
        <f t="shared" si="8"/>
        <v>0</v>
      </c>
      <c r="AS23" s="34" t="b">
        <f t="shared" si="8"/>
        <v>0</v>
      </c>
    </row>
    <row r="24" spans="3:45" outlineLevel="1" x14ac:dyDescent="0.35"/>
    <row r="25" spans="3:45" outlineLevel="1" x14ac:dyDescent="0.35">
      <c r="C25" s="33" t="s">
        <v>221</v>
      </c>
      <c r="E25" s="33" t="s">
        <v>90</v>
      </c>
      <c r="F25" s="33" t="s">
        <v>60</v>
      </c>
      <c r="G25" s="25">
        <f>Inputs!$F$45</f>
        <v>0.04</v>
      </c>
      <c r="I25" s="21">
        <f>NPV(G25,J23:AS23)</f>
        <v>41296036.673397548</v>
      </c>
    </row>
    <row r="26" spans="3:45" outlineLevel="1" x14ac:dyDescent="0.35"/>
    <row r="27" spans="3:45" outlineLevel="1" x14ac:dyDescent="0.35">
      <c r="C27" s="33" t="s">
        <v>222</v>
      </c>
      <c r="E27" s="33" t="s">
        <v>90</v>
      </c>
      <c r="J27" s="34">
        <f>I30</f>
        <v>0</v>
      </c>
      <c r="K27" s="34">
        <f t="shared" ref="K27:AS27" si="9">J30</f>
        <v>41296036.673397548</v>
      </c>
      <c r="L27" s="34">
        <f t="shared" si="9"/>
        <v>39856570.448025756</v>
      </c>
      <c r="M27" s="34">
        <f t="shared" si="9"/>
        <v>38391459.035177559</v>
      </c>
      <c r="N27" s="34">
        <f t="shared" si="9"/>
        <v>36785245.297991931</v>
      </c>
      <c r="O27" s="34">
        <f t="shared" si="9"/>
        <v>34700102.165941052</v>
      </c>
      <c r="P27" s="34">
        <f t="shared" si="9"/>
        <v>32570100.036397226</v>
      </c>
      <c r="Q27" s="34">
        <f t="shared" si="9"/>
        <v>30393667.09508317</v>
      </c>
      <c r="R27" s="34">
        <f t="shared" si="9"/>
        <v>28169175.848007627</v>
      </c>
      <c r="S27" s="34">
        <f t="shared" si="9"/>
        <v>25894941.024424229</v>
      </c>
      <c r="T27" s="34">
        <f t="shared" si="9"/>
        <v>23569217.398580201</v>
      </c>
      <c r="U27" s="34">
        <f t="shared" si="9"/>
        <v>21190197.527059611</v>
      </c>
      <c r="V27" s="34">
        <f t="shared" si="9"/>
        <v>18756009.39839907</v>
      </c>
      <c r="W27" s="34">
        <f t="shared" si="9"/>
        <v>16264713.991522044</v>
      </c>
      <c r="X27" s="34">
        <f t="shared" si="9"/>
        <v>13714302.739400852</v>
      </c>
      <c r="Y27" s="34">
        <f t="shared" si="9"/>
        <v>11102694.894212909</v>
      </c>
      <c r="Z27" s="34">
        <f t="shared" si="9"/>
        <v>8427734.7901096363</v>
      </c>
      <c r="AA27" s="34">
        <f t="shared" si="9"/>
        <v>5687188.9995623287</v>
      </c>
      <c r="AB27" s="34">
        <f t="shared" si="9"/>
        <v>2878743.3790890398</v>
      </c>
      <c r="AC27" s="34">
        <f t="shared" si="9"/>
        <v>-4.7497451305389404E-8</v>
      </c>
      <c r="AD27" s="34">
        <f t="shared" si="9"/>
        <v>-4.939734935760498E-8</v>
      </c>
      <c r="AE27" s="34">
        <f t="shared" si="9"/>
        <v>-5.137324333190918E-8</v>
      </c>
      <c r="AF27" s="34">
        <f t="shared" si="9"/>
        <v>-5.3428173065185544E-8</v>
      </c>
      <c r="AG27" s="34">
        <f t="shared" si="9"/>
        <v>-5.5565299987792963E-8</v>
      </c>
      <c r="AH27" s="34">
        <f t="shared" si="9"/>
        <v>-5.7787911987304683E-8</v>
      </c>
      <c r="AI27" s="34">
        <f t="shared" si="9"/>
        <v>-6.0099428466796871E-8</v>
      </c>
      <c r="AJ27" s="34">
        <f t="shared" si="9"/>
        <v>-6.2503405605468747E-8</v>
      </c>
      <c r="AK27" s="34">
        <f t="shared" si="9"/>
        <v>-6.5003541829687493E-8</v>
      </c>
      <c r="AL27" s="34">
        <f t="shared" si="9"/>
        <v>-6.7603683502874993E-8</v>
      </c>
      <c r="AM27" s="34">
        <f t="shared" si="9"/>
        <v>-7.0307830842989995E-8</v>
      </c>
      <c r="AN27" s="34">
        <f t="shared" si="9"/>
        <v>-7.3120144076709595E-8</v>
      </c>
      <c r="AO27" s="34">
        <f t="shared" si="9"/>
        <v>-7.6044949839777982E-8</v>
      </c>
      <c r="AP27" s="34">
        <f t="shared" si="9"/>
        <v>-7.9086747833369096E-8</v>
      </c>
      <c r="AQ27" s="34">
        <f t="shared" si="9"/>
        <v>-8.2250217746703858E-8</v>
      </c>
      <c r="AR27" s="34">
        <f t="shared" si="9"/>
        <v>-8.554022645657201E-8</v>
      </c>
      <c r="AS27" s="34">
        <f t="shared" si="9"/>
        <v>-8.8961835514834894E-8</v>
      </c>
    </row>
    <row r="28" spans="3:45" outlineLevel="1" x14ac:dyDescent="0.35">
      <c r="C28" s="33" t="s">
        <v>223</v>
      </c>
      <c r="E28" s="33" t="s">
        <v>90</v>
      </c>
      <c r="G28" s="34">
        <f>I25</f>
        <v>41296036.673397548</v>
      </c>
      <c r="J28" s="34">
        <f>G28*(J2=0)</f>
        <v>41296036.673397548</v>
      </c>
      <c r="K28" s="34">
        <f t="shared" ref="K28:AS28" si="10">H28*(K2=0)</f>
        <v>0</v>
      </c>
      <c r="L28" s="34">
        <f t="shared" si="10"/>
        <v>0</v>
      </c>
      <c r="M28" s="34">
        <f t="shared" si="10"/>
        <v>0</v>
      </c>
      <c r="N28" s="34">
        <f t="shared" si="10"/>
        <v>0</v>
      </c>
      <c r="O28" s="34">
        <f t="shared" si="10"/>
        <v>0</v>
      </c>
      <c r="P28" s="34">
        <f t="shared" si="10"/>
        <v>0</v>
      </c>
      <c r="Q28" s="34">
        <f t="shared" si="10"/>
        <v>0</v>
      </c>
      <c r="R28" s="34">
        <f t="shared" si="10"/>
        <v>0</v>
      </c>
      <c r="S28" s="34">
        <f t="shared" si="10"/>
        <v>0</v>
      </c>
      <c r="T28" s="34">
        <f t="shared" si="10"/>
        <v>0</v>
      </c>
      <c r="U28" s="34">
        <f t="shared" si="10"/>
        <v>0</v>
      </c>
      <c r="V28" s="34">
        <f t="shared" si="10"/>
        <v>0</v>
      </c>
      <c r="W28" s="34">
        <f t="shared" si="10"/>
        <v>0</v>
      </c>
      <c r="X28" s="34">
        <f t="shared" si="10"/>
        <v>0</v>
      </c>
      <c r="Y28" s="34">
        <f t="shared" si="10"/>
        <v>0</v>
      </c>
      <c r="Z28" s="34">
        <f t="shared" si="10"/>
        <v>0</v>
      </c>
      <c r="AA28" s="34">
        <f t="shared" si="10"/>
        <v>0</v>
      </c>
      <c r="AB28" s="34">
        <f t="shared" si="10"/>
        <v>0</v>
      </c>
      <c r="AC28" s="34">
        <f t="shared" si="10"/>
        <v>0</v>
      </c>
      <c r="AD28" s="34">
        <f t="shared" si="10"/>
        <v>0</v>
      </c>
      <c r="AE28" s="34">
        <f t="shared" si="10"/>
        <v>0</v>
      </c>
      <c r="AF28" s="34">
        <f t="shared" si="10"/>
        <v>0</v>
      </c>
      <c r="AG28" s="34">
        <f t="shared" si="10"/>
        <v>0</v>
      </c>
      <c r="AH28" s="34">
        <f t="shared" si="10"/>
        <v>0</v>
      </c>
      <c r="AI28" s="34">
        <f t="shared" si="10"/>
        <v>0</v>
      </c>
      <c r="AJ28" s="34">
        <f t="shared" si="10"/>
        <v>0</v>
      </c>
      <c r="AK28" s="34">
        <f t="shared" si="10"/>
        <v>0</v>
      </c>
      <c r="AL28" s="34">
        <f t="shared" si="10"/>
        <v>0</v>
      </c>
      <c r="AM28" s="34">
        <f t="shared" si="10"/>
        <v>0</v>
      </c>
      <c r="AN28" s="34">
        <f t="shared" si="10"/>
        <v>0</v>
      </c>
      <c r="AO28" s="34">
        <f t="shared" si="10"/>
        <v>0</v>
      </c>
      <c r="AP28" s="34">
        <f t="shared" si="10"/>
        <v>0</v>
      </c>
      <c r="AQ28" s="34">
        <f t="shared" si="10"/>
        <v>0</v>
      </c>
      <c r="AR28" s="34">
        <f t="shared" si="10"/>
        <v>0</v>
      </c>
      <c r="AS28" s="34">
        <f t="shared" si="10"/>
        <v>0</v>
      </c>
    </row>
    <row r="29" spans="3:45" outlineLevel="1" x14ac:dyDescent="0.35">
      <c r="C29" s="33" t="s">
        <v>224</v>
      </c>
      <c r="E29" s="33" t="s">
        <v>90</v>
      </c>
      <c r="J29" s="34">
        <f>J23-J31</f>
        <v>0</v>
      </c>
      <c r="K29" s="34">
        <f t="shared" ref="K29:AS29" si="11">K23-K31</f>
        <v>1439466.2253717901</v>
      </c>
      <c r="L29" s="34">
        <f t="shared" si="11"/>
        <v>1465111.4128482002</v>
      </c>
      <c r="M29" s="34">
        <f t="shared" si="11"/>
        <v>1606213.7371856251</v>
      </c>
      <c r="N29" s="34">
        <f t="shared" si="11"/>
        <v>2085143.1320508758</v>
      </c>
      <c r="O29" s="34">
        <f t="shared" si="11"/>
        <v>2130002.1295438269</v>
      </c>
      <c r="P29" s="34">
        <f t="shared" si="11"/>
        <v>2176432.9413140574</v>
      </c>
      <c r="Q29" s="34">
        <f t="shared" si="11"/>
        <v>2224491.2470755428</v>
      </c>
      <c r="R29" s="34">
        <f t="shared" si="11"/>
        <v>2274234.8235833971</v>
      </c>
      <c r="S29" s="34">
        <f t="shared" si="11"/>
        <v>2325723.6258440269</v>
      </c>
      <c r="T29" s="34">
        <f t="shared" si="11"/>
        <v>2379019.8715205914</v>
      </c>
      <c r="U29" s="34">
        <f t="shared" si="11"/>
        <v>2434188.1286605429</v>
      </c>
      <c r="V29" s="34">
        <f t="shared" si="11"/>
        <v>2491295.406877025</v>
      </c>
      <c r="W29" s="34">
        <f t="shared" si="11"/>
        <v>2550411.2521211919</v>
      </c>
      <c r="X29" s="34">
        <f t="shared" si="11"/>
        <v>2611607.8451879444</v>
      </c>
      <c r="Y29" s="34">
        <f t="shared" si="11"/>
        <v>2674960.1041032728</v>
      </c>
      <c r="Z29" s="34">
        <f t="shared" si="11"/>
        <v>2740545.7905473071</v>
      </c>
      <c r="AA29" s="34">
        <f t="shared" si="11"/>
        <v>2808445.6204732889</v>
      </c>
      <c r="AB29" s="34">
        <f t="shared" si="11"/>
        <v>2878743.3790890872</v>
      </c>
      <c r="AC29" s="34">
        <f t="shared" si="11"/>
        <v>1.8998980522155762E-9</v>
      </c>
      <c r="AD29" s="34">
        <f t="shared" si="11"/>
        <v>1.9758939743041992E-9</v>
      </c>
      <c r="AE29" s="34">
        <f t="shared" si="11"/>
        <v>2.0549297332763672E-9</v>
      </c>
      <c r="AF29" s="34">
        <f t="shared" si="11"/>
        <v>2.1371269226074217E-9</v>
      </c>
      <c r="AG29" s="34">
        <f t="shared" si="11"/>
        <v>2.2226119995117184E-9</v>
      </c>
      <c r="AH29" s="34">
        <f t="shared" si="11"/>
        <v>2.3115164794921875E-9</v>
      </c>
      <c r="AI29" s="34">
        <f t="shared" si="11"/>
        <v>2.403977138671875E-9</v>
      </c>
      <c r="AJ29" s="34">
        <f t="shared" si="11"/>
        <v>2.5001362242187499E-9</v>
      </c>
      <c r="AK29" s="34">
        <f t="shared" si="11"/>
        <v>2.6001416731874998E-9</v>
      </c>
      <c r="AL29" s="34">
        <f t="shared" si="11"/>
        <v>2.7041473401149998E-9</v>
      </c>
      <c r="AM29" s="34">
        <f t="shared" si="11"/>
        <v>2.8123132337195999E-9</v>
      </c>
      <c r="AN29" s="34">
        <f t="shared" si="11"/>
        <v>2.924805763068384E-9</v>
      </c>
      <c r="AO29" s="34">
        <f t="shared" si="11"/>
        <v>3.0417979935911193E-9</v>
      </c>
      <c r="AP29" s="34">
        <f t="shared" si="11"/>
        <v>3.163469913334764E-9</v>
      </c>
      <c r="AQ29" s="34">
        <f t="shared" si="11"/>
        <v>3.2900087098681546E-9</v>
      </c>
      <c r="AR29" s="34">
        <f t="shared" si="11"/>
        <v>3.4216090582628803E-9</v>
      </c>
      <c r="AS29" s="34">
        <f t="shared" si="11"/>
        <v>3.5584734205933957E-9</v>
      </c>
    </row>
    <row r="30" spans="3:45" outlineLevel="1" x14ac:dyDescent="0.35">
      <c r="C30" s="36" t="s">
        <v>177</v>
      </c>
      <c r="D30" s="36"/>
      <c r="E30" s="36" t="s">
        <v>90</v>
      </c>
      <c r="F30" s="36"/>
      <c r="G30" s="36"/>
      <c r="H30" s="36"/>
      <c r="I30" s="36"/>
      <c r="J30" s="37">
        <f>J27+J28-J29</f>
        <v>41296036.673397548</v>
      </c>
      <c r="K30" s="37">
        <f t="shared" ref="K30:AS30" si="12">K27+K28-K29</f>
        <v>39856570.448025756</v>
      </c>
      <c r="L30" s="37">
        <f t="shared" si="12"/>
        <v>38391459.035177559</v>
      </c>
      <c r="M30" s="37">
        <f t="shared" si="12"/>
        <v>36785245.297991931</v>
      </c>
      <c r="N30" s="37">
        <f t="shared" si="12"/>
        <v>34700102.165941052</v>
      </c>
      <c r="O30" s="37">
        <f t="shared" si="12"/>
        <v>32570100.036397226</v>
      </c>
      <c r="P30" s="37">
        <f t="shared" si="12"/>
        <v>30393667.09508317</v>
      </c>
      <c r="Q30" s="37">
        <f t="shared" si="12"/>
        <v>28169175.848007627</v>
      </c>
      <c r="R30" s="37">
        <f t="shared" si="12"/>
        <v>25894941.024424229</v>
      </c>
      <c r="S30" s="37">
        <f t="shared" si="12"/>
        <v>23569217.398580201</v>
      </c>
      <c r="T30" s="37">
        <f t="shared" si="12"/>
        <v>21190197.527059611</v>
      </c>
      <c r="U30" s="37">
        <f t="shared" si="12"/>
        <v>18756009.39839907</v>
      </c>
      <c r="V30" s="37">
        <f t="shared" si="12"/>
        <v>16264713.991522044</v>
      </c>
      <c r="W30" s="37">
        <f t="shared" si="12"/>
        <v>13714302.739400852</v>
      </c>
      <c r="X30" s="37">
        <f t="shared" si="12"/>
        <v>11102694.894212909</v>
      </c>
      <c r="Y30" s="37">
        <f t="shared" si="12"/>
        <v>8427734.7901096363</v>
      </c>
      <c r="Z30" s="37">
        <f t="shared" si="12"/>
        <v>5687188.9995623287</v>
      </c>
      <c r="AA30" s="37">
        <f t="shared" si="12"/>
        <v>2878743.3790890398</v>
      </c>
      <c r="AB30" s="37">
        <f t="shared" si="12"/>
        <v>-4.7497451305389404E-8</v>
      </c>
      <c r="AC30" s="37">
        <f t="shared" si="12"/>
        <v>-4.939734935760498E-8</v>
      </c>
      <c r="AD30" s="37">
        <f t="shared" si="12"/>
        <v>-5.137324333190918E-8</v>
      </c>
      <c r="AE30" s="37">
        <f t="shared" si="12"/>
        <v>-5.3428173065185544E-8</v>
      </c>
      <c r="AF30" s="37">
        <f t="shared" si="12"/>
        <v>-5.5565299987792963E-8</v>
      </c>
      <c r="AG30" s="37">
        <f t="shared" si="12"/>
        <v>-5.7787911987304683E-8</v>
      </c>
      <c r="AH30" s="37">
        <f t="shared" si="12"/>
        <v>-6.0099428466796871E-8</v>
      </c>
      <c r="AI30" s="37">
        <f t="shared" si="12"/>
        <v>-6.2503405605468747E-8</v>
      </c>
      <c r="AJ30" s="37">
        <f t="shared" si="12"/>
        <v>-6.5003541829687493E-8</v>
      </c>
      <c r="AK30" s="37">
        <f t="shared" si="12"/>
        <v>-6.7603683502874993E-8</v>
      </c>
      <c r="AL30" s="37">
        <f t="shared" si="12"/>
        <v>-7.0307830842989995E-8</v>
      </c>
      <c r="AM30" s="37">
        <f t="shared" si="12"/>
        <v>-7.3120144076709595E-8</v>
      </c>
      <c r="AN30" s="37">
        <f t="shared" si="12"/>
        <v>-7.6044949839777982E-8</v>
      </c>
      <c r="AO30" s="37">
        <f t="shared" si="12"/>
        <v>-7.9086747833369096E-8</v>
      </c>
      <c r="AP30" s="37">
        <f t="shared" si="12"/>
        <v>-8.2250217746703858E-8</v>
      </c>
      <c r="AQ30" s="37">
        <f t="shared" si="12"/>
        <v>-8.554022645657201E-8</v>
      </c>
      <c r="AR30" s="37">
        <f t="shared" si="12"/>
        <v>-8.8961835514834894E-8</v>
      </c>
      <c r="AS30" s="37">
        <f t="shared" si="12"/>
        <v>-9.2520308935428289E-8</v>
      </c>
    </row>
    <row r="31" spans="3:45" outlineLevel="1" x14ac:dyDescent="0.35">
      <c r="C31" s="33" t="s">
        <v>225</v>
      </c>
      <c r="E31" s="33" t="s">
        <v>90</v>
      </c>
      <c r="F31" s="33" t="s">
        <v>60</v>
      </c>
      <c r="G31" s="25">
        <f>Inputs!$F$45</f>
        <v>0.04</v>
      </c>
      <c r="J31" s="34">
        <f>$G$31*J27</f>
        <v>0</v>
      </c>
      <c r="K31" s="34">
        <f t="shared" ref="K31:AS31" si="13">$G$31*K27</f>
        <v>1651841.4669359019</v>
      </c>
      <c r="L31" s="34">
        <f t="shared" si="13"/>
        <v>1594262.8179210303</v>
      </c>
      <c r="M31" s="34">
        <f t="shared" si="13"/>
        <v>1535658.3614071023</v>
      </c>
      <c r="N31" s="34">
        <f t="shared" si="13"/>
        <v>1471409.8119196773</v>
      </c>
      <c r="O31" s="34">
        <f t="shared" si="13"/>
        <v>1388004.086637642</v>
      </c>
      <c r="P31" s="34">
        <f t="shared" si="13"/>
        <v>1302804.0014558891</v>
      </c>
      <c r="Q31" s="34">
        <f t="shared" si="13"/>
        <v>1215746.6838033269</v>
      </c>
      <c r="R31" s="34">
        <f t="shared" si="13"/>
        <v>1126767.0339203051</v>
      </c>
      <c r="S31" s="34">
        <f t="shared" si="13"/>
        <v>1035797.6409769692</v>
      </c>
      <c r="T31" s="34">
        <f t="shared" si="13"/>
        <v>942768.69594320806</v>
      </c>
      <c r="U31" s="34">
        <f t="shared" si="13"/>
        <v>847607.9010823844</v>
      </c>
      <c r="V31" s="34">
        <f t="shared" si="13"/>
        <v>750240.37593596277</v>
      </c>
      <c r="W31" s="34">
        <f t="shared" si="13"/>
        <v>650588.55966088176</v>
      </c>
      <c r="X31" s="34">
        <f t="shared" si="13"/>
        <v>548572.10957603413</v>
      </c>
      <c r="Y31" s="34">
        <f t="shared" si="13"/>
        <v>444107.79576851637</v>
      </c>
      <c r="Z31" s="34">
        <f t="shared" si="13"/>
        <v>337109.39160438546</v>
      </c>
      <c r="AA31" s="34">
        <f t="shared" si="13"/>
        <v>227487.55998249314</v>
      </c>
      <c r="AB31" s="34">
        <f t="shared" si="13"/>
        <v>115149.73516356159</v>
      </c>
      <c r="AC31" s="34">
        <f t="shared" si="13"/>
        <v>-1.8998980522155762E-9</v>
      </c>
      <c r="AD31" s="34">
        <f t="shared" si="13"/>
        <v>-1.9758939743041992E-9</v>
      </c>
      <c r="AE31" s="34">
        <f t="shared" si="13"/>
        <v>-2.0549297332763672E-9</v>
      </c>
      <c r="AF31" s="34">
        <f t="shared" si="13"/>
        <v>-2.1371269226074217E-9</v>
      </c>
      <c r="AG31" s="34">
        <f t="shared" si="13"/>
        <v>-2.2226119995117184E-9</v>
      </c>
      <c r="AH31" s="34">
        <f t="shared" si="13"/>
        <v>-2.3115164794921875E-9</v>
      </c>
      <c r="AI31" s="34">
        <f t="shared" si="13"/>
        <v>-2.403977138671875E-9</v>
      </c>
      <c r="AJ31" s="34">
        <f t="shared" si="13"/>
        <v>-2.5001362242187499E-9</v>
      </c>
      <c r="AK31" s="34">
        <f t="shared" si="13"/>
        <v>-2.6001416731874998E-9</v>
      </c>
      <c r="AL31" s="34">
        <f t="shared" si="13"/>
        <v>-2.7041473401149998E-9</v>
      </c>
      <c r="AM31" s="34">
        <f t="shared" si="13"/>
        <v>-2.8123132337195999E-9</v>
      </c>
      <c r="AN31" s="34">
        <f t="shared" si="13"/>
        <v>-2.924805763068384E-9</v>
      </c>
      <c r="AO31" s="34">
        <f t="shared" si="13"/>
        <v>-3.0417979935911193E-9</v>
      </c>
      <c r="AP31" s="34">
        <f t="shared" si="13"/>
        <v>-3.163469913334764E-9</v>
      </c>
      <c r="AQ31" s="34">
        <f t="shared" si="13"/>
        <v>-3.2900087098681546E-9</v>
      </c>
      <c r="AR31" s="34">
        <f t="shared" si="13"/>
        <v>-3.4216090582628803E-9</v>
      </c>
      <c r="AS31" s="34">
        <f t="shared" si="13"/>
        <v>-3.5584734205933957E-9</v>
      </c>
    </row>
    <row r="32" spans="3:45" outlineLevel="1" x14ac:dyDescent="0.35"/>
    <row r="33" spans="2:1006" outlineLevel="1" x14ac:dyDescent="0.35">
      <c r="C33" s="33" t="s">
        <v>226</v>
      </c>
      <c r="E33" s="33" t="s">
        <v>73</v>
      </c>
      <c r="F33" s="42">
        <f>LOOKUP(G22,2:2,30:30)</f>
        <v>-4.7497451305389404E-8</v>
      </c>
    </row>
    <row r="34" spans="2:1006" outlineLevel="1" x14ac:dyDescent="0.35"/>
    <row r="35" spans="2:1006" x14ac:dyDescent="0.35">
      <c r="B35" s="28" t="s">
        <v>228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28"/>
      <c r="FK35" s="28"/>
      <c r="FL35" s="28"/>
      <c r="FM35" s="28"/>
      <c r="FN35" s="28"/>
      <c r="FO35" s="28"/>
      <c r="FP35" s="28"/>
      <c r="FQ35" s="28"/>
      <c r="FR35" s="28"/>
      <c r="FS35" s="28"/>
      <c r="FT35" s="28"/>
      <c r="FU35" s="28"/>
      <c r="FV35" s="28"/>
      <c r="FW35" s="28"/>
      <c r="FX35" s="28"/>
      <c r="FY35" s="28"/>
      <c r="FZ35" s="28"/>
      <c r="GA35" s="28"/>
      <c r="GB35" s="28"/>
      <c r="GC35" s="28"/>
      <c r="GD35" s="28"/>
      <c r="GE35" s="28"/>
      <c r="GF35" s="28"/>
      <c r="GG35" s="28"/>
      <c r="GH35" s="28"/>
      <c r="GI35" s="28"/>
      <c r="GJ35" s="28"/>
      <c r="GK35" s="28"/>
      <c r="GL35" s="28"/>
      <c r="GM35" s="28"/>
      <c r="GN35" s="28"/>
      <c r="GO35" s="28"/>
      <c r="GP35" s="28"/>
      <c r="GQ35" s="28"/>
      <c r="GR35" s="28"/>
      <c r="GS35" s="28"/>
      <c r="GT35" s="28"/>
      <c r="GU35" s="28"/>
      <c r="GV35" s="28"/>
      <c r="GW35" s="28"/>
      <c r="GX35" s="28"/>
      <c r="GY35" s="28"/>
      <c r="GZ35" s="28"/>
      <c r="HA35" s="28"/>
      <c r="HB35" s="28"/>
      <c r="HC35" s="28"/>
      <c r="HD35" s="28"/>
      <c r="HE35" s="28"/>
      <c r="HF35" s="28"/>
      <c r="HG35" s="28"/>
      <c r="HH35" s="28"/>
      <c r="HI35" s="28"/>
      <c r="HJ35" s="28"/>
      <c r="HK35" s="28"/>
      <c r="HL35" s="28"/>
      <c r="HM35" s="28"/>
      <c r="HN35" s="28"/>
      <c r="HO35" s="28"/>
      <c r="HP35" s="28"/>
      <c r="HQ35" s="28"/>
      <c r="HR35" s="28"/>
      <c r="HS35" s="28"/>
      <c r="HT35" s="28"/>
      <c r="HU35" s="28"/>
      <c r="HV35" s="28"/>
      <c r="HW35" s="28"/>
      <c r="HX35" s="28"/>
      <c r="HY35" s="28"/>
      <c r="HZ35" s="28"/>
      <c r="IA35" s="28"/>
      <c r="IB35" s="28"/>
      <c r="IC35" s="28"/>
      <c r="ID35" s="28"/>
      <c r="IE35" s="28"/>
      <c r="IF35" s="28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  <c r="IW35" s="28"/>
      <c r="IX35" s="28"/>
      <c r="IY35" s="28"/>
      <c r="IZ35" s="28"/>
      <c r="JA35" s="28"/>
      <c r="JB35" s="28"/>
      <c r="JC35" s="28"/>
      <c r="JD35" s="28"/>
      <c r="JE35" s="28"/>
      <c r="JF35" s="28"/>
      <c r="JG35" s="28"/>
      <c r="JH35" s="28"/>
      <c r="JI35" s="28"/>
      <c r="JJ35" s="28"/>
      <c r="JK35" s="28"/>
      <c r="JL35" s="28"/>
      <c r="JM35" s="28"/>
      <c r="JN35" s="28"/>
      <c r="JO35" s="28"/>
      <c r="JP35" s="28"/>
      <c r="JQ35" s="28"/>
      <c r="JR35" s="28"/>
      <c r="JS35" s="28"/>
      <c r="JT35" s="28"/>
      <c r="JU35" s="28"/>
      <c r="JV35" s="28"/>
      <c r="JW35" s="28"/>
      <c r="JX35" s="28"/>
      <c r="JY35" s="28"/>
      <c r="JZ35" s="28"/>
      <c r="KA35" s="28"/>
      <c r="KB35" s="28"/>
      <c r="KC35" s="28"/>
      <c r="KD35" s="28"/>
      <c r="KE35" s="28"/>
      <c r="KF35" s="28"/>
      <c r="KG35" s="28"/>
      <c r="KH35" s="28"/>
      <c r="KI35" s="28"/>
      <c r="KJ35" s="28"/>
      <c r="KK35" s="28"/>
      <c r="KL35" s="28"/>
      <c r="KM35" s="28"/>
      <c r="KN35" s="28"/>
      <c r="KO35" s="28"/>
      <c r="KP35" s="28"/>
      <c r="KQ35" s="28"/>
      <c r="KR35" s="28"/>
      <c r="KS35" s="28"/>
      <c r="KT35" s="28"/>
      <c r="KU35" s="28"/>
      <c r="KV35" s="28"/>
      <c r="KW35" s="28"/>
      <c r="KX35" s="28"/>
      <c r="KY35" s="28"/>
      <c r="KZ35" s="28"/>
      <c r="LA35" s="28"/>
      <c r="LB35" s="28"/>
      <c r="LC35" s="28"/>
      <c r="LD35" s="28"/>
      <c r="LE35" s="28"/>
      <c r="LF35" s="28"/>
      <c r="LG35" s="28"/>
      <c r="LH35" s="28"/>
      <c r="LI35" s="28"/>
      <c r="LJ35" s="28"/>
      <c r="LK35" s="28"/>
      <c r="LL35" s="28"/>
      <c r="LM35" s="28"/>
      <c r="LN35" s="28"/>
      <c r="LO35" s="28"/>
      <c r="LP35" s="28"/>
      <c r="LQ35" s="28"/>
      <c r="LR35" s="28"/>
      <c r="LS35" s="28"/>
      <c r="LT35" s="28"/>
      <c r="LU35" s="28"/>
      <c r="LV35" s="28"/>
      <c r="LW35" s="28"/>
      <c r="LX35" s="28"/>
      <c r="LY35" s="28"/>
      <c r="LZ35" s="28"/>
      <c r="MA35" s="28"/>
      <c r="MB35" s="28"/>
      <c r="MC35" s="28"/>
      <c r="MD35" s="28"/>
      <c r="ME35" s="28"/>
      <c r="MF35" s="28"/>
      <c r="MG35" s="28"/>
      <c r="MH35" s="28"/>
      <c r="MI35" s="28"/>
      <c r="MJ35" s="28"/>
      <c r="MK35" s="28"/>
      <c r="ML35" s="28"/>
      <c r="MM35" s="28"/>
      <c r="MN35" s="28"/>
      <c r="MO35" s="28"/>
      <c r="MP35" s="28"/>
      <c r="MQ35" s="28"/>
      <c r="MR35" s="28"/>
      <c r="MS35" s="28"/>
      <c r="MT35" s="28"/>
      <c r="MU35" s="28"/>
      <c r="MV35" s="28"/>
      <c r="MW35" s="28"/>
      <c r="MX35" s="28"/>
      <c r="MY35" s="28"/>
      <c r="MZ35" s="28"/>
      <c r="NA35" s="28"/>
      <c r="NB35" s="28"/>
      <c r="NC35" s="28"/>
      <c r="ND35" s="28"/>
      <c r="NE35" s="28"/>
      <c r="NF35" s="28"/>
      <c r="NG35" s="28"/>
      <c r="NH35" s="28"/>
      <c r="NI35" s="28"/>
      <c r="NJ35" s="28"/>
      <c r="NK35" s="28"/>
      <c r="NL35" s="28"/>
      <c r="NM35" s="28"/>
      <c r="NN35" s="28"/>
      <c r="NO35" s="28"/>
      <c r="NP35" s="28"/>
      <c r="NQ35" s="28"/>
      <c r="NR35" s="28"/>
      <c r="NS35" s="28"/>
      <c r="NT35" s="28"/>
      <c r="NU35" s="28"/>
      <c r="NV35" s="28"/>
      <c r="NW35" s="28"/>
      <c r="NX35" s="28"/>
      <c r="NY35" s="28"/>
      <c r="NZ35" s="28"/>
      <c r="OA35" s="28"/>
      <c r="OB35" s="28"/>
      <c r="OC35" s="28"/>
      <c r="OD35" s="28"/>
      <c r="OE35" s="28"/>
      <c r="OF35" s="28"/>
      <c r="OG35" s="28"/>
      <c r="OH35" s="28"/>
      <c r="OI35" s="28"/>
      <c r="OJ35" s="28"/>
      <c r="OK35" s="28"/>
      <c r="OL35" s="28"/>
      <c r="OM35" s="28"/>
      <c r="ON35" s="28"/>
      <c r="OO35" s="28"/>
      <c r="OP35" s="28"/>
      <c r="OQ35" s="28"/>
      <c r="OR35" s="28"/>
      <c r="OS35" s="28"/>
      <c r="OT35" s="28"/>
      <c r="OU35" s="28"/>
      <c r="OV35" s="28"/>
      <c r="OW35" s="28"/>
      <c r="OX35" s="28"/>
      <c r="OY35" s="28"/>
      <c r="OZ35" s="28"/>
      <c r="PA35" s="28"/>
      <c r="PB35" s="28"/>
      <c r="PC35" s="28"/>
      <c r="PD35" s="28"/>
      <c r="PE35" s="28"/>
      <c r="PF35" s="28"/>
      <c r="PG35" s="28"/>
      <c r="PH35" s="28"/>
      <c r="PI35" s="28"/>
      <c r="PJ35" s="28"/>
      <c r="PK35" s="28"/>
      <c r="PL35" s="28"/>
      <c r="PM35" s="28"/>
      <c r="PN35" s="28"/>
      <c r="PO35" s="28"/>
      <c r="PP35" s="28"/>
      <c r="PQ35" s="28"/>
      <c r="PR35" s="28"/>
      <c r="PS35" s="28"/>
      <c r="PT35" s="28"/>
      <c r="PU35" s="28"/>
      <c r="PV35" s="28"/>
      <c r="PW35" s="28"/>
      <c r="PX35" s="28"/>
      <c r="PY35" s="28"/>
      <c r="PZ35" s="28"/>
      <c r="QA35" s="28"/>
      <c r="QB35" s="28"/>
      <c r="QC35" s="28"/>
      <c r="QD35" s="28"/>
      <c r="QE35" s="28"/>
      <c r="QF35" s="28"/>
      <c r="QG35" s="28"/>
      <c r="QH35" s="28"/>
      <c r="QI35" s="28"/>
      <c r="QJ35" s="28"/>
      <c r="QK35" s="28"/>
      <c r="QL35" s="28"/>
      <c r="QM35" s="28"/>
      <c r="QN35" s="28"/>
      <c r="QO35" s="28"/>
      <c r="QP35" s="28"/>
      <c r="QQ35" s="28"/>
      <c r="QR35" s="28"/>
      <c r="QS35" s="28"/>
      <c r="QT35" s="28"/>
      <c r="QU35" s="28"/>
      <c r="QV35" s="28"/>
      <c r="QW35" s="28"/>
      <c r="QX35" s="28"/>
      <c r="QY35" s="28"/>
      <c r="QZ35" s="28"/>
      <c r="RA35" s="28"/>
      <c r="RB35" s="28"/>
      <c r="RC35" s="28"/>
      <c r="RD35" s="28"/>
      <c r="RE35" s="28"/>
      <c r="RF35" s="28"/>
      <c r="RG35" s="28"/>
      <c r="RH35" s="28"/>
      <c r="RI35" s="28"/>
      <c r="RJ35" s="28"/>
      <c r="RK35" s="28"/>
      <c r="RL35" s="28"/>
      <c r="RM35" s="28"/>
      <c r="RN35" s="28"/>
      <c r="RO35" s="28"/>
      <c r="RP35" s="28"/>
      <c r="RQ35" s="28"/>
      <c r="RR35" s="28"/>
      <c r="RS35" s="28"/>
      <c r="RT35" s="28"/>
      <c r="RU35" s="28"/>
      <c r="RV35" s="28"/>
      <c r="RW35" s="28"/>
      <c r="RX35" s="28"/>
      <c r="RY35" s="28"/>
      <c r="RZ35" s="28"/>
      <c r="SA35" s="28"/>
      <c r="SB35" s="28"/>
      <c r="SC35" s="28"/>
      <c r="SD35" s="28"/>
      <c r="SE35" s="28"/>
      <c r="SF35" s="28"/>
      <c r="SG35" s="28"/>
      <c r="SH35" s="28"/>
      <c r="SI35" s="28"/>
      <c r="SJ35" s="28"/>
      <c r="SK35" s="28"/>
      <c r="SL35" s="28"/>
      <c r="SM35" s="28"/>
      <c r="SN35" s="28"/>
      <c r="SO35" s="28"/>
      <c r="SP35" s="28"/>
      <c r="SQ35" s="28"/>
      <c r="SR35" s="28"/>
      <c r="SS35" s="28"/>
      <c r="ST35" s="28"/>
      <c r="SU35" s="28"/>
      <c r="SV35" s="28"/>
      <c r="SW35" s="28"/>
      <c r="SX35" s="28"/>
      <c r="SY35" s="28"/>
      <c r="SZ35" s="28"/>
      <c r="TA35" s="28"/>
      <c r="TB35" s="28"/>
      <c r="TC35" s="28"/>
      <c r="TD35" s="28"/>
      <c r="TE35" s="28"/>
      <c r="TF35" s="28"/>
      <c r="TG35" s="28"/>
      <c r="TH35" s="28"/>
      <c r="TI35" s="28"/>
      <c r="TJ35" s="28"/>
      <c r="TK35" s="28"/>
      <c r="TL35" s="28"/>
      <c r="TM35" s="28"/>
      <c r="TN35" s="28"/>
      <c r="TO35" s="28"/>
      <c r="TP35" s="28"/>
      <c r="TQ35" s="28"/>
      <c r="TR35" s="28"/>
      <c r="TS35" s="28"/>
      <c r="TT35" s="28"/>
      <c r="TU35" s="28"/>
      <c r="TV35" s="28"/>
      <c r="TW35" s="28"/>
      <c r="TX35" s="28"/>
      <c r="TY35" s="28"/>
      <c r="TZ35" s="28"/>
      <c r="UA35" s="28"/>
      <c r="UB35" s="28"/>
      <c r="UC35" s="28"/>
      <c r="UD35" s="28"/>
      <c r="UE35" s="28"/>
      <c r="UF35" s="28"/>
      <c r="UG35" s="28"/>
      <c r="UH35" s="28"/>
      <c r="UI35" s="28"/>
      <c r="UJ35" s="28"/>
      <c r="UK35" s="28"/>
      <c r="UL35" s="28"/>
      <c r="UM35" s="28"/>
      <c r="UN35" s="28"/>
      <c r="UO35" s="28"/>
      <c r="UP35" s="28"/>
      <c r="UQ35" s="28"/>
      <c r="UR35" s="28"/>
      <c r="US35" s="28"/>
      <c r="UT35" s="28"/>
      <c r="UU35" s="28"/>
      <c r="UV35" s="28"/>
      <c r="UW35" s="28"/>
      <c r="UX35" s="28"/>
      <c r="UY35" s="28"/>
      <c r="UZ35" s="28"/>
      <c r="VA35" s="28"/>
      <c r="VB35" s="28"/>
      <c r="VC35" s="28"/>
      <c r="VD35" s="28"/>
      <c r="VE35" s="28"/>
      <c r="VF35" s="28"/>
      <c r="VG35" s="28"/>
      <c r="VH35" s="28"/>
      <c r="VI35" s="28"/>
      <c r="VJ35" s="28"/>
      <c r="VK35" s="28"/>
      <c r="VL35" s="28"/>
      <c r="VM35" s="28"/>
      <c r="VN35" s="28"/>
      <c r="VO35" s="28"/>
      <c r="VP35" s="28"/>
      <c r="VQ35" s="28"/>
      <c r="VR35" s="28"/>
      <c r="VS35" s="28"/>
      <c r="VT35" s="28"/>
      <c r="VU35" s="28"/>
      <c r="VV35" s="28"/>
      <c r="VW35" s="28"/>
      <c r="VX35" s="28"/>
      <c r="VY35" s="28"/>
      <c r="VZ35" s="28"/>
      <c r="WA35" s="28"/>
      <c r="WB35" s="28"/>
      <c r="WC35" s="28"/>
      <c r="WD35" s="28"/>
      <c r="WE35" s="28"/>
      <c r="WF35" s="28"/>
      <c r="WG35" s="28"/>
      <c r="WH35" s="28"/>
      <c r="WI35" s="28"/>
      <c r="WJ35" s="28"/>
      <c r="WK35" s="28"/>
      <c r="WL35" s="28"/>
      <c r="WM35" s="28"/>
      <c r="WN35" s="28"/>
      <c r="WO35" s="28"/>
      <c r="WP35" s="28"/>
      <c r="WQ35" s="28"/>
      <c r="WR35" s="28"/>
      <c r="WS35" s="28"/>
      <c r="WT35" s="28"/>
      <c r="WU35" s="28"/>
      <c r="WV35" s="28"/>
      <c r="WW35" s="28"/>
      <c r="WX35" s="28"/>
      <c r="WY35" s="28"/>
      <c r="WZ35" s="28"/>
      <c r="XA35" s="28"/>
      <c r="XB35" s="28"/>
      <c r="XC35" s="28"/>
      <c r="XD35" s="28"/>
      <c r="XE35" s="28"/>
      <c r="XF35" s="28"/>
      <c r="XG35" s="28"/>
      <c r="XH35" s="28"/>
      <c r="XI35" s="28"/>
      <c r="XJ35" s="28"/>
      <c r="XK35" s="28"/>
      <c r="XL35" s="28"/>
      <c r="XM35" s="28"/>
      <c r="XN35" s="28"/>
      <c r="XO35" s="28"/>
      <c r="XP35" s="28"/>
      <c r="XQ35" s="28"/>
      <c r="XR35" s="28"/>
      <c r="XS35" s="28"/>
      <c r="XT35" s="28"/>
      <c r="XU35" s="28"/>
      <c r="XV35" s="28"/>
      <c r="XW35" s="28"/>
      <c r="XX35" s="28"/>
      <c r="XY35" s="28"/>
      <c r="XZ35" s="28"/>
      <c r="YA35" s="28"/>
      <c r="YB35" s="28"/>
      <c r="YC35" s="28"/>
      <c r="YD35" s="28"/>
      <c r="YE35" s="28"/>
      <c r="YF35" s="28"/>
      <c r="YG35" s="28"/>
      <c r="YH35" s="28"/>
      <c r="YI35" s="28"/>
      <c r="YJ35" s="28"/>
      <c r="YK35" s="28"/>
      <c r="YL35" s="28"/>
      <c r="YM35" s="28"/>
      <c r="YN35" s="28"/>
      <c r="YO35" s="28"/>
      <c r="YP35" s="28"/>
      <c r="YQ35" s="28"/>
      <c r="YR35" s="28"/>
      <c r="YS35" s="28"/>
      <c r="YT35" s="28"/>
      <c r="YU35" s="28"/>
      <c r="YV35" s="28"/>
      <c r="YW35" s="28"/>
      <c r="YX35" s="28"/>
      <c r="YY35" s="28"/>
      <c r="YZ35" s="28"/>
      <c r="ZA35" s="28"/>
      <c r="ZB35" s="28"/>
      <c r="ZC35" s="28"/>
      <c r="ZD35" s="28"/>
      <c r="ZE35" s="28"/>
      <c r="ZF35" s="28"/>
      <c r="ZG35" s="28"/>
      <c r="ZH35" s="28"/>
      <c r="ZI35" s="28"/>
      <c r="ZJ35" s="28"/>
      <c r="ZK35" s="28"/>
      <c r="ZL35" s="28"/>
      <c r="ZM35" s="28"/>
      <c r="ZN35" s="28"/>
      <c r="ZO35" s="28"/>
      <c r="ZP35" s="28"/>
      <c r="ZQ35" s="28"/>
      <c r="ZR35" s="28"/>
      <c r="ZS35" s="28"/>
      <c r="ZT35" s="28"/>
      <c r="ZU35" s="28"/>
      <c r="ZV35" s="28"/>
      <c r="ZW35" s="28"/>
      <c r="ZX35" s="28"/>
      <c r="ZY35" s="28"/>
      <c r="ZZ35" s="28"/>
      <c r="AAA35" s="28"/>
      <c r="AAB35" s="28"/>
      <c r="AAC35" s="28"/>
      <c r="AAD35" s="28"/>
      <c r="AAE35" s="28"/>
      <c r="AAF35" s="28"/>
      <c r="AAG35" s="28"/>
      <c r="AAH35" s="28"/>
      <c r="AAI35" s="28"/>
      <c r="AAJ35" s="28"/>
      <c r="AAK35" s="28"/>
      <c r="AAL35" s="28"/>
      <c r="AAM35" s="28"/>
      <c r="AAN35" s="28"/>
      <c r="AAO35" s="28"/>
      <c r="AAP35" s="28"/>
      <c r="AAQ35" s="28"/>
      <c r="AAR35" s="28"/>
      <c r="AAS35" s="28"/>
      <c r="AAT35" s="28"/>
      <c r="AAU35" s="28"/>
      <c r="AAV35" s="28"/>
      <c r="AAW35" s="28"/>
      <c r="AAX35" s="28"/>
      <c r="AAY35" s="28"/>
      <c r="AAZ35" s="28"/>
      <c r="ABA35" s="28"/>
      <c r="ABB35" s="28"/>
      <c r="ABC35" s="28"/>
      <c r="ABD35" s="28"/>
      <c r="ABE35" s="28"/>
      <c r="ABF35" s="28"/>
      <c r="ABG35" s="28"/>
      <c r="ABH35" s="28"/>
      <c r="ABI35" s="28"/>
      <c r="ABJ35" s="28"/>
      <c r="ABK35" s="28"/>
      <c r="ABL35" s="28"/>
      <c r="ABM35" s="28"/>
      <c r="ABN35" s="28"/>
      <c r="ABO35" s="28"/>
      <c r="ABP35" s="28"/>
      <c r="ABQ35" s="28"/>
      <c r="ABR35" s="28"/>
      <c r="ABS35" s="28"/>
      <c r="ABT35" s="28"/>
      <c r="ABU35" s="28"/>
      <c r="ABV35" s="28"/>
      <c r="ABW35" s="28"/>
      <c r="ABX35" s="28"/>
      <c r="ABY35" s="28"/>
      <c r="ABZ35" s="28"/>
      <c r="ACA35" s="28"/>
      <c r="ACB35" s="28"/>
      <c r="ACC35" s="28"/>
      <c r="ACD35" s="28"/>
      <c r="ACE35" s="28"/>
      <c r="ACF35" s="28"/>
      <c r="ACG35" s="28"/>
      <c r="ACH35" s="28"/>
      <c r="ACI35" s="28"/>
      <c r="ACJ35" s="28"/>
      <c r="ACK35" s="28"/>
      <c r="ACL35" s="28"/>
      <c r="ACM35" s="28"/>
      <c r="ACN35" s="28"/>
      <c r="ACO35" s="28"/>
      <c r="ACP35" s="28"/>
      <c r="ACQ35" s="28"/>
      <c r="ACR35" s="28"/>
      <c r="ACS35" s="28"/>
      <c r="ACT35" s="28"/>
      <c r="ACU35" s="28"/>
      <c r="ACV35" s="28"/>
      <c r="ACW35" s="28"/>
      <c r="ACX35" s="28"/>
      <c r="ACY35" s="28"/>
      <c r="ACZ35" s="28"/>
      <c r="ADA35" s="28"/>
      <c r="ADB35" s="28"/>
      <c r="ADC35" s="28"/>
      <c r="ADD35" s="28"/>
      <c r="ADE35" s="28"/>
      <c r="ADF35" s="28"/>
      <c r="ADG35" s="28"/>
      <c r="ADH35" s="28"/>
      <c r="ADI35" s="28"/>
      <c r="ADJ35" s="28"/>
      <c r="ADK35" s="28"/>
      <c r="ADL35" s="28"/>
      <c r="ADM35" s="28"/>
      <c r="ADN35" s="28"/>
      <c r="ADO35" s="28"/>
      <c r="ADP35" s="28"/>
      <c r="ADQ35" s="28"/>
      <c r="ADR35" s="28"/>
      <c r="ADS35" s="28"/>
      <c r="ADT35" s="28"/>
      <c r="ADU35" s="28"/>
      <c r="ADV35" s="28"/>
      <c r="ADW35" s="28"/>
      <c r="ADX35" s="28"/>
      <c r="ADY35" s="28"/>
      <c r="ADZ35" s="28"/>
      <c r="AEA35" s="28"/>
      <c r="AEB35" s="28"/>
      <c r="AEC35" s="28"/>
      <c r="AED35" s="28"/>
      <c r="AEE35" s="28"/>
      <c r="AEF35" s="28"/>
      <c r="AEG35" s="28"/>
      <c r="AEH35" s="28"/>
      <c r="AEI35" s="28"/>
      <c r="AEJ35" s="28"/>
      <c r="AEK35" s="28"/>
      <c r="AEL35" s="28"/>
      <c r="AEM35" s="28"/>
      <c r="AEN35" s="28"/>
      <c r="AEO35" s="28"/>
      <c r="AEP35" s="28"/>
      <c r="AEQ35" s="28"/>
      <c r="AER35" s="28"/>
      <c r="AES35" s="28"/>
      <c r="AET35" s="28"/>
      <c r="AEU35" s="28"/>
      <c r="AEV35" s="28"/>
      <c r="AEW35" s="28"/>
      <c r="AEX35" s="28"/>
      <c r="AEY35" s="28"/>
      <c r="AEZ35" s="28"/>
      <c r="AFA35" s="28"/>
      <c r="AFB35" s="28"/>
      <c r="AFC35" s="28"/>
      <c r="AFD35" s="28"/>
      <c r="AFE35" s="28"/>
      <c r="AFF35" s="28"/>
      <c r="AFG35" s="28"/>
      <c r="AFH35" s="28"/>
      <c r="AFI35" s="28"/>
      <c r="AFJ35" s="28"/>
      <c r="AFK35" s="28"/>
      <c r="AFL35" s="28"/>
      <c r="AFM35" s="28"/>
      <c r="AFN35" s="28"/>
      <c r="AFO35" s="28"/>
      <c r="AFP35" s="28"/>
      <c r="AFQ35" s="28"/>
      <c r="AFR35" s="28"/>
      <c r="AFS35" s="28"/>
      <c r="AFT35" s="28"/>
      <c r="AFU35" s="28"/>
      <c r="AFV35" s="28"/>
      <c r="AFW35" s="28"/>
      <c r="AFX35" s="28"/>
      <c r="AFY35" s="28"/>
      <c r="AFZ35" s="28"/>
      <c r="AGA35" s="28"/>
      <c r="AGB35" s="28"/>
      <c r="AGC35" s="28"/>
      <c r="AGD35" s="28"/>
      <c r="AGE35" s="28"/>
      <c r="AGF35" s="28"/>
      <c r="AGG35" s="28"/>
      <c r="AGH35" s="28"/>
      <c r="AGI35" s="28"/>
      <c r="AGJ35" s="28"/>
      <c r="AGK35" s="28"/>
      <c r="AGL35" s="28"/>
      <c r="AGM35" s="28"/>
      <c r="AGN35" s="28"/>
      <c r="AGO35" s="28"/>
      <c r="AGP35" s="28"/>
      <c r="AGQ35" s="28"/>
      <c r="AGR35" s="28"/>
      <c r="AGS35" s="28"/>
      <c r="AGT35" s="28"/>
      <c r="AGU35" s="28"/>
      <c r="AGV35" s="28"/>
      <c r="AGW35" s="28"/>
      <c r="AGX35" s="28"/>
      <c r="AGY35" s="28"/>
      <c r="AGZ35" s="28"/>
      <c r="AHA35" s="28"/>
      <c r="AHB35" s="28"/>
      <c r="AHC35" s="28"/>
      <c r="AHD35" s="28"/>
      <c r="AHE35" s="28"/>
      <c r="AHF35" s="28"/>
      <c r="AHG35" s="28"/>
      <c r="AHH35" s="28"/>
      <c r="AHI35" s="28"/>
      <c r="AHJ35" s="28"/>
      <c r="AHK35" s="28"/>
      <c r="AHL35" s="28"/>
      <c r="AHM35" s="28"/>
      <c r="AHN35" s="28"/>
      <c r="AHO35" s="28"/>
      <c r="AHP35" s="28"/>
      <c r="AHQ35" s="28"/>
      <c r="AHR35" s="28"/>
      <c r="AHS35" s="28"/>
      <c r="AHT35" s="28"/>
      <c r="AHU35" s="28"/>
      <c r="AHV35" s="28"/>
      <c r="AHW35" s="28"/>
      <c r="AHX35" s="28"/>
      <c r="AHY35" s="28"/>
      <c r="AHZ35" s="28"/>
      <c r="AIA35" s="28"/>
      <c r="AIB35" s="28"/>
      <c r="AIC35" s="28"/>
      <c r="AID35" s="28"/>
      <c r="AIE35" s="28"/>
      <c r="AIF35" s="28"/>
      <c r="AIG35" s="28"/>
      <c r="AIH35" s="28"/>
      <c r="AII35" s="28"/>
      <c r="AIJ35" s="28"/>
      <c r="AIK35" s="28"/>
      <c r="AIL35" s="28"/>
      <c r="AIM35" s="28"/>
      <c r="AIN35" s="28"/>
      <c r="AIO35" s="28"/>
      <c r="AIP35" s="28"/>
      <c r="AIQ35" s="28"/>
      <c r="AIR35" s="28"/>
      <c r="AIS35" s="28"/>
      <c r="AIT35" s="28"/>
      <c r="AIU35" s="28"/>
      <c r="AIV35" s="28"/>
      <c r="AIW35" s="28"/>
      <c r="AIX35" s="28"/>
      <c r="AIY35" s="28"/>
      <c r="AIZ35" s="28"/>
      <c r="AJA35" s="28"/>
      <c r="AJB35" s="28"/>
      <c r="AJC35" s="28"/>
      <c r="AJD35" s="28"/>
      <c r="AJE35" s="28"/>
      <c r="AJF35" s="28"/>
      <c r="AJG35" s="28"/>
      <c r="AJH35" s="28"/>
      <c r="AJI35" s="28"/>
      <c r="AJJ35" s="28"/>
      <c r="AJK35" s="28"/>
      <c r="AJL35" s="28"/>
      <c r="AJM35" s="28"/>
      <c r="AJN35" s="28"/>
      <c r="AJO35" s="28"/>
      <c r="AJP35" s="28"/>
      <c r="AJQ35" s="28"/>
      <c r="AJR35" s="28"/>
      <c r="AJS35" s="28"/>
      <c r="AJT35" s="28"/>
      <c r="AJU35" s="28"/>
      <c r="AJV35" s="28"/>
      <c r="AJW35" s="28"/>
      <c r="AJX35" s="28"/>
      <c r="AJY35" s="28"/>
      <c r="AJZ35" s="28"/>
      <c r="AKA35" s="28"/>
      <c r="AKB35" s="28"/>
      <c r="AKC35" s="28"/>
      <c r="AKD35" s="28"/>
      <c r="AKE35" s="28"/>
      <c r="AKF35" s="28"/>
      <c r="AKG35" s="28"/>
      <c r="AKH35" s="28"/>
      <c r="AKI35" s="28"/>
      <c r="AKJ35" s="28"/>
      <c r="AKK35" s="28"/>
      <c r="AKL35" s="28"/>
      <c r="AKM35" s="28"/>
      <c r="AKN35" s="28"/>
      <c r="AKO35" s="28"/>
      <c r="AKP35" s="28"/>
      <c r="AKQ35" s="28"/>
      <c r="AKR35" s="28"/>
      <c r="AKS35" s="28"/>
      <c r="AKT35" s="28"/>
      <c r="AKU35" s="28"/>
      <c r="AKV35" s="28"/>
      <c r="AKW35" s="28"/>
      <c r="AKX35" s="28"/>
      <c r="AKY35" s="28"/>
      <c r="AKZ35" s="28"/>
      <c r="ALA35" s="28"/>
      <c r="ALB35" s="28"/>
      <c r="ALC35" s="28"/>
      <c r="ALD35" s="28"/>
      <c r="ALE35" s="28"/>
      <c r="ALF35" s="28"/>
      <c r="ALG35" s="28"/>
      <c r="ALH35" s="28"/>
      <c r="ALI35" s="28"/>
      <c r="ALJ35" s="28"/>
      <c r="ALK35" s="28"/>
      <c r="ALL35" s="28"/>
      <c r="ALM35" s="28"/>
      <c r="ALN35" s="28"/>
      <c r="ALO35" s="28"/>
      <c r="ALP35" s="28"/>
      <c r="ALQ35" s="28"/>
      <c r="ALR35" s="28"/>
    </row>
    <row r="36" spans="2:1006" outlineLevel="1" x14ac:dyDescent="0.35">
      <c r="C36" s="33" t="s">
        <v>213</v>
      </c>
      <c r="E36" s="33" t="s">
        <v>90</v>
      </c>
      <c r="J36" s="34">
        <f>J13</f>
        <v>0</v>
      </c>
      <c r="K36" s="34">
        <f t="shared" ref="K36:AS36" si="14">K13</f>
        <v>4018700</v>
      </c>
      <c r="L36" s="34">
        <f t="shared" si="14"/>
        <v>3977186.5</v>
      </c>
      <c r="M36" s="34">
        <f t="shared" si="14"/>
        <v>4084433.7281705458</v>
      </c>
      <c r="N36" s="34">
        <f t="shared" si="14"/>
        <v>4623518.8271617191</v>
      </c>
      <c r="O36" s="34">
        <f t="shared" si="14"/>
        <v>4573408.0810359102</v>
      </c>
      <c r="P36" s="34">
        <f t="shared" si="14"/>
        <v>4523008.0256009307</v>
      </c>
      <c r="Q36" s="34">
        <f t="shared" si="14"/>
        <v>4472309.3101425311</v>
      </c>
      <c r="R36" s="34">
        <f t="shared" si="14"/>
        <v>4421302.4147548135</v>
      </c>
      <c r="S36" s="34">
        <f t="shared" si="14"/>
        <v>4369977.6468672948</v>
      </c>
      <c r="T36" s="34">
        <f t="shared" si="14"/>
        <v>4318325.1377029391</v>
      </c>
      <c r="U36" s="34">
        <f t="shared" si="14"/>
        <v>4266334.8386658058</v>
      </c>
      <c r="V36" s="34">
        <f t="shared" si="14"/>
        <v>4213996.5176568842</v>
      </c>
      <c r="W36" s="34">
        <f t="shared" si="14"/>
        <v>4161299.7553166961</v>
      </c>
      <c r="X36" s="34">
        <f t="shared" si="14"/>
        <v>4108233.9411931718</v>
      </c>
      <c r="Y36" s="34">
        <f t="shared" si="14"/>
        <v>4054788.2698333259</v>
      </c>
      <c r="Z36" s="34">
        <f t="shared" si="14"/>
        <v>4000951.7367972005</v>
      </c>
      <c r="AA36" s="34">
        <f t="shared" si="14"/>
        <v>3946713.1345925168</v>
      </c>
      <c r="AB36" s="34">
        <f t="shared" si="14"/>
        <v>3892061.0485284436</v>
      </c>
      <c r="AC36" s="34">
        <f t="shared" si="14"/>
        <v>3836983.8524868689</v>
      </c>
      <c r="AD36" s="34">
        <f t="shared" si="14"/>
        <v>3781469.7046095226</v>
      </c>
      <c r="AE36" s="34">
        <f t="shared" si="14"/>
        <v>5221901.8917385321</v>
      </c>
      <c r="AF36" s="34">
        <f t="shared" si="14"/>
        <v>5157995.452828886</v>
      </c>
      <c r="AG36" s="34">
        <f t="shared" si="14"/>
        <v>5093652.6075247675</v>
      </c>
      <c r="AH36" s="34">
        <f t="shared" si="14"/>
        <v>5028860.4190863706</v>
      </c>
      <c r="AI36" s="34">
        <f t="shared" si="14"/>
        <v>4963605.7130821506</v>
      </c>
      <c r="AJ36" s="34">
        <f t="shared" si="14"/>
        <v>4897875.072529776</v>
      </c>
      <c r="AK36" s="34">
        <f t="shared" si="14"/>
        <v>4831654.8329404239</v>
      </c>
      <c r="AL36" s="34">
        <f t="shared" si="14"/>
        <v>4764931.0772644849</v>
      </c>
      <c r="AM36" s="34">
        <f t="shared" si="14"/>
        <v>4697689.6307366993</v>
      </c>
      <c r="AN36" s="34">
        <f t="shared" si="14"/>
        <v>4629916.0556187239</v>
      </c>
      <c r="AO36" s="34">
        <f t="shared" si="14"/>
        <v>4561595.6458370537</v>
      </c>
      <c r="AP36" s="34">
        <f t="shared" si="14"/>
        <v>4492713.4215142187</v>
      </c>
      <c r="AQ36" s="34">
        <f t="shared" si="14"/>
        <v>4423254.1233911254</v>
      </c>
      <c r="AR36" s="34">
        <f t="shared" si="14"/>
        <v>4353202.2071383372</v>
      </c>
      <c r="AS36" s="34">
        <f t="shared" si="14"/>
        <v>4282541.8375540972</v>
      </c>
    </row>
    <row r="37" spans="2:1006" outlineLevel="1" x14ac:dyDescent="0.35">
      <c r="C37" s="33" t="s">
        <v>150</v>
      </c>
      <c r="E37" s="33" t="s">
        <v>90</v>
      </c>
      <c r="J37" s="34">
        <f>J15</f>
        <v>60100000</v>
      </c>
      <c r="K37" s="34">
        <f t="shared" ref="K37:AS37" si="15">K15</f>
        <v>0</v>
      </c>
      <c r="L37" s="34">
        <f t="shared" si="15"/>
        <v>0</v>
      </c>
      <c r="M37" s="34">
        <f t="shared" si="15"/>
        <v>0</v>
      </c>
      <c r="N37" s="34">
        <f t="shared" si="15"/>
        <v>0</v>
      </c>
      <c r="O37" s="34">
        <f t="shared" si="15"/>
        <v>0</v>
      </c>
      <c r="P37" s="34">
        <f t="shared" si="15"/>
        <v>0</v>
      </c>
      <c r="Q37" s="34">
        <f t="shared" si="15"/>
        <v>0</v>
      </c>
      <c r="R37" s="34">
        <f t="shared" si="15"/>
        <v>0</v>
      </c>
      <c r="S37" s="34">
        <f t="shared" si="15"/>
        <v>0</v>
      </c>
      <c r="T37" s="34">
        <f t="shared" si="15"/>
        <v>0</v>
      </c>
      <c r="U37" s="34">
        <f t="shared" si="15"/>
        <v>0</v>
      </c>
      <c r="V37" s="34">
        <f t="shared" si="15"/>
        <v>0</v>
      </c>
      <c r="W37" s="34">
        <f t="shared" si="15"/>
        <v>0</v>
      </c>
      <c r="X37" s="34">
        <f t="shared" si="15"/>
        <v>0</v>
      </c>
      <c r="Y37" s="34">
        <f t="shared" si="15"/>
        <v>0</v>
      </c>
      <c r="Z37" s="34">
        <f t="shared" si="15"/>
        <v>0</v>
      </c>
      <c r="AA37" s="34">
        <f t="shared" si="15"/>
        <v>0</v>
      </c>
      <c r="AB37" s="34">
        <f t="shared" si="15"/>
        <v>0</v>
      </c>
      <c r="AC37" s="34">
        <f t="shared" si="15"/>
        <v>0</v>
      </c>
      <c r="AD37" s="34">
        <f t="shared" si="15"/>
        <v>0</v>
      </c>
      <c r="AE37" s="34">
        <f t="shared" si="15"/>
        <v>0</v>
      </c>
      <c r="AF37" s="34">
        <f t="shared" si="15"/>
        <v>0</v>
      </c>
      <c r="AG37" s="34">
        <f t="shared" si="15"/>
        <v>0</v>
      </c>
      <c r="AH37" s="34">
        <f t="shared" si="15"/>
        <v>0</v>
      </c>
      <c r="AI37" s="34">
        <f t="shared" si="15"/>
        <v>0</v>
      </c>
      <c r="AJ37" s="34">
        <f t="shared" si="15"/>
        <v>0</v>
      </c>
      <c r="AK37" s="34">
        <f t="shared" si="15"/>
        <v>0</v>
      </c>
      <c r="AL37" s="34">
        <f t="shared" si="15"/>
        <v>0</v>
      </c>
      <c r="AM37" s="34">
        <f t="shared" si="15"/>
        <v>0</v>
      </c>
      <c r="AN37" s="34">
        <f t="shared" si="15"/>
        <v>0</v>
      </c>
      <c r="AO37" s="34">
        <f t="shared" si="15"/>
        <v>0</v>
      </c>
      <c r="AP37" s="34">
        <f t="shared" si="15"/>
        <v>0</v>
      </c>
      <c r="AQ37" s="34">
        <f t="shared" si="15"/>
        <v>0</v>
      </c>
      <c r="AR37" s="34">
        <f t="shared" si="15"/>
        <v>0</v>
      </c>
      <c r="AS37" s="34">
        <f t="shared" si="15"/>
        <v>0</v>
      </c>
    </row>
    <row r="38" spans="2:1006" outlineLevel="1" x14ac:dyDescent="0.35">
      <c r="C38" s="33" t="s">
        <v>229</v>
      </c>
      <c r="E38" s="33" t="s">
        <v>90</v>
      </c>
      <c r="J38" s="34">
        <f>J28</f>
        <v>41296036.673397548</v>
      </c>
      <c r="K38" s="34">
        <f t="shared" ref="K38:AS38" si="16">K28</f>
        <v>0</v>
      </c>
      <c r="L38" s="34">
        <f t="shared" si="16"/>
        <v>0</v>
      </c>
      <c r="M38" s="34">
        <f t="shared" si="16"/>
        <v>0</v>
      </c>
      <c r="N38" s="34">
        <f t="shared" si="16"/>
        <v>0</v>
      </c>
      <c r="O38" s="34">
        <f t="shared" si="16"/>
        <v>0</v>
      </c>
      <c r="P38" s="34">
        <f t="shared" si="16"/>
        <v>0</v>
      </c>
      <c r="Q38" s="34">
        <f t="shared" si="16"/>
        <v>0</v>
      </c>
      <c r="R38" s="34">
        <f t="shared" si="16"/>
        <v>0</v>
      </c>
      <c r="S38" s="34">
        <f t="shared" si="16"/>
        <v>0</v>
      </c>
      <c r="T38" s="34">
        <f t="shared" si="16"/>
        <v>0</v>
      </c>
      <c r="U38" s="34">
        <f t="shared" si="16"/>
        <v>0</v>
      </c>
      <c r="V38" s="34">
        <f t="shared" si="16"/>
        <v>0</v>
      </c>
      <c r="W38" s="34">
        <f t="shared" si="16"/>
        <v>0</v>
      </c>
      <c r="X38" s="34">
        <f t="shared" si="16"/>
        <v>0</v>
      </c>
      <c r="Y38" s="34">
        <f t="shared" si="16"/>
        <v>0</v>
      </c>
      <c r="Z38" s="34">
        <f t="shared" si="16"/>
        <v>0</v>
      </c>
      <c r="AA38" s="34">
        <f t="shared" si="16"/>
        <v>0</v>
      </c>
      <c r="AB38" s="34">
        <f t="shared" si="16"/>
        <v>0</v>
      </c>
      <c r="AC38" s="34">
        <f t="shared" si="16"/>
        <v>0</v>
      </c>
      <c r="AD38" s="34">
        <f t="shared" si="16"/>
        <v>0</v>
      </c>
      <c r="AE38" s="34">
        <f t="shared" si="16"/>
        <v>0</v>
      </c>
      <c r="AF38" s="34">
        <f t="shared" si="16"/>
        <v>0</v>
      </c>
      <c r="AG38" s="34">
        <f t="shared" si="16"/>
        <v>0</v>
      </c>
      <c r="AH38" s="34">
        <f t="shared" si="16"/>
        <v>0</v>
      </c>
      <c r="AI38" s="34">
        <f t="shared" si="16"/>
        <v>0</v>
      </c>
      <c r="AJ38" s="34">
        <f t="shared" si="16"/>
        <v>0</v>
      </c>
      <c r="AK38" s="34">
        <f t="shared" si="16"/>
        <v>0</v>
      </c>
      <c r="AL38" s="34">
        <f t="shared" si="16"/>
        <v>0</v>
      </c>
      <c r="AM38" s="34">
        <f t="shared" si="16"/>
        <v>0</v>
      </c>
      <c r="AN38" s="34">
        <f t="shared" si="16"/>
        <v>0</v>
      </c>
      <c r="AO38" s="34">
        <f t="shared" si="16"/>
        <v>0</v>
      </c>
      <c r="AP38" s="34">
        <f t="shared" si="16"/>
        <v>0</v>
      </c>
      <c r="AQ38" s="34">
        <f t="shared" si="16"/>
        <v>0</v>
      </c>
      <c r="AR38" s="34">
        <f t="shared" si="16"/>
        <v>0</v>
      </c>
      <c r="AS38" s="34">
        <f t="shared" si="16"/>
        <v>0</v>
      </c>
    </row>
    <row r="39" spans="2:1006" outlineLevel="1" x14ac:dyDescent="0.35">
      <c r="C39" s="33" t="s">
        <v>230</v>
      </c>
      <c r="E39" s="33" t="s">
        <v>90</v>
      </c>
      <c r="J39" s="34">
        <f>J23*1</f>
        <v>0</v>
      </c>
      <c r="K39" s="34">
        <f t="shared" ref="K39:AS39" si="17">K23*1</f>
        <v>3091307.692307692</v>
      </c>
      <c r="L39" s="34">
        <f t="shared" si="17"/>
        <v>3059374.2307692305</v>
      </c>
      <c r="M39" s="34">
        <f t="shared" si="17"/>
        <v>3141872.0985927274</v>
      </c>
      <c r="N39" s="34">
        <f t="shared" si="17"/>
        <v>3556552.9439705531</v>
      </c>
      <c r="O39" s="34">
        <f t="shared" si="17"/>
        <v>3518006.2161814691</v>
      </c>
      <c r="P39" s="34">
        <f t="shared" si="17"/>
        <v>3479236.9427699465</v>
      </c>
      <c r="Q39" s="34">
        <f t="shared" si="17"/>
        <v>3440237.9308788697</v>
      </c>
      <c r="R39" s="34">
        <f t="shared" si="17"/>
        <v>3401001.8575037024</v>
      </c>
      <c r="S39" s="34">
        <f t="shared" si="17"/>
        <v>3361521.2668209961</v>
      </c>
      <c r="T39" s="34">
        <f t="shared" si="17"/>
        <v>3321788.5674637994</v>
      </c>
      <c r="U39" s="34">
        <f t="shared" si="17"/>
        <v>3281796.0297429273</v>
      </c>
      <c r="V39" s="34">
        <f t="shared" si="17"/>
        <v>3241535.7828129879</v>
      </c>
      <c r="W39" s="34">
        <f t="shared" si="17"/>
        <v>3200999.8117820737</v>
      </c>
      <c r="X39" s="34">
        <f t="shared" si="17"/>
        <v>3160179.9547639783</v>
      </c>
      <c r="Y39" s="34">
        <f t="shared" si="17"/>
        <v>3119067.8998717889</v>
      </c>
      <c r="Z39" s="34">
        <f t="shared" si="17"/>
        <v>3077655.1821516925</v>
      </c>
      <c r="AA39" s="34">
        <f t="shared" si="17"/>
        <v>3035933.180455782</v>
      </c>
      <c r="AB39" s="34">
        <f t="shared" si="17"/>
        <v>2993893.1142526488</v>
      </c>
      <c r="AC39" s="34">
        <f t="shared" si="17"/>
        <v>0</v>
      </c>
      <c r="AD39" s="34">
        <f t="shared" si="17"/>
        <v>0</v>
      </c>
      <c r="AE39" s="34">
        <f t="shared" si="17"/>
        <v>0</v>
      </c>
      <c r="AF39" s="34">
        <f t="shared" si="17"/>
        <v>0</v>
      </c>
      <c r="AG39" s="34">
        <f t="shared" si="17"/>
        <v>0</v>
      </c>
      <c r="AH39" s="34">
        <f t="shared" si="17"/>
        <v>0</v>
      </c>
      <c r="AI39" s="34">
        <f t="shared" si="17"/>
        <v>0</v>
      </c>
      <c r="AJ39" s="34">
        <f t="shared" si="17"/>
        <v>0</v>
      </c>
      <c r="AK39" s="34">
        <f t="shared" si="17"/>
        <v>0</v>
      </c>
      <c r="AL39" s="34">
        <f t="shared" si="17"/>
        <v>0</v>
      </c>
      <c r="AM39" s="34">
        <f t="shared" si="17"/>
        <v>0</v>
      </c>
      <c r="AN39" s="34">
        <f t="shared" si="17"/>
        <v>0</v>
      </c>
      <c r="AO39" s="34">
        <f t="shared" si="17"/>
        <v>0</v>
      </c>
      <c r="AP39" s="34">
        <f t="shared" si="17"/>
        <v>0</v>
      </c>
      <c r="AQ39" s="34">
        <f t="shared" si="17"/>
        <v>0</v>
      </c>
      <c r="AR39" s="34">
        <f t="shared" si="17"/>
        <v>0</v>
      </c>
      <c r="AS39" s="34">
        <f t="shared" si="17"/>
        <v>0</v>
      </c>
    </row>
    <row r="40" spans="2:1006" outlineLevel="1" x14ac:dyDescent="0.35">
      <c r="C40" s="33" t="s">
        <v>231</v>
      </c>
      <c r="E40" s="33" t="s">
        <v>90</v>
      </c>
      <c r="J40" s="34">
        <f>J36-J37+J38-J39</f>
        <v>-18803963.326602452</v>
      </c>
      <c r="K40" s="34">
        <f t="shared" ref="K40:AS40" si="18">K36-K37+K38-K39</f>
        <v>927392.30769230798</v>
      </c>
      <c r="L40" s="34">
        <f t="shared" si="18"/>
        <v>917812.26923076948</v>
      </c>
      <c r="M40" s="34">
        <f t="shared" si="18"/>
        <v>942561.62957781833</v>
      </c>
      <c r="N40" s="34">
        <f t="shared" si="18"/>
        <v>1066965.883191166</v>
      </c>
      <c r="O40" s="34">
        <f t="shared" si="18"/>
        <v>1055401.864854441</v>
      </c>
      <c r="P40" s="34">
        <f t="shared" si="18"/>
        <v>1043771.0828309841</v>
      </c>
      <c r="Q40" s="34">
        <f t="shared" si="18"/>
        <v>1032071.3792636613</v>
      </c>
      <c r="R40" s="34">
        <f t="shared" si="18"/>
        <v>1020300.5572511111</v>
      </c>
      <c r="S40" s="34">
        <f t="shared" si="18"/>
        <v>1008456.3800462987</v>
      </c>
      <c r="T40" s="34">
        <f t="shared" si="18"/>
        <v>996536.57023913972</v>
      </c>
      <c r="U40" s="34">
        <f t="shared" si="18"/>
        <v>984538.80892287847</v>
      </c>
      <c r="V40" s="34">
        <f t="shared" si="18"/>
        <v>972460.73484389624</v>
      </c>
      <c r="W40" s="34">
        <f t="shared" si="18"/>
        <v>960299.94353462243</v>
      </c>
      <c r="X40" s="34">
        <f t="shared" si="18"/>
        <v>948053.98642919352</v>
      </c>
      <c r="Y40" s="34">
        <f t="shared" si="18"/>
        <v>935720.36996153696</v>
      </c>
      <c r="Z40" s="34">
        <f t="shared" si="18"/>
        <v>923296.55464550806</v>
      </c>
      <c r="AA40" s="34">
        <f t="shared" si="18"/>
        <v>910779.95413673483</v>
      </c>
      <c r="AB40" s="34">
        <f t="shared" si="18"/>
        <v>898167.93427579477</v>
      </c>
      <c r="AC40" s="34">
        <f t="shared" si="18"/>
        <v>3836983.8524868689</v>
      </c>
      <c r="AD40" s="34">
        <f t="shared" si="18"/>
        <v>3781469.7046095226</v>
      </c>
      <c r="AE40" s="34">
        <f t="shared" si="18"/>
        <v>5221901.8917385321</v>
      </c>
      <c r="AF40" s="34">
        <f t="shared" si="18"/>
        <v>5157995.452828886</v>
      </c>
      <c r="AG40" s="34">
        <f t="shared" si="18"/>
        <v>5093652.6075247675</v>
      </c>
      <c r="AH40" s="34">
        <f t="shared" si="18"/>
        <v>5028860.4190863706</v>
      </c>
      <c r="AI40" s="34">
        <f t="shared" si="18"/>
        <v>4963605.7130821506</v>
      </c>
      <c r="AJ40" s="34">
        <f t="shared" si="18"/>
        <v>4897875.072529776</v>
      </c>
      <c r="AK40" s="34">
        <f t="shared" si="18"/>
        <v>4831654.8329404239</v>
      </c>
      <c r="AL40" s="34">
        <f t="shared" si="18"/>
        <v>4764931.0772644849</v>
      </c>
      <c r="AM40" s="34">
        <f t="shared" si="18"/>
        <v>4697689.6307366993</v>
      </c>
      <c r="AN40" s="34">
        <f t="shared" si="18"/>
        <v>4629916.0556187239</v>
      </c>
      <c r="AO40" s="34">
        <f t="shared" si="18"/>
        <v>4561595.6458370537</v>
      </c>
      <c r="AP40" s="34">
        <f t="shared" si="18"/>
        <v>4492713.4215142187</v>
      </c>
      <c r="AQ40" s="34">
        <f t="shared" si="18"/>
        <v>4423254.1233911254</v>
      </c>
      <c r="AR40" s="34">
        <f t="shared" si="18"/>
        <v>4353202.2071383372</v>
      </c>
      <c r="AS40" s="34">
        <f t="shared" si="18"/>
        <v>4282541.8375540972</v>
      </c>
    </row>
    <row r="41" spans="2:1006" outlineLevel="1" x14ac:dyDescent="0.35"/>
    <row r="42" spans="2:1006" outlineLevel="1" x14ac:dyDescent="0.35">
      <c r="C42" s="33" t="s">
        <v>232</v>
      </c>
      <c r="E42" s="38">
        <f>IRR(J40:AS40)</f>
        <v>8.3342276263518311E-2</v>
      </c>
    </row>
    <row r="43" spans="2:1006" outlineLevel="1" x14ac:dyDescent="0.35"/>
    <row r="44" spans="2:1006" x14ac:dyDescent="0.35">
      <c r="B44" s="28" t="s">
        <v>233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  <c r="GJ44" s="28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8"/>
      <c r="GX44" s="28"/>
      <c r="GY44" s="28"/>
      <c r="GZ44" s="28"/>
      <c r="HA44" s="28"/>
      <c r="HB44" s="28"/>
      <c r="HC44" s="28"/>
      <c r="HD44" s="28"/>
      <c r="HE44" s="28"/>
      <c r="HF44" s="28"/>
      <c r="HG44" s="28"/>
      <c r="HH44" s="28"/>
      <c r="HI44" s="28"/>
      <c r="HJ44" s="28"/>
      <c r="HK44" s="28"/>
      <c r="HL44" s="28"/>
      <c r="HM44" s="28"/>
      <c r="HN44" s="28"/>
      <c r="HO44" s="28"/>
      <c r="HP44" s="28"/>
      <c r="HQ44" s="28"/>
      <c r="HR44" s="28"/>
      <c r="HS44" s="28"/>
      <c r="HT44" s="28"/>
      <c r="HU44" s="28"/>
      <c r="HV44" s="28"/>
      <c r="HW44" s="28"/>
      <c r="HX44" s="28"/>
      <c r="HY44" s="28"/>
      <c r="HZ44" s="28"/>
      <c r="IA44" s="28"/>
      <c r="IB44" s="28"/>
      <c r="IC44" s="28"/>
      <c r="ID44" s="28"/>
      <c r="IE44" s="28"/>
      <c r="IF44" s="28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  <c r="IW44" s="28"/>
      <c r="IX44" s="28"/>
      <c r="IY44" s="28"/>
      <c r="IZ44" s="28"/>
      <c r="JA44" s="28"/>
      <c r="JB44" s="28"/>
      <c r="JC44" s="28"/>
      <c r="JD44" s="28"/>
      <c r="JE44" s="28"/>
      <c r="JF44" s="28"/>
      <c r="JG44" s="28"/>
      <c r="JH44" s="28"/>
      <c r="JI44" s="28"/>
      <c r="JJ44" s="28"/>
      <c r="JK44" s="28"/>
      <c r="JL44" s="28"/>
      <c r="JM44" s="28"/>
      <c r="JN44" s="28"/>
      <c r="JO44" s="28"/>
      <c r="JP44" s="28"/>
      <c r="JQ44" s="28"/>
      <c r="JR44" s="28"/>
      <c r="JS44" s="28"/>
      <c r="JT44" s="28"/>
      <c r="JU44" s="28"/>
      <c r="JV44" s="28"/>
      <c r="JW44" s="28"/>
      <c r="JX44" s="28"/>
      <c r="JY44" s="28"/>
      <c r="JZ44" s="28"/>
      <c r="KA44" s="28"/>
      <c r="KB44" s="28"/>
      <c r="KC44" s="28"/>
      <c r="KD44" s="28"/>
      <c r="KE44" s="28"/>
      <c r="KF44" s="28"/>
      <c r="KG44" s="28"/>
      <c r="KH44" s="28"/>
      <c r="KI44" s="28"/>
      <c r="KJ44" s="28"/>
      <c r="KK44" s="28"/>
      <c r="KL44" s="28"/>
      <c r="KM44" s="28"/>
      <c r="KN44" s="28"/>
      <c r="KO44" s="28"/>
      <c r="KP44" s="28"/>
      <c r="KQ44" s="28"/>
      <c r="KR44" s="28"/>
      <c r="KS44" s="28"/>
      <c r="KT44" s="28"/>
      <c r="KU44" s="28"/>
      <c r="KV44" s="28"/>
      <c r="KW44" s="28"/>
      <c r="KX44" s="28"/>
      <c r="KY44" s="28"/>
      <c r="KZ44" s="28"/>
      <c r="LA44" s="28"/>
      <c r="LB44" s="28"/>
      <c r="LC44" s="28"/>
      <c r="LD44" s="28"/>
      <c r="LE44" s="28"/>
      <c r="LF44" s="28"/>
      <c r="LG44" s="28"/>
      <c r="LH44" s="28"/>
      <c r="LI44" s="28"/>
      <c r="LJ44" s="28"/>
      <c r="LK44" s="28"/>
      <c r="LL44" s="28"/>
      <c r="LM44" s="28"/>
      <c r="LN44" s="28"/>
      <c r="LO44" s="28"/>
      <c r="LP44" s="28"/>
      <c r="LQ44" s="28"/>
      <c r="LR44" s="28"/>
      <c r="LS44" s="28"/>
      <c r="LT44" s="28"/>
      <c r="LU44" s="28"/>
      <c r="LV44" s="28"/>
      <c r="LW44" s="28"/>
      <c r="LX44" s="28"/>
      <c r="LY44" s="28"/>
      <c r="LZ44" s="28"/>
      <c r="MA44" s="28"/>
      <c r="MB44" s="28"/>
      <c r="MC44" s="28"/>
      <c r="MD44" s="28"/>
      <c r="ME44" s="28"/>
      <c r="MF44" s="28"/>
      <c r="MG44" s="28"/>
      <c r="MH44" s="28"/>
      <c r="MI44" s="28"/>
      <c r="MJ44" s="28"/>
      <c r="MK44" s="28"/>
      <c r="ML44" s="28"/>
      <c r="MM44" s="28"/>
      <c r="MN44" s="28"/>
      <c r="MO44" s="28"/>
      <c r="MP44" s="28"/>
      <c r="MQ44" s="28"/>
      <c r="MR44" s="28"/>
      <c r="MS44" s="28"/>
      <c r="MT44" s="28"/>
      <c r="MU44" s="28"/>
      <c r="MV44" s="28"/>
      <c r="MW44" s="28"/>
      <c r="MX44" s="28"/>
      <c r="MY44" s="28"/>
      <c r="MZ44" s="28"/>
      <c r="NA44" s="28"/>
      <c r="NB44" s="28"/>
      <c r="NC44" s="28"/>
      <c r="ND44" s="28"/>
      <c r="NE44" s="28"/>
      <c r="NF44" s="28"/>
      <c r="NG44" s="28"/>
      <c r="NH44" s="28"/>
      <c r="NI44" s="28"/>
      <c r="NJ44" s="28"/>
      <c r="NK44" s="28"/>
      <c r="NL44" s="28"/>
      <c r="NM44" s="28"/>
      <c r="NN44" s="28"/>
      <c r="NO44" s="28"/>
      <c r="NP44" s="28"/>
      <c r="NQ44" s="28"/>
      <c r="NR44" s="28"/>
      <c r="NS44" s="28"/>
      <c r="NT44" s="28"/>
      <c r="NU44" s="28"/>
      <c r="NV44" s="28"/>
      <c r="NW44" s="28"/>
      <c r="NX44" s="28"/>
      <c r="NY44" s="28"/>
      <c r="NZ44" s="28"/>
      <c r="OA44" s="28"/>
      <c r="OB44" s="28"/>
      <c r="OC44" s="28"/>
      <c r="OD44" s="28"/>
      <c r="OE44" s="28"/>
      <c r="OF44" s="28"/>
      <c r="OG44" s="28"/>
      <c r="OH44" s="28"/>
      <c r="OI44" s="28"/>
      <c r="OJ44" s="28"/>
      <c r="OK44" s="28"/>
      <c r="OL44" s="28"/>
      <c r="OM44" s="28"/>
      <c r="ON44" s="28"/>
      <c r="OO44" s="28"/>
      <c r="OP44" s="28"/>
      <c r="OQ44" s="28"/>
      <c r="OR44" s="28"/>
      <c r="OS44" s="28"/>
      <c r="OT44" s="28"/>
      <c r="OU44" s="28"/>
      <c r="OV44" s="28"/>
      <c r="OW44" s="28"/>
      <c r="OX44" s="28"/>
      <c r="OY44" s="28"/>
      <c r="OZ44" s="28"/>
      <c r="PA44" s="28"/>
      <c r="PB44" s="28"/>
      <c r="PC44" s="28"/>
      <c r="PD44" s="28"/>
      <c r="PE44" s="28"/>
      <c r="PF44" s="28"/>
      <c r="PG44" s="28"/>
      <c r="PH44" s="28"/>
      <c r="PI44" s="28"/>
      <c r="PJ44" s="28"/>
      <c r="PK44" s="28"/>
      <c r="PL44" s="28"/>
      <c r="PM44" s="28"/>
      <c r="PN44" s="28"/>
      <c r="PO44" s="28"/>
      <c r="PP44" s="28"/>
      <c r="PQ44" s="28"/>
      <c r="PR44" s="28"/>
      <c r="PS44" s="28"/>
      <c r="PT44" s="28"/>
      <c r="PU44" s="28"/>
      <c r="PV44" s="28"/>
      <c r="PW44" s="28"/>
      <c r="PX44" s="28"/>
      <c r="PY44" s="28"/>
      <c r="PZ44" s="28"/>
      <c r="QA44" s="28"/>
      <c r="QB44" s="28"/>
      <c r="QC44" s="28"/>
      <c r="QD44" s="28"/>
      <c r="QE44" s="28"/>
      <c r="QF44" s="28"/>
      <c r="QG44" s="28"/>
      <c r="QH44" s="28"/>
      <c r="QI44" s="28"/>
      <c r="QJ44" s="28"/>
      <c r="QK44" s="28"/>
      <c r="QL44" s="28"/>
      <c r="QM44" s="28"/>
      <c r="QN44" s="28"/>
      <c r="QO44" s="28"/>
      <c r="QP44" s="28"/>
      <c r="QQ44" s="28"/>
      <c r="QR44" s="28"/>
      <c r="QS44" s="28"/>
      <c r="QT44" s="28"/>
      <c r="QU44" s="28"/>
      <c r="QV44" s="28"/>
      <c r="QW44" s="28"/>
      <c r="QX44" s="28"/>
      <c r="QY44" s="28"/>
      <c r="QZ44" s="28"/>
      <c r="RA44" s="28"/>
      <c r="RB44" s="28"/>
      <c r="RC44" s="28"/>
      <c r="RD44" s="28"/>
      <c r="RE44" s="28"/>
      <c r="RF44" s="28"/>
      <c r="RG44" s="28"/>
      <c r="RH44" s="28"/>
      <c r="RI44" s="28"/>
      <c r="RJ44" s="28"/>
      <c r="RK44" s="28"/>
      <c r="RL44" s="28"/>
      <c r="RM44" s="28"/>
      <c r="RN44" s="28"/>
      <c r="RO44" s="28"/>
      <c r="RP44" s="28"/>
      <c r="RQ44" s="28"/>
      <c r="RR44" s="28"/>
      <c r="RS44" s="28"/>
      <c r="RT44" s="28"/>
      <c r="RU44" s="28"/>
      <c r="RV44" s="28"/>
      <c r="RW44" s="28"/>
      <c r="RX44" s="28"/>
      <c r="RY44" s="28"/>
      <c r="RZ44" s="28"/>
      <c r="SA44" s="28"/>
      <c r="SB44" s="28"/>
      <c r="SC44" s="28"/>
      <c r="SD44" s="28"/>
      <c r="SE44" s="28"/>
      <c r="SF44" s="28"/>
      <c r="SG44" s="28"/>
      <c r="SH44" s="28"/>
      <c r="SI44" s="28"/>
      <c r="SJ44" s="28"/>
      <c r="SK44" s="28"/>
      <c r="SL44" s="28"/>
      <c r="SM44" s="28"/>
      <c r="SN44" s="28"/>
      <c r="SO44" s="28"/>
      <c r="SP44" s="28"/>
      <c r="SQ44" s="28"/>
      <c r="SR44" s="28"/>
      <c r="SS44" s="28"/>
      <c r="ST44" s="28"/>
      <c r="SU44" s="28"/>
      <c r="SV44" s="28"/>
      <c r="SW44" s="28"/>
      <c r="SX44" s="28"/>
      <c r="SY44" s="28"/>
      <c r="SZ44" s="28"/>
      <c r="TA44" s="28"/>
      <c r="TB44" s="28"/>
      <c r="TC44" s="28"/>
      <c r="TD44" s="28"/>
      <c r="TE44" s="28"/>
      <c r="TF44" s="28"/>
      <c r="TG44" s="28"/>
      <c r="TH44" s="28"/>
      <c r="TI44" s="28"/>
      <c r="TJ44" s="28"/>
      <c r="TK44" s="28"/>
      <c r="TL44" s="28"/>
      <c r="TM44" s="28"/>
      <c r="TN44" s="28"/>
      <c r="TO44" s="28"/>
      <c r="TP44" s="28"/>
      <c r="TQ44" s="28"/>
      <c r="TR44" s="28"/>
      <c r="TS44" s="28"/>
      <c r="TT44" s="28"/>
      <c r="TU44" s="28"/>
      <c r="TV44" s="28"/>
      <c r="TW44" s="28"/>
      <c r="TX44" s="28"/>
      <c r="TY44" s="28"/>
      <c r="TZ44" s="28"/>
      <c r="UA44" s="28"/>
      <c r="UB44" s="28"/>
      <c r="UC44" s="28"/>
      <c r="UD44" s="28"/>
      <c r="UE44" s="28"/>
      <c r="UF44" s="28"/>
      <c r="UG44" s="28"/>
      <c r="UH44" s="28"/>
      <c r="UI44" s="28"/>
      <c r="UJ44" s="28"/>
      <c r="UK44" s="28"/>
      <c r="UL44" s="28"/>
      <c r="UM44" s="28"/>
      <c r="UN44" s="28"/>
      <c r="UO44" s="28"/>
      <c r="UP44" s="28"/>
      <c r="UQ44" s="28"/>
      <c r="UR44" s="28"/>
      <c r="US44" s="28"/>
      <c r="UT44" s="28"/>
      <c r="UU44" s="28"/>
      <c r="UV44" s="28"/>
      <c r="UW44" s="28"/>
      <c r="UX44" s="28"/>
      <c r="UY44" s="28"/>
      <c r="UZ44" s="28"/>
      <c r="VA44" s="28"/>
      <c r="VB44" s="28"/>
      <c r="VC44" s="28"/>
      <c r="VD44" s="28"/>
      <c r="VE44" s="28"/>
      <c r="VF44" s="28"/>
      <c r="VG44" s="28"/>
      <c r="VH44" s="28"/>
      <c r="VI44" s="28"/>
      <c r="VJ44" s="28"/>
      <c r="VK44" s="28"/>
      <c r="VL44" s="28"/>
      <c r="VM44" s="28"/>
      <c r="VN44" s="28"/>
      <c r="VO44" s="28"/>
      <c r="VP44" s="28"/>
      <c r="VQ44" s="28"/>
      <c r="VR44" s="28"/>
      <c r="VS44" s="28"/>
      <c r="VT44" s="28"/>
      <c r="VU44" s="28"/>
      <c r="VV44" s="28"/>
      <c r="VW44" s="28"/>
      <c r="VX44" s="28"/>
      <c r="VY44" s="28"/>
      <c r="VZ44" s="28"/>
      <c r="WA44" s="28"/>
      <c r="WB44" s="28"/>
      <c r="WC44" s="28"/>
      <c r="WD44" s="28"/>
      <c r="WE44" s="28"/>
      <c r="WF44" s="28"/>
      <c r="WG44" s="28"/>
      <c r="WH44" s="28"/>
      <c r="WI44" s="28"/>
      <c r="WJ44" s="28"/>
      <c r="WK44" s="28"/>
      <c r="WL44" s="28"/>
      <c r="WM44" s="28"/>
      <c r="WN44" s="28"/>
      <c r="WO44" s="28"/>
      <c r="WP44" s="28"/>
      <c r="WQ44" s="28"/>
      <c r="WR44" s="28"/>
      <c r="WS44" s="28"/>
      <c r="WT44" s="28"/>
      <c r="WU44" s="28"/>
      <c r="WV44" s="28"/>
      <c r="WW44" s="28"/>
      <c r="WX44" s="28"/>
      <c r="WY44" s="28"/>
      <c r="WZ44" s="28"/>
      <c r="XA44" s="28"/>
      <c r="XB44" s="28"/>
      <c r="XC44" s="28"/>
      <c r="XD44" s="28"/>
      <c r="XE44" s="28"/>
      <c r="XF44" s="28"/>
      <c r="XG44" s="28"/>
      <c r="XH44" s="28"/>
      <c r="XI44" s="28"/>
      <c r="XJ44" s="28"/>
      <c r="XK44" s="28"/>
      <c r="XL44" s="28"/>
      <c r="XM44" s="28"/>
      <c r="XN44" s="28"/>
      <c r="XO44" s="28"/>
      <c r="XP44" s="28"/>
      <c r="XQ44" s="28"/>
      <c r="XR44" s="28"/>
      <c r="XS44" s="28"/>
      <c r="XT44" s="28"/>
      <c r="XU44" s="28"/>
      <c r="XV44" s="28"/>
      <c r="XW44" s="28"/>
      <c r="XX44" s="28"/>
      <c r="XY44" s="28"/>
      <c r="XZ44" s="28"/>
      <c r="YA44" s="28"/>
      <c r="YB44" s="28"/>
      <c r="YC44" s="28"/>
      <c r="YD44" s="28"/>
      <c r="YE44" s="28"/>
      <c r="YF44" s="28"/>
      <c r="YG44" s="28"/>
      <c r="YH44" s="28"/>
      <c r="YI44" s="28"/>
      <c r="YJ44" s="28"/>
      <c r="YK44" s="28"/>
      <c r="YL44" s="28"/>
      <c r="YM44" s="28"/>
      <c r="YN44" s="28"/>
      <c r="YO44" s="28"/>
      <c r="YP44" s="28"/>
      <c r="YQ44" s="28"/>
      <c r="YR44" s="28"/>
      <c r="YS44" s="28"/>
      <c r="YT44" s="28"/>
      <c r="YU44" s="28"/>
      <c r="YV44" s="28"/>
      <c r="YW44" s="28"/>
      <c r="YX44" s="28"/>
      <c r="YY44" s="28"/>
      <c r="YZ44" s="28"/>
      <c r="ZA44" s="28"/>
      <c r="ZB44" s="28"/>
      <c r="ZC44" s="28"/>
      <c r="ZD44" s="28"/>
      <c r="ZE44" s="28"/>
      <c r="ZF44" s="28"/>
      <c r="ZG44" s="28"/>
      <c r="ZH44" s="28"/>
      <c r="ZI44" s="28"/>
      <c r="ZJ44" s="28"/>
      <c r="ZK44" s="28"/>
      <c r="ZL44" s="28"/>
      <c r="ZM44" s="28"/>
      <c r="ZN44" s="28"/>
      <c r="ZO44" s="28"/>
      <c r="ZP44" s="28"/>
      <c r="ZQ44" s="28"/>
      <c r="ZR44" s="28"/>
      <c r="ZS44" s="28"/>
      <c r="ZT44" s="28"/>
      <c r="ZU44" s="28"/>
      <c r="ZV44" s="28"/>
      <c r="ZW44" s="28"/>
      <c r="ZX44" s="28"/>
      <c r="ZY44" s="28"/>
      <c r="ZZ44" s="28"/>
      <c r="AAA44" s="28"/>
      <c r="AAB44" s="28"/>
      <c r="AAC44" s="28"/>
      <c r="AAD44" s="28"/>
      <c r="AAE44" s="28"/>
      <c r="AAF44" s="28"/>
      <c r="AAG44" s="28"/>
      <c r="AAH44" s="28"/>
      <c r="AAI44" s="28"/>
      <c r="AAJ44" s="28"/>
      <c r="AAK44" s="28"/>
      <c r="AAL44" s="28"/>
      <c r="AAM44" s="28"/>
      <c r="AAN44" s="28"/>
      <c r="AAO44" s="28"/>
      <c r="AAP44" s="28"/>
      <c r="AAQ44" s="28"/>
      <c r="AAR44" s="28"/>
      <c r="AAS44" s="28"/>
      <c r="AAT44" s="28"/>
      <c r="AAU44" s="28"/>
      <c r="AAV44" s="28"/>
      <c r="AAW44" s="28"/>
      <c r="AAX44" s="28"/>
      <c r="AAY44" s="28"/>
      <c r="AAZ44" s="28"/>
      <c r="ABA44" s="28"/>
      <c r="ABB44" s="28"/>
      <c r="ABC44" s="28"/>
      <c r="ABD44" s="28"/>
      <c r="ABE44" s="28"/>
      <c r="ABF44" s="28"/>
      <c r="ABG44" s="28"/>
      <c r="ABH44" s="28"/>
      <c r="ABI44" s="28"/>
      <c r="ABJ44" s="28"/>
      <c r="ABK44" s="28"/>
      <c r="ABL44" s="28"/>
      <c r="ABM44" s="28"/>
      <c r="ABN44" s="28"/>
      <c r="ABO44" s="28"/>
      <c r="ABP44" s="28"/>
      <c r="ABQ44" s="28"/>
      <c r="ABR44" s="28"/>
      <c r="ABS44" s="28"/>
      <c r="ABT44" s="28"/>
      <c r="ABU44" s="28"/>
      <c r="ABV44" s="28"/>
      <c r="ABW44" s="28"/>
      <c r="ABX44" s="28"/>
      <c r="ABY44" s="28"/>
      <c r="ABZ44" s="28"/>
      <c r="ACA44" s="28"/>
      <c r="ACB44" s="28"/>
      <c r="ACC44" s="28"/>
      <c r="ACD44" s="28"/>
      <c r="ACE44" s="28"/>
      <c r="ACF44" s="28"/>
      <c r="ACG44" s="28"/>
      <c r="ACH44" s="28"/>
      <c r="ACI44" s="28"/>
      <c r="ACJ44" s="28"/>
      <c r="ACK44" s="28"/>
      <c r="ACL44" s="28"/>
      <c r="ACM44" s="28"/>
      <c r="ACN44" s="28"/>
      <c r="ACO44" s="28"/>
      <c r="ACP44" s="28"/>
      <c r="ACQ44" s="28"/>
      <c r="ACR44" s="28"/>
      <c r="ACS44" s="28"/>
      <c r="ACT44" s="28"/>
      <c r="ACU44" s="28"/>
      <c r="ACV44" s="28"/>
      <c r="ACW44" s="28"/>
      <c r="ACX44" s="28"/>
      <c r="ACY44" s="28"/>
      <c r="ACZ44" s="28"/>
      <c r="ADA44" s="28"/>
      <c r="ADB44" s="28"/>
      <c r="ADC44" s="28"/>
      <c r="ADD44" s="28"/>
      <c r="ADE44" s="28"/>
      <c r="ADF44" s="28"/>
      <c r="ADG44" s="28"/>
      <c r="ADH44" s="28"/>
      <c r="ADI44" s="28"/>
      <c r="ADJ44" s="28"/>
      <c r="ADK44" s="28"/>
      <c r="ADL44" s="28"/>
      <c r="ADM44" s="28"/>
      <c r="ADN44" s="28"/>
      <c r="ADO44" s="28"/>
      <c r="ADP44" s="28"/>
      <c r="ADQ44" s="28"/>
      <c r="ADR44" s="28"/>
      <c r="ADS44" s="28"/>
      <c r="ADT44" s="28"/>
      <c r="ADU44" s="28"/>
      <c r="ADV44" s="28"/>
      <c r="ADW44" s="28"/>
      <c r="ADX44" s="28"/>
      <c r="ADY44" s="28"/>
      <c r="ADZ44" s="28"/>
      <c r="AEA44" s="28"/>
      <c r="AEB44" s="28"/>
      <c r="AEC44" s="28"/>
      <c r="AED44" s="28"/>
      <c r="AEE44" s="28"/>
      <c r="AEF44" s="28"/>
      <c r="AEG44" s="28"/>
      <c r="AEH44" s="28"/>
      <c r="AEI44" s="28"/>
      <c r="AEJ44" s="28"/>
      <c r="AEK44" s="28"/>
      <c r="AEL44" s="28"/>
      <c r="AEM44" s="28"/>
      <c r="AEN44" s="28"/>
      <c r="AEO44" s="28"/>
      <c r="AEP44" s="28"/>
      <c r="AEQ44" s="28"/>
      <c r="AER44" s="28"/>
      <c r="AES44" s="28"/>
      <c r="AET44" s="28"/>
      <c r="AEU44" s="28"/>
      <c r="AEV44" s="28"/>
      <c r="AEW44" s="28"/>
      <c r="AEX44" s="28"/>
      <c r="AEY44" s="28"/>
      <c r="AEZ44" s="28"/>
      <c r="AFA44" s="28"/>
      <c r="AFB44" s="28"/>
      <c r="AFC44" s="28"/>
      <c r="AFD44" s="28"/>
      <c r="AFE44" s="28"/>
      <c r="AFF44" s="28"/>
      <c r="AFG44" s="28"/>
      <c r="AFH44" s="28"/>
      <c r="AFI44" s="28"/>
      <c r="AFJ44" s="28"/>
      <c r="AFK44" s="28"/>
      <c r="AFL44" s="28"/>
      <c r="AFM44" s="28"/>
      <c r="AFN44" s="28"/>
      <c r="AFO44" s="28"/>
      <c r="AFP44" s="28"/>
      <c r="AFQ44" s="28"/>
      <c r="AFR44" s="28"/>
      <c r="AFS44" s="28"/>
      <c r="AFT44" s="28"/>
      <c r="AFU44" s="28"/>
      <c r="AFV44" s="28"/>
      <c r="AFW44" s="28"/>
      <c r="AFX44" s="28"/>
      <c r="AFY44" s="28"/>
      <c r="AFZ44" s="28"/>
      <c r="AGA44" s="28"/>
      <c r="AGB44" s="28"/>
      <c r="AGC44" s="28"/>
      <c r="AGD44" s="28"/>
      <c r="AGE44" s="28"/>
      <c r="AGF44" s="28"/>
      <c r="AGG44" s="28"/>
      <c r="AGH44" s="28"/>
      <c r="AGI44" s="28"/>
      <c r="AGJ44" s="28"/>
      <c r="AGK44" s="28"/>
      <c r="AGL44" s="28"/>
      <c r="AGM44" s="28"/>
      <c r="AGN44" s="28"/>
      <c r="AGO44" s="28"/>
      <c r="AGP44" s="28"/>
      <c r="AGQ44" s="28"/>
      <c r="AGR44" s="28"/>
      <c r="AGS44" s="28"/>
      <c r="AGT44" s="28"/>
      <c r="AGU44" s="28"/>
      <c r="AGV44" s="28"/>
      <c r="AGW44" s="28"/>
      <c r="AGX44" s="28"/>
      <c r="AGY44" s="28"/>
      <c r="AGZ44" s="28"/>
      <c r="AHA44" s="28"/>
      <c r="AHB44" s="28"/>
      <c r="AHC44" s="28"/>
      <c r="AHD44" s="28"/>
      <c r="AHE44" s="28"/>
      <c r="AHF44" s="28"/>
      <c r="AHG44" s="28"/>
      <c r="AHH44" s="28"/>
      <c r="AHI44" s="28"/>
      <c r="AHJ44" s="28"/>
      <c r="AHK44" s="28"/>
      <c r="AHL44" s="28"/>
      <c r="AHM44" s="28"/>
      <c r="AHN44" s="28"/>
      <c r="AHO44" s="28"/>
      <c r="AHP44" s="28"/>
      <c r="AHQ44" s="28"/>
      <c r="AHR44" s="28"/>
      <c r="AHS44" s="28"/>
      <c r="AHT44" s="28"/>
      <c r="AHU44" s="28"/>
      <c r="AHV44" s="28"/>
      <c r="AHW44" s="28"/>
      <c r="AHX44" s="28"/>
      <c r="AHY44" s="28"/>
      <c r="AHZ44" s="28"/>
      <c r="AIA44" s="28"/>
      <c r="AIB44" s="28"/>
      <c r="AIC44" s="28"/>
      <c r="AID44" s="28"/>
      <c r="AIE44" s="28"/>
      <c r="AIF44" s="28"/>
      <c r="AIG44" s="28"/>
      <c r="AIH44" s="28"/>
      <c r="AII44" s="28"/>
      <c r="AIJ44" s="28"/>
      <c r="AIK44" s="28"/>
      <c r="AIL44" s="28"/>
      <c r="AIM44" s="28"/>
      <c r="AIN44" s="28"/>
      <c r="AIO44" s="28"/>
      <c r="AIP44" s="28"/>
      <c r="AIQ44" s="28"/>
      <c r="AIR44" s="28"/>
      <c r="AIS44" s="28"/>
      <c r="AIT44" s="28"/>
      <c r="AIU44" s="28"/>
      <c r="AIV44" s="28"/>
      <c r="AIW44" s="28"/>
      <c r="AIX44" s="28"/>
      <c r="AIY44" s="28"/>
      <c r="AIZ44" s="28"/>
      <c r="AJA44" s="28"/>
      <c r="AJB44" s="28"/>
      <c r="AJC44" s="28"/>
      <c r="AJD44" s="28"/>
      <c r="AJE44" s="28"/>
      <c r="AJF44" s="28"/>
      <c r="AJG44" s="28"/>
      <c r="AJH44" s="28"/>
      <c r="AJI44" s="28"/>
      <c r="AJJ44" s="28"/>
      <c r="AJK44" s="28"/>
      <c r="AJL44" s="28"/>
      <c r="AJM44" s="28"/>
      <c r="AJN44" s="28"/>
      <c r="AJO44" s="28"/>
      <c r="AJP44" s="28"/>
      <c r="AJQ44" s="28"/>
      <c r="AJR44" s="28"/>
      <c r="AJS44" s="28"/>
      <c r="AJT44" s="28"/>
      <c r="AJU44" s="28"/>
      <c r="AJV44" s="28"/>
      <c r="AJW44" s="28"/>
      <c r="AJX44" s="28"/>
      <c r="AJY44" s="28"/>
      <c r="AJZ44" s="28"/>
      <c r="AKA44" s="28"/>
      <c r="AKB44" s="28"/>
      <c r="AKC44" s="28"/>
      <c r="AKD44" s="28"/>
      <c r="AKE44" s="28"/>
      <c r="AKF44" s="28"/>
      <c r="AKG44" s="28"/>
      <c r="AKH44" s="28"/>
      <c r="AKI44" s="28"/>
      <c r="AKJ44" s="28"/>
      <c r="AKK44" s="28"/>
      <c r="AKL44" s="28"/>
      <c r="AKM44" s="28"/>
      <c r="AKN44" s="28"/>
      <c r="AKO44" s="28"/>
      <c r="AKP44" s="28"/>
      <c r="AKQ44" s="28"/>
      <c r="AKR44" s="28"/>
      <c r="AKS44" s="28"/>
      <c r="AKT44" s="28"/>
      <c r="AKU44" s="28"/>
      <c r="AKV44" s="28"/>
      <c r="AKW44" s="28"/>
      <c r="AKX44" s="28"/>
      <c r="AKY44" s="28"/>
      <c r="AKZ44" s="28"/>
      <c r="ALA44" s="28"/>
      <c r="ALB44" s="28"/>
      <c r="ALC44" s="28"/>
      <c r="ALD44" s="28"/>
      <c r="ALE44" s="28"/>
      <c r="ALF44" s="28"/>
      <c r="ALG44" s="28"/>
      <c r="ALH44" s="28"/>
      <c r="ALI44" s="28"/>
      <c r="ALJ44" s="28"/>
      <c r="ALK44" s="28"/>
      <c r="ALL44" s="28"/>
      <c r="ALM44" s="28"/>
      <c r="ALN44" s="28"/>
      <c r="ALO44" s="28"/>
      <c r="ALP44" s="28"/>
      <c r="ALQ44" s="28"/>
      <c r="ALR44" s="28"/>
    </row>
    <row r="45" spans="2:1006" outlineLevel="1" x14ac:dyDescent="0.35">
      <c r="C45" s="33" t="s">
        <v>235</v>
      </c>
      <c r="E45" s="33" t="s">
        <v>90</v>
      </c>
      <c r="J45" s="34">
        <f>J40</f>
        <v>-18803963.326602452</v>
      </c>
      <c r="K45" s="34">
        <f t="shared" ref="K45:AS45" si="19">K40</f>
        <v>927392.30769230798</v>
      </c>
      <c r="L45" s="34">
        <f t="shared" si="19"/>
        <v>917812.26923076948</v>
      </c>
      <c r="M45" s="34">
        <f t="shared" si="19"/>
        <v>942561.62957781833</v>
      </c>
      <c r="N45" s="34">
        <f t="shared" si="19"/>
        <v>1066965.883191166</v>
      </c>
      <c r="O45" s="34">
        <f t="shared" si="19"/>
        <v>1055401.864854441</v>
      </c>
      <c r="P45" s="34">
        <f t="shared" si="19"/>
        <v>1043771.0828309841</v>
      </c>
      <c r="Q45" s="34">
        <f t="shared" si="19"/>
        <v>1032071.3792636613</v>
      </c>
      <c r="R45" s="34">
        <f t="shared" si="19"/>
        <v>1020300.5572511111</v>
      </c>
      <c r="S45" s="34">
        <f t="shared" si="19"/>
        <v>1008456.3800462987</v>
      </c>
      <c r="T45" s="34">
        <f t="shared" si="19"/>
        <v>996536.57023913972</v>
      </c>
      <c r="U45" s="34">
        <f t="shared" si="19"/>
        <v>984538.80892287847</v>
      </c>
      <c r="V45" s="34">
        <f t="shared" si="19"/>
        <v>972460.73484389624</v>
      </c>
      <c r="W45" s="34">
        <f t="shared" si="19"/>
        <v>960299.94353462243</v>
      </c>
      <c r="X45" s="34">
        <f t="shared" si="19"/>
        <v>948053.98642919352</v>
      </c>
      <c r="Y45" s="34">
        <f t="shared" si="19"/>
        <v>935720.36996153696</v>
      </c>
      <c r="Z45" s="34">
        <f t="shared" si="19"/>
        <v>923296.55464550806</v>
      </c>
      <c r="AA45" s="34">
        <f t="shared" si="19"/>
        <v>910779.95413673483</v>
      </c>
      <c r="AB45" s="34">
        <f t="shared" si="19"/>
        <v>898167.93427579477</v>
      </c>
      <c r="AC45" s="34">
        <f t="shared" si="19"/>
        <v>3836983.8524868689</v>
      </c>
      <c r="AD45" s="34">
        <f t="shared" si="19"/>
        <v>3781469.7046095226</v>
      </c>
      <c r="AE45" s="34">
        <f t="shared" si="19"/>
        <v>5221901.8917385321</v>
      </c>
      <c r="AF45" s="34">
        <f t="shared" si="19"/>
        <v>5157995.452828886</v>
      </c>
      <c r="AG45" s="34">
        <f t="shared" si="19"/>
        <v>5093652.6075247675</v>
      </c>
      <c r="AH45" s="34">
        <f t="shared" si="19"/>
        <v>5028860.4190863706</v>
      </c>
      <c r="AI45" s="34">
        <f t="shared" si="19"/>
        <v>4963605.7130821506</v>
      </c>
      <c r="AJ45" s="34">
        <f t="shared" si="19"/>
        <v>4897875.072529776</v>
      </c>
      <c r="AK45" s="34">
        <f t="shared" si="19"/>
        <v>4831654.8329404239</v>
      </c>
      <c r="AL45" s="34">
        <f t="shared" si="19"/>
        <v>4764931.0772644849</v>
      </c>
      <c r="AM45" s="34">
        <f t="shared" si="19"/>
        <v>4697689.6307366993</v>
      </c>
      <c r="AN45" s="34">
        <f t="shared" si="19"/>
        <v>4629916.0556187239</v>
      </c>
      <c r="AO45" s="34">
        <f t="shared" si="19"/>
        <v>4561595.6458370537</v>
      </c>
      <c r="AP45" s="34">
        <f t="shared" si="19"/>
        <v>4492713.4215142187</v>
      </c>
      <c r="AQ45" s="34">
        <f t="shared" si="19"/>
        <v>4423254.1233911254</v>
      </c>
      <c r="AR45" s="34">
        <f t="shared" si="19"/>
        <v>4353202.2071383372</v>
      </c>
      <c r="AS45" s="34">
        <f t="shared" si="19"/>
        <v>4282541.8375540972</v>
      </c>
    </row>
    <row r="46" spans="2:1006" outlineLevel="1" x14ac:dyDescent="0.35">
      <c r="C46" s="33" t="s">
        <v>236</v>
      </c>
      <c r="E46" s="33" t="s">
        <v>90</v>
      </c>
      <c r="J46" s="34">
        <f>J20</f>
        <v>285000</v>
      </c>
      <c r="K46" s="34">
        <f t="shared" ref="K46:AS46" si="20">K20</f>
        <v>57980.912500000042</v>
      </c>
      <c r="L46" s="34">
        <f t="shared" si="20"/>
        <v>30957.885437500023</v>
      </c>
      <c r="M46" s="34">
        <f t="shared" si="20"/>
        <v>307391.46949685237</v>
      </c>
      <c r="N46" s="34">
        <f t="shared" si="20"/>
        <v>870575.30614008277</v>
      </c>
      <c r="O46" s="34">
        <f t="shared" si="20"/>
        <v>881541.64731856238</v>
      </c>
      <c r="P46" s="34">
        <f t="shared" si="20"/>
        <v>-920524.59844466695</v>
      </c>
      <c r="Q46" s="34">
        <f t="shared" si="20"/>
        <v>-909429.58481961279</v>
      </c>
      <c r="R46" s="34">
        <f t="shared" si="20"/>
        <v>-898267.12845002708</v>
      </c>
      <c r="S46" s="34">
        <f t="shared" si="20"/>
        <v>-887035.10819337959</v>
      </c>
      <c r="T46" s="34">
        <f t="shared" si="20"/>
        <v>-875731.36434572749</v>
      </c>
      <c r="U46" s="34">
        <f t="shared" si="20"/>
        <v>-864353.69785117987</v>
      </c>
      <c r="V46" s="34">
        <f t="shared" si="20"/>
        <v>-852899.86949564866</v>
      </c>
      <c r="W46" s="34">
        <f t="shared" si="20"/>
        <v>-841367.59908456949</v>
      </c>
      <c r="X46" s="34">
        <f t="shared" si="20"/>
        <v>-829754.56460427411</v>
      </c>
      <c r="Y46" s="34">
        <f t="shared" si="20"/>
        <v>-818058.40136668261</v>
      </c>
      <c r="Z46" s="34">
        <f t="shared" si="20"/>
        <v>-875576.70113698742</v>
      </c>
      <c r="AA46" s="34">
        <f t="shared" si="20"/>
        <v>-863707.0112439834</v>
      </c>
      <c r="AB46" s="34">
        <f t="shared" si="20"/>
        <v>-851746.83367269835</v>
      </c>
      <c r="AC46" s="34">
        <f t="shared" si="20"/>
        <v>-839693.62413896841</v>
      </c>
      <c r="AD46" s="34">
        <f t="shared" si="20"/>
        <v>-827544.79114559968</v>
      </c>
      <c r="AE46" s="34">
        <f t="shared" si="20"/>
        <v>-1142772.0034657272</v>
      </c>
      <c r="AF46" s="34">
        <f t="shared" si="20"/>
        <v>-1128786.5838348686</v>
      </c>
      <c r="AG46" s="34">
        <f t="shared" si="20"/>
        <v>-1114705.6601098939</v>
      </c>
      <c r="AH46" s="34">
        <f t="shared" si="20"/>
        <v>-1100526.4011874278</v>
      </c>
      <c r="AI46" s="34">
        <f t="shared" si="20"/>
        <v>-1086245.9239471359</v>
      </c>
      <c r="AJ46" s="34">
        <f t="shared" si="20"/>
        <v>-1071861.2921883583</v>
      </c>
      <c r="AK46" s="34">
        <f t="shared" si="20"/>
        <v>-1057369.5155455938</v>
      </c>
      <c r="AL46" s="34">
        <f t="shared" si="20"/>
        <v>-1042767.5483824066</v>
      </c>
      <c r="AM46" s="34">
        <f t="shared" si="20"/>
        <v>-1028052.2886633261</v>
      </c>
      <c r="AN46" s="34">
        <f t="shared" si="20"/>
        <v>-1013220.5768032976</v>
      </c>
      <c r="AO46" s="34">
        <f t="shared" si="20"/>
        <v>-998269.19449423533</v>
      </c>
      <c r="AP46" s="34">
        <f t="shared" si="20"/>
        <v>-983194.86350821692</v>
      </c>
      <c r="AQ46" s="34">
        <f t="shared" si="20"/>
        <v>-967994.24447685783</v>
      </c>
      <c r="AR46" s="34">
        <f t="shared" si="20"/>
        <v>-952663.93564637937</v>
      </c>
      <c r="AS46" s="34">
        <f t="shared" si="20"/>
        <v>-937200.47160789149</v>
      </c>
    </row>
    <row r="47" spans="2:1006" outlineLevel="1" x14ac:dyDescent="0.35">
      <c r="C47" s="33" t="s">
        <v>237</v>
      </c>
      <c r="E47" s="33" t="s">
        <v>90</v>
      </c>
      <c r="J47" s="34">
        <f>J45+J46</f>
        <v>-18518963.326602452</v>
      </c>
      <c r="K47" s="34">
        <f t="shared" ref="K47:AS47" si="21">K45+K46</f>
        <v>985373.22019230807</v>
      </c>
      <c r="L47" s="34">
        <f t="shared" si="21"/>
        <v>948770.15466826945</v>
      </c>
      <c r="M47" s="34">
        <f t="shared" si="21"/>
        <v>1249953.0990746706</v>
      </c>
      <c r="N47" s="34">
        <f t="shared" si="21"/>
        <v>1937541.1893312489</v>
      </c>
      <c r="O47" s="34">
        <f t="shared" si="21"/>
        <v>1936943.5121730035</v>
      </c>
      <c r="P47" s="34">
        <f t="shared" si="21"/>
        <v>123246.4843863172</v>
      </c>
      <c r="Q47" s="34">
        <f t="shared" si="21"/>
        <v>122641.79444404854</v>
      </c>
      <c r="R47" s="34">
        <f t="shared" si="21"/>
        <v>122033.42880108405</v>
      </c>
      <c r="S47" s="34">
        <f t="shared" si="21"/>
        <v>121421.27185291913</v>
      </c>
      <c r="T47" s="34">
        <f t="shared" si="21"/>
        <v>120805.20589341223</v>
      </c>
      <c r="U47" s="34">
        <f t="shared" si="21"/>
        <v>120185.1110716986</v>
      </c>
      <c r="V47" s="34">
        <f t="shared" si="21"/>
        <v>119560.86534824758</v>
      </c>
      <c r="W47" s="34">
        <f t="shared" si="21"/>
        <v>118932.34445005294</v>
      </c>
      <c r="X47" s="34">
        <f t="shared" si="21"/>
        <v>118299.42182491941</v>
      </c>
      <c r="Y47" s="34">
        <f t="shared" si="21"/>
        <v>117661.96859485435</v>
      </c>
      <c r="Z47" s="34">
        <f t="shared" si="21"/>
        <v>47719.853508520639</v>
      </c>
      <c r="AA47" s="34">
        <f t="shared" si="21"/>
        <v>47072.942892751424</v>
      </c>
      <c r="AB47" s="34">
        <f t="shared" si="21"/>
        <v>46421.10060309642</v>
      </c>
      <c r="AC47" s="34">
        <f t="shared" si="21"/>
        <v>2997290.2283479003</v>
      </c>
      <c r="AD47" s="34">
        <f t="shared" si="21"/>
        <v>2953924.9134639231</v>
      </c>
      <c r="AE47" s="34">
        <f t="shared" si="21"/>
        <v>4079129.8882728051</v>
      </c>
      <c r="AF47" s="34">
        <f t="shared" si="21"/>
        <v>4029208.8689940171</v>
      </c>
      <c r="AG47" s="34">
        <f t="shared" si="21"/>
        <v>3978946.9474148736</v>
      </c>
      <c r="AH47" s="34">
        <f t="shared" si="21"/>
        <v>3928334.0178989428</v>
      </c>
      <c r="AI47" s="34">
        <f t="shared" si="21"/>
        <v>3877359.7891350146</v>
      </c>
      <c r="AJ47" s="34">
        <f t="shared" si="21"/>
        <v>3826013.7803414175</v>
      </c>
      <c r="AK47" s="34">
        <f t="shared" si="21"/>
        <v>3774285.3173948303</v>
      </c>
      <c r="AL47" s="34">
        <f t="shared" si="21"/>
        <v>3722163.5288820784</v>
      </c>
      <c r="AM47" s="34">
        <f t="shared" si="21"/>
        <v>3669637.3420733735</v>
      </c>
      <c r="AN47" s="34">
        <f t="shared" si="21"/>
        <v>3616695.4788154261</v>
      </c>
      <c r="AO47" s="34">
        <f t="shared" si="21"/>
        <v>3563326.4513428183</v>
      </c>
      <c r="AP47" s="34">
        <f t="shared" si="21"/>
        <v>3509518.5580060016</v>
      </c>
      <c r="AQ47" s="34">
        <f t="shared" si="21"/>
        <v>3455259.8789142678</v>
      </c>
      <c r="AR47" s="34">
        <f t="shared" si="21"/>
        <v>3400538.2714919578</v>
      </c>
      <c r="AS47" s="34">
        <f t="shared" si="21"/>
        <v>3345341.3659462058</v>
      </c>
    </row>
    <row r="48" spans="2:1006" outlineLevel="1" x14ac:dyDescent="0.35">
      <c r="C48" s="33" t="s">
        <v>238</v>
      </c>
      <c r="E48" s="33" t="s">
        <v>90</v>
      </c>
      <c r="G48" s="27">
        <f>Inputs!F30</f>
        <v>0.21</v>
      </c>
      <c r="J48" s="34">
        <f>$G$48*J31</f>
        <v>0</v>
      </c>
      <c r="K48" s="34">
        <f t="shared" ref="K48:AS48" si="22">$G$48*K31</f>
        <v>346886.70805653941</v>
      </c>
      <c r="L48" s="34">
        <f t="shared" si="22"/>
        <v>334795.19176341634</v>
      </c>
      <c r="M48" s="34">
        <f t="shared" si="22"/>
        <v>322488.25589549146</v>
      </c>
      <c r="N48" s="34">
        <f t="shared" si="22"/>
        <v>308996.06050313223</v>
      </c>
      <c r="O48" s="34">
        <f t="shared" si="22"/>
        <v>291480.8581939048</v>
      </c>
      <c r="P48" s="34">
        <f t="shared" si="22"/>
        <v>273588.8403057367</v>
      </c>
      <c r="Q48" s="34">
        <f t="shared" si="22"/>
        <v>255306.80359869864</v>
      </c>
      <c r="R48" s="34">
        <f t="shared" si="22"/>
        <v>236621.07712326405</v>
      </c>
      <c r="S48" s="34">
        <f t="shared" si="22"/>
        <v>217517.5046051635</v>
      </c>
      <c r="T48" s="34">
        <f t="shared" si="22"/>
        <v>197981.42614807369</v>
      </c>
      <c r="U48" s="34">
        <f t="shared" si="22"/>
        <v>177997.65922730073</v>
      </c>
      <c r="V48" s="34">
        <f t="shared" si="22"/>
        <v>157550.47894655218</v>
      </c>
      <c r="W48" s="34">
        <f t="shared" si="22"/>
        <v>136623.59752878518</v>
      </c>
      <c r="X48" s="34">
        <f t="shared" si="22"/>
        <v>115200.14301096716</v>
      </c>
      <c r="Y48" s="34">
        <f t="shared" si="22"/>
        <v>93262.637111388438</v>
      </c>
      <c r="Z48" s="34">
        <f t="shared" si="22"/>
        <v>70792.972236920948</v>
      </c>
      <c r="AA48" s="34">
        <f t="shared" si="22"/>
        <v>47772.387596323555</v>
      </c>
      <c r="AB48" s="34">
        <f t="shared" si="22"/>
        <v>24181.444384347935</v>
      </c>
      <c r="AC48" s="34">
        <f t="shared" si="22"/>
        <v>-3.98978590965271E-10</v>
      </c>
      <c r="AD48" s="34">
        <f t="shared" si="22"/>
        <v>-4.1493773460388182E-10</v>
      </c>
      <c r="AE48" s="34">
        <f t="shared" si="22"/>
        <v>-4.3153524398803707E-10</v>
      </c>
      <c r="AF48" s="34">
        <f t="shared" si="22"/>
        <v>-4.4879665374755852E-10</v>
      </c>
      <c r="AG48" s="34">
        <f t="shared" si="22"/>
        <v>-4.6674851989746082E-10</v>
      </c>
      <c r="AH48" s="34">
        <f t="shared" si="22"/>
        <v>-4.8541846069335936E-10</v>
      </c>
      <c r="AI48" s="34">
        <f t="shared" si="22"/>
        <v>-5.0483519912109372E-10</v>
      </c>
      <c r="AJ48" s="34">
        <f t="shared" si="22"/>
        <v>-5.2502860708593742E-10</v>
      </c>
      <c r="AK48" s="34">
        <f t="shared" si="22"/>
        <v>-5.4602975136937491E-10</v>
      </c>
      <c r="AL48" s="34">
        <f t="shared" si="22"/>
        <v>-5.6787094142414991E-10</v>
      </c>
      <c r="AM48" s="34">
        <f t="shared" si="22"/>
        <v>-5.9058577908111592E-10</v>
      </c>
      <c r="AN48" s="34">
        <f t="shared" si="22"/>
        <v>-6.1420921024436062E-10</v>
      </c>
      <c r="AO48" s="34">
        <f t="shared" si="22"/>
        <v>-6.3877757865413508E-10</v>
      </c>
      <c r="AP48" s="34">
        <f t="shared" si="22"/>
        <v>-6.6432868180030042E-10</v>
      </c>
      <c r="AQ48" s="34">
        <f t="shared" si="22"/>
        <v>-6.9090182907231244E-10</v>
      </c>
      <c r="AR48" s="34">
        <f t="shared" si="22"/>
        <v>-7.185379022352048E-10</v>
      </c>
      <c r="AS48" s="34">
        <f t="shared" si="22"/>
        <v>-7.4727941832461311E-10</v>
      </c>
    </row>
    <row r="49" spans="2:1006" outlineLevel="1" x14ac:dyDescent="0.35">
      <c r="C49" s="33" t="s">
        <v>239</v>
      </c>
      <c r="E49" s="33" t="s">
        <v>90</v>
      </c>
      <c r="J49" s="34">
        <f>J47+J48</f>
        <v>-18518963.326602452</v>
      </c>
      <c r="K49" s="34">
        <f t="shared" ref="K49:AS49" si="23">K47+K48</f>
        <v>1332259.9282488474</v>
      </c>
      <c r="L49" s="34">
        <f t="shared" si="23"/>
        <v>1283565.3464316858</v>
      </c>
      <c r="M49" s="34">
        <f t="shared" si="23"/>
        <v>1572441.354970162</v>
      </c>
      <c r="N49" s="34">
        <f t="shared" si="23"/>
        <v>2246537.249834381</v>
      </c>
      <c r="O49" s="34">
        <f t="shared" si="23"/>
        <v>2228424.3703669081</v>
      </c>
      <c r="P49" s="34">
        <f t="shared" si="23"/>
        <v>396835.32469205389</v>
      </c>
      <c r="Q49" s="34">
        <f t="shared" si="23"/>
        <v>377948.59804274718</v>
      </c>
      <c r="R49" s="34">
        <f t="shared" si="23"/>
        <v>358654.50592434814</v>
      </c>
      <c r="S49" s="34">
        <f t="shared" si="23"/>
        <v>338938.7764580826</v>
      </c>
      <c r="T49" s="34">
        <f t="shared" si="23"/>
        <v>318786.63204148592</v>
      </c>
      <c r="U49" s="34">
        <f t="shared" si="23"/>
        <v>298182.77029899933</v>
      </c>
      <c r="V49" s="34">
        <f t="shared" si="23"/>
        <v>277111.34429479972</v>
      </c>
      <c r="W49" s="34">
        <f t="shared" si="23"/>
        <v>255555.94197883812</v>
      </c>
      <c r="X49" s="34">
        <f t="shared" si="23"/>
        <v>233499.56483588659</v>
      </c>
      <c r="Y49" s="34">
        <f t="shared" si="23"/>
        <v>210924.60570624279</v>
      </c>
      <c r="Z49" s="34">
        <f t="shared" si="23"/>
        <v>118512.82574544159</v>
      </c>
      <c r="AA49" s="34">
        <f t="shared" si="23"/>
        <v>94845.330489074986</v>
      </c>
      <c r="AB49" s="34">
        <f t="shared" si="23"/>
        <v>70602.544987444358</v>
      </c>
      <c r="AC49" s="34">
        <f t="shared" si="23"/>
        <v>2997290.2283478999</v>
      </c>
      <c r="AD49" s="34">
        <f t="shared" si="23"/>
        <v>2953924.9134639227</v>
      </c>
      <c r="AE49" s="34">
        <f t="shared" si="23"/>
        <v>4079129.8882728047</v>
      </c>
      <c r="AF49" s="34">
        <f t="shared" si="23"/>
        <v>4029208.8689940167</v>
      </c>
      <c r="AG49" s="34">
        <f t="shared" si="23"/>
        <v>3978946.9474148732</v>
      </c>
      <c r="AH49" s="34">
        <f t="shared" si="23"/>
        <v>3928334.0178989423</v>
      </c>
      <c r="AI49" s="34">
        <f t="shared" si="23"/>
        <v>3877359.7891350142</v>
      </c>
      <c r="AJ49" s="34">
        <f t="shared" si="23"/>
        <v>3826013.7803414171</v>
      </c>
      <c r="AK49" s="34">
        <f t="shared" si="23"/>
        <v>3774285.3173948298</v>
      </c>
      <c r="AL49" s="34">
        <f t="shared" si="23"/>
        <v>3722163.5288820779</v>
      </c>
      <c r="AM49" s="34">
        <f t="shared" si="23"/>
        <v>3669637.342073373</v>
      </c>
      <c r="AN49" s="34">
        <f t="shared" si="23"/>
        <v>3616695.4788154257</v>
      </c>
      <c r="AO49" s="34">
        <f t="shared" si="23"/>
        <v>3563326.4513428179</v>
      </c>
      <c r="AP49" s="34">
        <f t="shared" si="23"/>
        <v>3509518.5580060012</v>
      </c>
      <c r="AQ49" s="34">
        <f t="shared" si="23"/>
        <v>3455259.8789142673</v>
      </c>
      <c r="AR49" s="34">
        <f t="shared" si="23"/>
        <v>3400538.2714919569</v>
      </c>
      <c r="AS49" s="34">
        <f t="shared" si="23"/>
        <v>3345341.3659462049</v>
      </c>
    </row>
    <row r="50" spans="2:1006" outlineLevel="1" x14ac:dyDescent="0.35"/>
    <row r="51" spans="2:1006" outlineLevel="1" x14ac:dyDescent="0.35">
      <c r="C51" s="33" t="s">
        <v>240</v>
      </c>
      <c r="E51" s="33" t="s">
        <v>90</v>
      </c>
      <c r="F51" s="38">
        <f>IRR(J49:AS49)</f>
        <v>7.2203891523351826E-2</v>
      </c>
    </row>
    <row r="52" spans="2:1006" outlineLevel="1" x14ac:dyDescent="0.35"/>
    <row r="53" spans="2:1006" outlineLevel="1" x14ac:dyDescent="0.35"/>
    <row r="54" spans="2:1006" x14ac:dyDescent="0.35">
      <c r="B54" s="28" t="s">
        <v>241</v>
      </c>
      <c r="C54" s="28"/>
      <c r="D54" s="28"/>
      <c r="E54" s="28"/>
      <c r="F54" s="28"/>
      <c r="G54" s="28"/>
      <c r="H54" s="28"/>
      <c r="I54" s="28"/>
      <c r="J54" s="28"/>
      <c r="K54" s="28">
        <f>K2</f>
        <v>1</v>
      </c>
      <c r="L54" s="28">
        <f t="shared" ref="L54:AS54" si="24">L2</f>
        <v>2</v>
      </c>
      <c r="M54" s="28">
        <f t="shared" si="24"/>
        <v>3</v>
      </c>
      <c r="N54" s="28">
        <f t="shared" si="24"/>
        <v>4</v>
      </c>
      <c r="O54" s="28">
        <f t="shared" si="24"/>
        <v>5</v>
      </c>
      <c r="P54" s="28">
        <f t="shared" si="24"/>
        <v>6</v>
      </c>
      <c r="Q54" s="28">
        <f t="shared" si="24"/>
        <v>7</v>
      </c>
      <c r="R54" s="28">
        <f t="shared" si="24"/>
        <v>8</v>
      </c>
      <c r="S54" s="28">
        <f t="shared" si="24"/>
        <v>9</v>
      </c>
      <c r="T54" s="28">
        <f t="shared" si="24"/>
        <v>10</v>
      </c>
      <c r="U54" s="28">
        <f t="shared" si="24"/>
        <v>11</v>
      </c>
      <c r="V54" s="28">
        <f t="shared" si="24"/>
        <v>12</v>
      </c>
      <c r="W54" s="28">
        <f t="shared" si="24"/>
        <v>13</v>
      </c>
      <c r="X54" s="28">
        <f t="shared" si="24"/>
        <v>14</v>
      </c>
      <c r="Y54" s="28">
        <f t="shared" si="24"/>
        <v>15</v>
      </c>
      <c r="Z54" s="28">
        <f t="shared" si="24"/>
        <v>16</v>
      </c>
      <c r="AA54" s="28">
        <f t="shared" si="24"/>
        <v>17</v>
      </c>
      <c r="AB54" s="28">
        <f t="shared" si="24"/>
        <v>18</v>
      </c>
      <c r="AC54" s="28">
        <f t="shared" si="24"/>
        <v>19</v>
      </c>
      <c r="AD54" s="28">
        <f t="shared" si="24"/>
        <v>20</v>
      </c>
      <c r="AE54" s="28">
        <f t="shared" si="24"/>
        <v>21</v>
      </c>
      <c r="AF54" s="28">
        <f t="shared" si="24"/>
        <v>22</v>
      </c>
      <c r="AG54" s="28">
        <f t="shared" si="24"/>
        <v>23</v>
      </c>
      <c r="AH54" s="28">
        <f t="shared" si="24"/>
        <v>24</v>
      </c>
      <c r="AI54" s="28">
        <f t="shared" si="24"/>
        <v>25</v>
      </c>
      <c r="AJ54" s="28">
        <f t="shared" si="24"/>
        <v>26</v>
      </c>
      <c r="AK54" s="28">
        <f t="shared" si="24"/>
        <v>27</v>
      </c>
      <c r="AL54" s="28">
        <f t="shared" si="24"/>
        <v>28</v>
      </c>
      <c r="AM54" s="28">
        <f t="shared" si="24"/>
        <v>29</v>
      </c>
      <c r="AN54" s="28">
        <f t="shared" si="24"/>
        <v>30</v>
      </c>
      <c r="AO54" s="28">
        <f t="shared" si="24"/>
        <v>31</v>
      </c>
      <c r="AP54" s="28">
        <f t="shared" si="24"/>
        <v>32</v>
      </c>
      <c r="AQ54" s="28">
        <f t="shared" si="24"/>
        <v>33</v>
      </c>
      <c r="AR54" s="28">
        <f t="shared" si="24"/>
        <v>34</v>
      </c>
      <c r="AS54" s="28">
        <f t="shared" si="24"/>
        <v>35</v>
      </c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  <c r="IW54" s="28"/>
      <c r="IX54" s="28"/>
      <c r="IY54" s="28"/>
      <c r="IZ54" s="28"/>
      <c r="JA54" s="28"/>
      <c r="JB54" s="28"/>
      <c r="JC54" s="28"/>
      <c r="JD54" s="28"/>
      <c r="JE54" s="28"/>
      <c r="JF54" s="28"/>
      <c r="JG54" s="28"/>
      <c r="JH54" s="28"/>
      <c r="JI54" s="28"/>
      <c r="JJ54" s="28"/>
      <c r="JK54" s="28"/>
      <c r="JL54" s="28"/>
      <c r="JM54" s="28"/>
      <c r="JN54" s="28"/>
      <c r="JO54" s="28"/>
      <c r="JP54" s="28"/>
      <c r="JQ54" s="28"/>
      <c r="JR54" s="28"/>
      <c r="JS54" s="28"/>
      <c r="JT54" s="28"/>
      <c r="JU54" s="28"/>
      <c r="JV54" s="28"/>
      <c r="JW54" s="28"/>
      <c r="JX54" s="28"/>
      <c r="JY54" s="28"/>
      <c r="JZ54" s="28"/>
      <c r="KA54" s="28"/>
      <c r="KB54" s="28"/>
      <c r="KC54" s="28"/>
      <c r="KD54" s="28"/>
      <c r="KE54" s="28"/>
      <c r="KF54" s="28"/>
      <c r="KG54" s="28"/>
      <c r="KH54" s="28"/>
      <c r="KI54" s="28"/>
      <c r="KJ54" s="28"/>
      <c r="KK54" s="28"/>
      <c r="KL54" s="28"/>
      <c r="KM54" s="28"/>
      <c r="KN54" s="28"/>
      <c r="KO54" s="28"/>
      <c r="KP54" s="28"/>
      <c r="KQ54" s="28"/>
      <c r="KR54" s="28"/>
      <c r="KS54" s="28"/>
      <c r="KT54" s="28"/>
      <c r="KU54" s="28"/>
      <c r="KV54" s="28"/>
      <c r="KW54" s="28"/>
      <c r="KX54" s="28"/>
      <c r="KY54" s="28"/>
      <c r="KZ54" s="28"/>
      <c r="LA54" s="28"/>
      <c r="LB54" s="28"/>
      <c r="LC54" s="28"/>
      <c r="LD54" s="28"/>
      <c r="LE54" s="28"/>
      <c r="LF54" s="28"/>
      <c r="LG54" s="28"/>
      <c r="LH54" s="28"/>
      <c r="LI54" s="28"/>
      <c r="LJ54" s="28"/>
      <c r="LK54" s="28"/>
      <c r="LL54" s="28"/>
      <c r="LM54" s="28"/>
      <c r="LN54" s="28"/>
      <c r="LO54" s="28"/>
      <c r="LP54" s="28"/>
      <c r="LQ54" s="28"/>
      <c r="LR54" s="28"/>
      <c r="LS54" s="28"/>
      <c r="LT54" s="28"/>
      <c r="LU54" s="28"/>
      <c r="LV54" s="28"/>
      <c r="LW54" s="28"/>
      <c r="LX54" s="28"/>
      <c r="LY54" s="28"/>
      <c r="LZ54" s="28"/>
      <c r="MA54" s="28"/>
      <c r="MB54" s="28"/>
      <c r="MC54" s="28"/>
      <c r="MD54" s="28"/>
      <c r="ME54" s="28"/>
      <c r="MF54" s="28"/>
      <c r="MG54" s="28"/>
      <c r="MH54" s="28"/>
      <c r="MI54" s="28"/>
      <c r="MJ54" s="28"/>
      <c r="MK54" s="28"/>
      <c r="ML54" s="28"/>
      <c r="MM54" s="28"/>
      <c r="MN54" s="28"/>
      <c r="MO54" s="28"/>
      <c r="MP54" s="28"/>
      <c r="MQ54" s="28"/>
      <c r="MR54" s="28"/>
      <c r="MS54" s="28"/>
      <c r="MT54" s="28"/>
      <c r="MU54" s="28"/>
      <c r="MV54" s="28"/>
      <c r="MW54" s="28"/>
      <c r="MX54" s="28"/>
      <c r="MY54" s="28"/>
      <c r="MZ54" s="28"/>
      <c r="NA54" s="28"/>
      <c r="NB54" s="28"/>
      <c r="NC54" s="28"/>
      <c r="ND54" s="28"/>
      <c r="NE54" s="28"/>
      <c r="NF54" s="28"/>
      <c r="NG54" s="28"/>
      <c r="NH54" s="28"/>
      <c r="NI54" s="28"/>
      <c r="NJ54" s="28"/>
      <c r="NK54" s="28"/>
      <c r="NL54" s="28"/>
      <c r="NM54" s="28"/>
      <c r="NN54" s="28"/>
      <c r="NO54" s="28"/>
      <c r="NP54" s="28"/>
      <c r="NQ54" s="28"/>
      <c r="NR54" s="28"/>
      <c r="NS54" s="28"/>
      <c r="NT54" s="28"/>
      <c r="NU54" s="28"/>
      <c r="NV54" s="28"/>
      <c r="NW54" s="28"/>
      <c r="NX54" s="28"/>
      <c r="NY54" s="28"/>
      <c r="NZ54" s="28"/>
      <c r="OA54" s="28"/>
      <c r="OB54" s="28"/>
      <c r="OC54" s="28"/>
      <c r="OD54" s="28"/>
      <c r="OE54" s="28"/>
      <c r="OF54" s="28"/>
      <c r="OG54" s="28"/>
      <c r="OH54" s="28"/>
      <c r="OI54" s="28"/>
      <c r="OJ54" s="28"/>
      <c r="OK54" s="28"/>
      <c r="OL54" s="28"/>
      <c r="OM54" s="28"/>
      <c r="ON54" s="28"/>
      <c r="OO54" s="28"/>
      <c r="OP54" s="28"/>
      <c r="OQ54" s="28"/>
      <c r="OR54" s="28"/>
      <c r="OS54" s="28"/>
      <c r="OT54" s="28"/>
      <c r="OU54" s="28"/>
      <c r="OV54" s="28"/>
      <c r="OW54" s="28"/>
      <c r="OX54" s="28"/>
      <c r="OY54" s="28"/>
      <c r="OZ54" s="28"/>
      <c r="PA54" s="28"/>
      <c r="PB54" s="28"/>
      <c r="PC54" s="28"/>
      <c r="PD54" s="28"/>
      <c r="PE54" s="28"/>
      <c r="PF54" s="28"/>
      <c r="PG54" s="28"/>
      <c r="PH54" s="28"/>
      <c r="PI54" s="28"/>
      <c r="PJ54" s="28"/>
      <c r="PK54" s="28"/>
      <c r="PL54" s="28"/>
      <c r="PM54" s="28"/>
      <c r="PN54" s="28"/>
      <c r="PO54" s="28"/>
      <c r="PP54" s="28"/>
      <c r="PQ54" s="28"/>
      <c r="PR54" s="28"/>
      <c r="PS54" s="28"/>
      <c r="PT54" s="28"/>
      <c r="PU54" s="28"/>
      <c r="PV54" s="28"/>
      <c r="PW54" s="28"/>
      <c r="PX54" s="28"/>
      <c r="PY54" s="28"/>
      <c r="PZ54" s="28"/>
      <c r="QA54" s="28"/>
      <c r="QB54" s="28"/>
      <c r="QC54" s="28"/>
      <c r="QD54" s="28"/>
      <c r="QE54" s="28"/>
      <c r="QF54" s="28"/>
      <c r="QG54" s="28"/>
      <c r="QH54" s="28"/>
      <c r="QI54" s="28"/>
      <c r="QJ54" s="28"/>
      <c r="QK54" s="28"/>
      <c r="QL54" s="28"/>
      <c r="QM54" s="28"/>
      <c r="QN54" s="28"/>
      <c r="QO54" s="28"/>
      <c r="QP54" s="28"/>
      <c r="QQ54" s="28"/>
      <c r="QR54" s="28"/>
      <c r="QS54" s="28"/>
      <c r="QT54" s="28"/>
      <c r="QU54" s="28"/>
      <c r="QV54" s="28"/>
      <c r="QW54" s="28"/>
      <c r="QX54" s="28"/>
      <c r="QY54" s="28"/>
      <c r="QZ54" s="28"/>
      <c r="RA54" s="28"/>
      <c r="RB54" s="28"/>
      <c r="RC54" s="28"/>
      <c r="RD54" s="28"/>
      <c r="RE54" s="28"/>
      <c r="RF54" s="28"/>
      <c r="RG54" s="28"/>
      <c r="RH54" s="28"/>
      <c r="RI54" s="28"/>
      <c r="RJ54" s="28"/>
      <c r="RK54" s="28"/>
      <c r="RL54" s="28"/>
      <c r="RM54" s="28"/>
      <c r="RN54" s="28"/>
      <c r="RO54" s="28"/>
      <c r="RP54" s="28"/>
      <c r="RQ54" s="28"/>
      <c r="RR54" s="28"/>
      <c r="RS54" s="28"/>
      <c r="RT54" s="28"/>
      <c r="RU54" s="28"/>
      <c r="RV54" s="28"/>
      <c r="RW54" s="28"/>
      <c r="RX54" s="28"/>
      <c r="RY54" s="28"/>
      <c r="RZ54" s="28"/>
      <c r="SA54" s="28"/>
      <c r="SB54" s="28"/>
      <c r="SC54" s="28"/>
      <c r="SD54" s="28"/>
      <c r="SE54" s="28"/>
      <c r="SF54" s="28"/>
      <c r="SG54" s="28"/>
      <c r="SH54" s="28"/>
      <c r="SI54" s="28"/>
      <c r="SJ54" s="28"/>
      <c r="SK54" s="28"/>
      <c r="SL54" s="28"/>
      <c r="SM54" s="28"/>
      <c r="SN54" s="28"/>
      <c r="SO54" s="28"/>
      <c r="SP54" s="28"/>
      <c r="SQ54" s="28"/>
      <c r="SR54" s="28"/>
      <c r="SS54" s="28"/>
      <c r="ST54" s="28"/>
      <c r="SU54" s="28"/>
      <c r="SV54" s="28"/>
      <c r="SW54" s="28"/>
      <c r="SX54" s="28"/>
      <c r="SY54" s="28"/>
      <c r="SZ54" s="28"/>
      <c r="TA54" s="28"/>
      <c r="TB54" s="28"/>
      <c r="TC54" s="28"/>
      <c r="TD54" s="28"/>
      <c r="TE54" s="28"/>
      <c r="TF54" s="28"/>
      <c r="TG54" s="28"/>
      <c r="TH54" s="28"/>
      <c r="TI54" s="28"/>
      <c r="TJ54" s="28"/>
      <c r="TK54" s="28"/>
      <c r="TL54" s="28"/>
      <c r="TM54" s="28"/>
      <c r="TN54" s="28"/>
      <c r="TO54" s="28"/>
      <c r="TP54" s="28"/>
      <c r="TQ54" s="28"/>
      <c r="TR54" s="28"/>
      <c r="TS54" s="28"/>
      <c r="TT54" s="28"/>
      <c r="TU54" s="28"/>
      <c r="TV54" s="28"/>
      <c r="TW54" s="28"/>
      <c r="TX54" s="28"/>
      <c r="TY54" s="28"/>
      <c r="TZ54" s="28"/>
      <c r="UA54" s="28"/>
      <c r="UB54" s="28"/>
      <c r="UC54" s="28"/>
      <c r="UD54" s="28"/>
      <c r="UE54" s="28"/>
      <c r="UF54" s="28"/>
      <c r="UG54" s="28"/>
      <c r="UH54" s="28"/>
      <c r="UI54" s="28"/>
      <c r="UJ54" s="28"/>
      <c r="UK54" s="28"/>
      <c r="UL54" s="28"/>
      <c r="UM54" s="28"/>
      <c r="UN54" s="28"/>
      <c r="UO54" s="28"/>
      <c r="UP54" s="28"/>
      <c r="UQ54" s="28"/>
      <c r="UR54" s="28"/>
      <c r="US54" s="28"/>
      <c r="UT54" s="28"/>
      <c r="UU54" s="28"/>
      <c r="UV54" s="28"/>
      <c r="UW54" s="28"/>
      <c r="UX54" s="28"/>
      <c r="UY54" s="28"/>
      <c r="UZ54" s="28"/>
      <c r="VA54" s="28"/>
      <c r="VB54" s="28"/>
      <c r="VC54" s="28"/>
      <c r="VD54" s="28"/>
      <c r="VE54" s="28"/>
      <c r="VF54" s="28"/>
      <c r="VG54" s="28"/>
      <c r="VH54" s="28"/>
      <c r="VI54" s="28"/>
      <c r="VJ54" s="28"/>
      <c r="VK54" s="28"/>
      <c r="VL54" s="28"/>
      <c r="VM54" s="28"/>
      <c r="VN54" s="28"/>
      <c r="VO54" s="28"/>
      <c r="VP54" s="28"/>
      <c r="VQ54" s="28"/>
      <c r="VR54" s="28"/>
      <c r="VS54" s="28"/>
      <c r="VT54" s="28"/>
      <c r="VU54" s="28"/>
      <c r="VV54" s="28"/>
      <c r="VW54" s="28"/>
      <c r="VX54" s="28"/>
      <c r="VY54" s="28"/>
      <c r="VZ54" s="28"/>
      <c r="WA54" s="28"/>
      <c r="WB54" s="28"/>
      <c r="WC54" s="28"/>
      <c r="WD54" s="28"/>
      <c r="WE54" s="28"/>
      <c r="WF54" s="28"/>
      <c r="WG54" s="28"/>
      <c r="WH54" s="28"/>
      <c r="WI54" s="28"/>
      <c r="WJ54" s="28"/>
      <c r="WK54" s="28"/>
      <c r="WL54" s="28"/>
      <c r="WM54" s="28"/>
      <c r="WN54" s="28"/>
      <c r="WO54" s="28"/>
      <c r="WP54" s="28"/>
      <c r="WQ54" s="28"/>
      <c r="WR54" s="28"/>
      <c r="WS54" s="28"/>
      <c r="WT54" s="28"/>
      <c r="WU54" s="28"/>
      <c r="WV54" s="28"/>
      <c r="WW54" s="28"/>
      <c r="WX54" s="28"/>
      <c r="WY54" s="28"/>
      <c r="WZ54" s="28"/>
      <c r="XA54" s="28"/>
      <c r="XB54" s="28"/>
      <c r="XC54" s="28"/>
      <c r="XD54" s="28"/>
      <c r="XE54" s="28"/>
      <c r="XF54" s="28"/>
      <c r="XG54" s="28"/>
      <c r="XH54" s="28"/>
      <c r="XI54" s="28"/>
      <c r="XJ54" s="28"/>
      <c r="XK54" s="28"/>
      <c r="XL54" s="28"/>
      <c r="XM54" s="28"/>
      <c r="XN54" s="28"/>
      <c r="XO54" s="28"/>
      <c r="XP54" s="28"/>
      <c r="XQ54" s="28"/>
      <c r="XR54" s="28"/>
      <c r="XS54" s="28"/>
      <c r="XT54" s="28"/>
      <c r="XU54" s="28"/>
      <c r="XV54" s="28"/>
      <c r="XW54" s="28"/>
      <c r="XX54" s="28"/>
      <c r="XY54" s="28"/>
      <c r="XZ54" s="28"/>
      <c r="YA54" s="28"/>
      <c r="YB54" s="28"/>
      <c r="YC54" s="28"/>
      <c r="YD54" s="28"/>
      <c r="YE54" s="28"/>
      <c r="YF54" s="28"/>
      <c r="YG54" s="28"/>
      <c r="YH54" s="28"/>
      <c r="YI54" s="28"/>
      <c r="YJ54" s="28"/>
      <c r="YK54" s="28"/>
      <c r="YL54" s="28"/>
      <c r="YM54" s="28"/>
      <c r="YN54" s="28"/>
      <c r="YO54" s="28"/>
      <c r="YP54" s="28"/>
      <c r="YQ54" s="28"/>
      <c r="YR54" s="28"/>
      <c r="YS54" s="28"/>
      <c r="YT54" s="28"/>
      <c r="YU54" s="28"/>
      <c r="YV54" s="28"/>
      <c r="YW54" s="28"/>
      <c r="YX54" s="28"/>
      <c r="YY54" s="28"/>
      <c r="YZ54" s="28"/>
      <c r="ZA54" s="28"/>
      <c r="ZB54" s="28"/>
      <c r="ZC54" s="28"/>
      <c r="ZD54" s="28"/>
      <c r="ZE54" s="28"/>
      <c r="ZF54" s="28"/>
      <c r="ZG54" s="28"/>
      <c r="ZH54" s="28"/>
      <c r="ZI54" s="28"/>
      <c r="ZJ54" s="28"/>
      <c r="ZK54" s="28"/>
      <c r="ZL54" s="28"/>
      <c r="ZM54" s="28"/>
      <c r="ZN54" s="28"/>
      <c r="ZO54" s="28"/>
      <c r="ZP54" s="28"/>
      <c r="ZQ54" s="28"/>
      <c r="ZR54" s="28"/>
      <c r="ZS54" s="28"/>
      <c r="ZT54" s="28"/>
      <c r="ZU54" s="28"/>
      <c r="ZV54" s="28"/>
      <c r="ZW54" s="28"/>
      <c r="ZX54" s="28"/>
      <c r="ZY54" s="28"/>
      <c r="ZZ54" s="28"/>
      <c r="AAA54" s="28"/>
      <c r="AAB54" s="28"/>
      <c r="AAC54" s="28"/>
      <c r="AAD54" s="28"/>
      <c r="AAE54" s="28"/>
      <c r="AAF54" s="28"/>
      <c r="AAG54" s="28"/>
      <c r="AAH54" s="28"/>
      <c r="AAI54" s="28"/>
      <c r="AAJ54" s="28"/>
      <c r="AAK54" s="28"/>
      <c r="AAL54" s="28"/>
      <c r="AAM54" s="28"/>
      <c r="AAN54" s="28"/>
      <c r="AAO54" s="28"/>
      <c r="AAP54" s="28"/>
      <c r="AAQ54" s="28"/>
      <c r="AAR54" s="28"/>
      <c r="AAS54" s="28"/>
      <c r="AAT54" s="28"/>
      <c r="AAU54" s="28"/>
      <c r="AAV54" s="28"/>
      <c r="AAW54" s="28"/>
      <c r="AAX54" s="28"/>
      <c r="AAY54" s="28"/>
      <c r="AAZ54" s="28"/>
      <c r="ABA54" s="28"/>
      <c r="ABB54" s="28"/>
      <c r="ABC54" s="28"/>
      <c r="ABD54" s="28"/>
      <c r="ABE54" s="28"/>
      <c r="ABF54" s="28"/>
      <c r="ABG54" s="28"/>
      <c r="ABH54" s="28"/>
      <c r="ABI54" s="28"/>
      <c r="ABJ54" s="28"/>
      <c r="ABK54" s="28"/>
      <c r="ABL54" s="28"/>
      <c r="ABM54" s="28"/>
      <c r="ABN54" s="28"/>
      <c r="ABO54" s="28"/>
      <c r="ABP54" s="28"/>
      <c r="ABQ54" s="28"/>
      <c r="ABR54" s="28"/>
      <c r="ABS54" s="28"/>
      <c r="ABT54" s="28"/>
      <c r="ABU54" s="28"/>
      <c r="ABV54" s="28"/>
      <c r="ABW54" s="28"/>
      <c r="ABX54" s="28"/>
      <c r="ABY54" s="28"/>
      <c r="ABZ54" s="28"/>
      <c r="ACA54" s="28"/>
      <c r="ACB54" s="28"/>
      <c r="ACC54" s="28"/>
      <c r="ACD54" s="28"/>
      <c r="ACE54" s="28"/>
      <c r="ACF54" s="28"/>
      <c r="ACG54" s="28"/>
      <c r="ACH54" s="28"/>
      <c r="ACI54" s="28"/>
      <c r="ACJ54" s="28"/>
      <c r="ACK54" s="28"/>
      <c r="ACL54" s="28"/>
      <c r="ACM54" s="28"/>
      <c r="ACN54" s="28"/>
      <c r="ACO54" s="28"/>
      <c r="ACP54" s="28"/>
      <c r="ACQ54" s="28"/>
      <c r="ACR54" s="28"/>
      <c r="ACS54" s="28"/>
      <c r="ACT54" s="28"/>
      <c r="ACU54" s="28"/>
      <c r="ACV54" s="28"/>
      <c r="ACW54" s="28"/>
      <c r="ACX54" s="28"/>
      <c r="ACY54" s="28"/>
      <c r="ACZ54" s="28"/>
      <c r="ADA54" s="28"/>
      <c r="ADB54" s="28"/>
      <c r="ADC54" s="28"/>
      <c r="ADD54" s="28"/>
      <c r="ADE54" s="28"/>
      <c r="ADF54" s="28"/>
      <c r="ADG54" s="28"/>
      <c r="ADH54" s="28"/>
      <c r="ADI54" s="28"/>
      <c r="ADJ54" s="28"/>
      <c r="ADK54" s="28"/>
      <c r="ADL54" s="28"/>
      <c r="ADM54" s="28"/>
      <c r="ADN54" s="28"/>
      <c r="ADO54" s="28"/>
      <c r="ADP54" s="28"/>
      <c r="ADQ54" s="28"/>
      <c r="ADR54" s="28"/>
      <c r="ADS54" s="28"/>
      <c r="ADT54" s="28"/>
      <c r="ADU54" s="28"/>
      <c r="ADV54" s="28"/>
      <c r="ADW54" s="28"/>
      <c r="ADX54" s="28"/>
      <c r="ADY54" s="28"/>
      <c r="ADZ54" s="28"/>
      <c r="AEA54" s="28"/>
      <c r="AEB54" s="28"/>
      <c r="AEC54" s="28"/>
      <c r="AED54" s="28"/>
      <c r="AEE54" s="28"/>
      <c r="AEF54" s="28"/>
      <c r="AEG54" s="28"/>
      <c r="AEH54" s="28"/>
      <c r="AEI54" s="28"/>
      <c r="AEJ54" s="28"/>
      <c r="AEK54" s="28"/>
      <c r="AEL54" s="28"/>
      <c r="AEM54" s="28"/>
      <c r="AEN54" s="28"/>
      <c r="AEO54" s="28"/>
      <c r="AEP54" s="28"/>
      <c r="AEQ54" s="28"/>
      <c r="AER54" s="28"/>
      <c r="AES54" s="28"/>
      <c r="AET54" s="28"/>
      <c r="AEU54" s="28"/>
      <c r="AEV54" s="28"/>
      <c r="AEW54" s="28"/>
      <c r="AEX54" s="28"/>
      <c r="AEY54" s="28"/>
      <c r="AEZ54" s="28"/>
      <c r="AFA54" s="28"/>
      <c r="AFB54" s="28"/>
      <c r="AFC54" s="28"/>
      <c r="AFD54" s="28"/>
      <c r="AFE54" s="28"/>
      <c r="AFF54" s="28"/>
      <c r="AFG54" s="28"/>
      <c r="AFH54" s="28"/>
      <c r="AFI54" s="28"/>
      <c r="AFJ54" s="28"/>
      <c r="AFK54" s="28"/>
      <c r="AFL54" s="28"/>
      <c r="AFM54" s="28"/>
      <c r="AFN54" s="28"/>
      <c r="AFO54" s="28"/>
      <c r="AFP54" s="28"/>
      <c r="AFQ54" s="28"/>
      <c r="AFR54" s="28"/>
      <c r="AFS54" s="28"/>
      <c r="AFT54" s="28"/>
      <c r="AFU54" s="28"/>
      <c r="AFV54" s="28"/>
      <c r="AFW54" s="28"/>
      <c r="AFX54" s="28"/>
      <c r="AFY54" s="28"/>
      <c r="AFZ54" s="28"/>
      <c r="AGA54" s="28"/>
      <c r="AGB54" s="28"/>
      <c r="AGC54" s="28"/>
      <c r="AGD54" s="28"/>
      <c r="AGE54" s="28"/>
      <c r="AGF54" s="28"/>
      <c r="AGG54" s="28"/>
      <c r="AGH54" s="28"/>
      <c r="AGI54" s="28"/>
      <c r="AGJ54" s="28"/>
      <c r="AGK54" s="28"/>
      <c r="AGL54" s="28"/>
      <c r="AGM54" s="28"/>
      <c r="AGN54" s="28"/>
      <c r="AGO54" s="28"/>
      <c r="AGP54" s="28"/>
      <c r="AGQ54" s="28"/>
      <c r="AGR54" s="28"/>
      <c r="AGS54" s="28"/>
      <c r="AGT54" s="28"/>
      <c r="AGU54" s="28"/>
      <c r="AGV54" s="28"/>
      <c r="AGW54" s="28"/>
      <c r="AGX54" s="28"/>
      <c r="AGY54" s="28"/>
      <c r="AGZ54" s="28"/>
      <c r="AHA54" s="28"/>
      <c r="AHB54" s="28"/>
      <c r="AHC54" s="28"/>
      <c r="AHD54" s="28"/>
      <c r="AHE54" s="28"/>
      <c r="AHF54" s="28"/>
      <c r="AHG54" s="28"/>
      <c r="AHH54" s="28"/>
      <c r="AHI54" s="28"/>
      <c r="AHJ54" s="28"/>
      <c r="AHK54" s="28"/>
      <c r="AHL54" s="28"/>
      <c r="AHM54" s="28"/>
      <c r="AHN54" s="28"/>
      <c r="AHO54" s="28"/>
      <c r="AHP54" s="28"/>
      <c r="AHQ54" s="28"/>
      <c r="AHR54" s="28"/>
      <c r="AHS54" s="28"/>
      <c r="AHT54" s="28"/>
      <c r="AHU54" s="28"/>
      <c r="AHV54" s="28"/>
      <c r="AHW54" s="28"/>
      <c r="AHX54" s="28"/>
      <c r="AHY54" s="28"/>
      <c r="AHZ54" s="28"/>
      <c r="AIA54" s="28"/>
      <c r="AIB54" s="28"/>
      <c r="AIC54" s="28"/>
      <c r="AID54" s="28"/>
      <c r="AIE54" s="28"/>
      <c r="AIF54" s="28"/>
      <c r="AIG54" s="28"/>
      <c r="AIH54" s="28"/>
      <c r="AII54" s="28"/>
      <c r="AIJ54" s="28"/>
      <c r="AIK54" s="28"/>
      <c r="AIL54" s="28"/>
      <c r="AIM54" s="28"/>
      <c r="AIN54" s="28"/>
      <c r="AIO54" s="28"/>
      <c r="AIP54" s="28"/>
      <c r="AIQ54" s="28"/>
      <c r="AIR54" s="28"/>
      <c r="AIS54" s="28"/>
      <c r="AIT54" s="28"/>
      <c r="AIU54" s="28"/>
      <c r="AIV54" s="28"/>
      <c r="AIW54" s="28"/>
      <c r="AIX54" s="28"/>
      <c r="AIY54" s="28"/>
      <c r="AIZ54" s="28"/>
      <c r="AJA54" s="28"/>
      <c r="AJB54" s="28"/>
      <c r="AJC54" s="28"/>
      <c r="AJD54" s="28"/>
      <c r="AJE54" s="28"/>
      <c r="AJF54" s="28"/>
      <c r="AJG54" s="28"/>
      <c r="AJH54" s="28"/>
      <c r="AJI54" s="28"/>
      <c r="AJJ54" s="28"/>
      <c r="AJK54" s="28"/>
      <c r="AJL54" s="28"/>
      <c r="AJM54" s="28"/>
      <c r="AJN54" s="28"/>
      <c r="AJO54" s="28"/>
      <c r="AJP54" s="28"/>
      <c r="AJQ54" s="28"/>
      <c r="AJR54" s="28"/>
      <c r="AJS54" s="28"/>
      <c r="AJT54" s="28"/>
      <c r="AJU54" s="28"/>
      <c r="AJV54" s="28"/>
      <c r="AJW54" s="28"/>
      <c r="AJX54" s="28"/>
      <c r="AJY54" s="28"/>
      <c r="AJZ54" s="28"/>
      <c r="AKA54" s="28"/>
      <c r="AKB54" s="28"/>
      <c r="AKC54" s="28"/>
      <c r="AKD54" s="28"/>
      <c r="AKE54" s="28"/>
      <c r="AKF54" s="28"/>
      <c r="AKG54" s="28"/>
      <c r="AKH54" s="28"/>
      <c r="AKI54" s="28"/>
      <c r="AKJ54" s="28"/>
      <c r="AKK54" s="28"/>
      <c r="AKL54" s="28"/>
      <c r="AKM54" s="28"/>
      <c r="AKN54" s="28"/>
      <c r="AKO54" s="28"/>
      <c r="AKP54" s="28"/>
      <c r="AKQ54" s="28"/>
      <c r="AKR54" s="28"/>
      <c r="AKS54" s="28"/>
      <c r="AKT54" s="28"/>
      <c r="AKU54" s="28"/>
      <c r="AKV54" s="28"/>
      <c r="AKW54" s="28"/>
      <c r="AKX54" s="28"/>
      <c r="AKY54" s="28"/>
      <c r="AKZ54" s="28"/>
      <c r="ALA54" s="28"/>
      <c r="ALB54" s="28"/>
      <c r="ALC54" s="28"/>
      <c r="ALD54" s="28"/>
      <c r="ALE54" s="28"/>
      <c r="ALF54" s="28"/>
      <c r="ALG54" s="28"/>
      <c r="ALH54" s="28"/>
      <c r="ALI54" s="28"/>
      <c r="ALJ54" s="28"/>
      <c r="ALK54" s="28"/>
      <c r="ALL54" s="28"/>
      <c r="ALM54" s="28"/>
      <c r="ALN54" s="28"/>
      <c r="ALO54" s="28"/>
      <c r="ALP54" s="28"/>
      <c r="ALQ54" s="28"/>
      <c r="ALR54" s="28"/>
    </row>
    <row r="55" spans="2:1006" x14ac:dyDescent="0.35">
      <c r="C55" s="33" t="s">
        <v>145</v>
      </c>
      <c r="J55" s="34">
        <f>J13</f>
        <v>0</v>
      </c>
      <c r="K55" s="34">
        <f t="shared" ref="K55:AS55" si="25">K13</f>
        <v>4018700</v>
      </c>
      <c r="L55" s="34">
        <f t="shared" si="25"/>
        <v>3977186.5</v>
      </c>
      <c r="M55" s="34">
        <f t="shared" si="25"/>
        <v>4084433.7281705458</v>
      </c>
      <c r="N55" s="34">
        <f t="shared" si="25"/>
        <v>4623518.8271617191</v>
      </c>
      <c r="O55" s="34">
        <f t="shared" si="25"/>
        <v>4573408.0810359102</v>
      </c>
      <c r="P55" s="34">
        <f t="shared" si="25"/>
        <v>4523008.0256009307</v>
      </c>
      <c r="Q55" s="34">
        <f t="shared" si="25"/>
        <v>4472309.3101425311</v>
      </c>
      <c r="R55" s="34">
        <f t="shared" si="25"/>
        <v>4421302.4147548135</v>
      </c>
      <c r="S55" s="34">
        <f t="shared" si="25"/>
        <v>4369977.6468672948</v>
      </c>
      <c r="T55" s="34">
        <f t="shared" si="25"/>
        <v>4318325.1377029391</v>
      </c>
      <c r="U55" s="34">
        <f t="shared" si="25"/>
        <v>4266334.8386658058</v>
      </c>
      <c r="V55" s="34">
        <f t="shared" si="25"/>
        <v>4213996.5176568842</v>
      </c>
      <c r="W55" s="34">
        <f t="shared" si="25"/>
        <v>4161299.7553166961</v>
      </c>
      <c r="X55" s="34">
        <f t="shared" si="25"/>
        <v>4108233.9411931718</v>
      </c>
      <c r="Y55" s="34">
        <f t="shared" si="25"/>
        <v>4054788.2698333259</v>
      </c>
      <c r="Z55" s="34">
        <f t="shared" si="25"/>
        <v>4000951.7367972005</v>
      </c>
      <c r="AA55" s="34">
        <f t="shared" si="25"/>
        <v>3946713.1345925168</v>
      </c>
      <c r="AB55" s="34">
        <f t="shared" si="25"/>
        <v>3892061.0485284436</v>
      </c>
      <c r="AC55" s="34">
        <f t="shared" si="25"/>
        <v>3836983.8524868689</v>
      </c>
      <c r="AD55" s="34">
        <f t="shared" si="25"/>
        <v>3781469.7046095226</v>
      </c>
      <c r="AE55" s="34">
        <f t="shared" si="25"/>
        <v>5221901.8917385321</v>
      </c>
      <c r="AF55" s="34">
        <f t="shared" si="25"/>
        <v>5157995.452828886</v>
      </c>
      <c r="AG55" s="34">
        <f t="shared" si="25"/>
        <v>5093652.6075247675</v>
      </c>
      <c r="AH55" s="34">
        <f t="shared" si="25"/>
        <v>5028860.4190863706</v>
      </c>
      <c r="AI55" s="34">
        <f t="shared" si="25"/>
        <v>4963605.7130821506</v>
      </c>
      <c r="AJ55" s="34">
        <f t="shared" si="25"/>
        <v>4897875.072529776</v>
      </c>
      <c r="AK55" s="34">
        <f t="shared" si="25"/>
        <v>4831654.8329404239</v>
      </c>
      <c r="AL55" s="34">
        <f t="shared" si="25"/>
        <v>4764931.0772644849</v>
      </c>
      <c r="AM55" s="34">
        <f t="shared" si="25"/>
        <v>4697689.6307366993</v>
      </c>
      <c r="AN55" s="34">
        <f t="shared" si="25"/>
        <v>4629916.0556187239</v>
      </c>
      <c r="AO55" s="34">
        <f t="shared" si="25"/>
        <v>4561595.6458370537</v>
      </c>
      <c r="AP55" s="34">
        <f t="shared" si="25"/>
        <v>4492713.4215142187</v>
      </c>
      <c r="AQ55" s="34">
        <f t="shared" si="25"/>
        <v>4423254.1233911254</v>
      </c>
      <c r="AR55" s="34">
        <f t="shared" si="25"/>
        <v>4353202.2071383372</v>
      </c>
      <c r="AS55" s="34">
        <f t="shared" si="25"/>
        <v>4282541.8375540972</v>
      </c>
    </row>
    <row r="56" spans="2:1006" x14ac:dyDescent="0.35">
      <c r="C56" s="33" t="s">
        <v>242</v>
      </c>
      <c r="J56" s="34">
        <f>J39</f>
        <v>0</v>
      </c>
      <c r="K56" s="34">
        <f t="shared" ref="K56:AS56" si="26">K39</f>
        <v>3091307.692307692</v>
      </c>
      <c r="L56" s="34">
        <f t="shared" si="26"/>
        <v>3059374.2307692305</v>
      </c>
      <c r="M56" s="34">
        <f t="shared" si="26"/>
        <v>3141872.0985927274</v>
      </c>
      <c r="N56" s="34">
        <f t="shared" si="26"/>
        <v>3556552.9439705531</v>
      </c>
      <c r="O56" s="34">
        <f t="shared" si="26"/>
        <v>3518006.2161814691</v>
      </c>
      <c r="P56" s="34">
        <f t="shared" si="26"/>
        <v>3479236.9427699465</v>
      </c>
      <c r="Q56" s="34">
        <f t="shared" si="26"/>
        <v>3440237.9308788697</v>
      </c>
      <c r="R56" s="34">
        <f t="shared" si="26"/>
        <v>3401001.8575037024</v>
      </c>
      <c r="S56" s="34">
        <f t="shared" si="26"/>
        <v>3361521.2668209961</v>
      </c>
      <c r="T56" s="34">
        <f t="shared" si="26"/>
        <v>3321788.5674637994</v>
      </c>
      <c r="U56" s="34">
        <f t="shared" si="26"/>
        <v>3281796.0297429273</v>
      </c>
      <c r="V56" s="34">
        <f t="shared" si="26"/>
        <v>3241535.7828129879</v>
      </c>
      <c r="W56" s="34">
        <f t="shared" si="26"/>
        <v>3200999.8117820737</v>
      </c>
      <c r="X56" s="34">
        <f t="shared" si="26"/>
        <v>3160179.9547639783</v>
      </c>
      <c r="Y56" s="34">
        <f t="shared" si="26"/>
        <v>3119067.8998717889</v>
      </c>
      <c r="Z56" s="34">
        <f t="shared" si="26"/>
        <v>3077655.1821516925</v>
      </c>
      <c r="AA56" s="34">
        <f t="shared" si="26"/>
        <v>3035933.180455782</v>
      </c>
      <c r="AB56" s="34">
        <f t="shared" si="26"/>
        <v>2993893.1142526488</v>
      </c>
      <c r="AC56" s="34">
        <f t="shared" si="26"/>
        <v>0</v>
      </c>
      <c r="AD56" s="34">
        <f t="shared" si="26"/>
        <v>0</v>
      </c>
      <c r="AE56" s="34">
        <f t="shared" si="26"/>
        <v>0</v>
      </c>
      <c r="AF56" s="34">
        <f t="shared" si="26"/>
        <v>0</v>
      </c>
      <c r="AG56" s="34">
        <f t="shared" si="26"/>
        <v>0</v>
      </c>
      <c r="AH56" s="34">
        <f t="shared" si="26"/>
        <v>0</v>
      </c>
      <c r="AI56" s="34">
        <f t="shared" si="26"/>
        <v>0</v>
      </c>
      <c r="AJ56" s="34">
        <f t="shared" si="26"/>
        <v>0</v>
      </c>
      <c r="AK56" s="34">
        <f t="shared" si="26"/>
        <v>0</v>
      </c>
      <c r="AL56" s="34">
        <f t="shared" si="26"/>
        <v>0</v>
      </c>
      <c r="AM56" s="34">
        <f t="shared" si="26"/>
        <v>0</v>
      </c>
      <c r="AN56" s="34">
        <f t="shared" si="26"/>
        <v>0</v>
      </c>
      <c r="AO56" s="34">
        <f t="shared" si="26"/>
        <v>0</v>
      </c>
      <c r="AP56" s="34">
        <f t="shared" si="26"/>
        <v>0</v>
      </c>
      <c r="AQ56" s="34">
        <f t="shared" si="26"/>
        <v>0</v>
      </c>
      <c r="AR56" s="34">
        <f t="shared" si="26"/>
        <v>0</v>
      </c>
      <c r="AS56" s="34">
        <f t="shared" si="26"/>
        <v>0</v>
      </c>
    </row>
  </sheetData>
  <conditionalFormatting sqref="A1:XFD1048576">
    <cfRule type="expression" dxfId="9" priority="10">
      <formula>A1=TRUE</formula>
    </cfRule>
    <cfRule type="expression" dxfId="8" priority="9">
      <formula>AND(A1&lt;&gt;"",A1=FALSE)</formula>
    </cfRule>
  </conditionalFormatting>
  <conditionalFormatting sqref="J6:AAA6">
    <cfRule type="expression" dxfId="7" priority="8">
      <formula>J6=1</formula>
    </cfRule>
    <cfRule type="expression" dxfId="6" priority="7">
      <formula>AND(J6=0,J6&lt;&gt;"")</formula>
    </cfRule>
  </conditionalFormatting>
  <conditionalFormatting sqref="J7:AAA7">
    <cfRule type="expression" dxfId="5" priority="6">
      <formula>J7=1</formula>
    </cfRule>
    <cfRule type="expression" dxfId="4" priority="5">
      <formula>AND(J7=0,J7&lt;&gt;"")</formula>
    </cfRule>
  </conditionalFormatting>
  <conditionalFormatting sqref="J8:AAA8">
    <cfRule type="expression" dxfId="3" priority="4">
      <formula>J8=1</formula>
    </cfRule>
    <cfRule type="expression" dxfId="2" priority="3">
      <formula>AND(J8=0,J8&lt;&gt;"")</formula>
    </cfRule>
  </conditionalFormatting>
  <conditionalFormatting sqref="J22:AAA22">
    <cfRule type="expression" dxfId="1" priority="2">
      <formula>J22=1</formula>
    </cfRule>
    <cfRule type="expression" dxfId="0" priority="1">
      <formula>AND(J22=0,J22&lt;&gt;"")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DEFE55823DB4A8D07F47DB7D7F8A1" ma:contentTypeVersion="17" ma:contentTypeDescription="Create a new document." ma:contentTypeScope="" ma:versionID="2f00a64b37609d6d78bc0b8ddd2f4ca8">
  <xsd:schema xmlns:xsd="http://www.w3.org/2001/XMLSchema" xmlns:xs="http://www.w3.org/2001/XMLSchema" xmlns:p="http://schemas.microsoft.com/office/2006/metadata/properties" xmlns:ns2="0ba70bb3-48f7-474b-a218-eb3c43d0d5d1" xmlns:ns3="9302623f-f54e-4ea2-903c-d29a396bd13e" targetNamespace="http://schemas.microsoft.com/office/2006/metadata/properties" ma:root="true" ma:fieldsID="468a2f664feb9a460fb26bf859be8c3f" ns2:_="" ns3:_="">
    <xsd:import namespace="0ba70bb3-48f7-474b-a218-eb3c43d0d5d1"/>
    <xsd:import namespace="9302623f-f54e-4ea2-903c-d29a396bd1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Versio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70bb3-48f7-474b-a218-eb3c43d0d5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aa6c7e3-63f5-4517-b597-498e35cc5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VersionDescription" ma:index="23" nillable="true" ma:displayName="Version Description" ma:format="Dropdown" ma:internalName="Version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02623f-f54e-4ea2-903c-d29a396bd13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3e35ad0-5208-4f72-b1be-98ede93e3804}" ma:internalName="TaxCatchAll" ma:showField="CatchAllData" ma:web="9302623f-f54e-4ea2-903c-d29a396bd1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04B518-06A4-4841-A52A-1E4A71627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a70bb3-48f7-474b-a218-eb3c43d0d5d1"/>
    <ds:schemaRef ds:uri="9302623f-f54e-4ea2-903c-d29a396bd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312828-14B1-4CE2-BF57-C6440138B8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Outputs</vt:lpstr>
      <vt:lpstr>Inputs</vt:lpstr>
      <vt:lpstr>SPV Operating Cash</vt:lpstr>
      <vt:lpstr>Taxes</vt:lpstr>
      <vt:lpstr>Allocation</vt:lpstr>
      <vt:lpstr>Back Leverage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 Brunell</dc:creator>
  <cp:lastModifiedBy>Edward Bodmer</cp:lastModifiedBy>
  <dcterms:created xsi:type="dcterms:W3CDTF">2019-03-01T18:30:47Z</dcterms:created>
  <dcterms:modified xsi:type="dcterms:W3CDTF">2023-02-06T04:58:01Z</dcterms:modified>
</cp:coreProperties>
</file>