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F:\Project Finance Theory\"/>
    </mc:Choice>
  </mc:AlternateContent>
  <xr:revisionPtr revIDLastSave="0" documentId="13_ncr:1_{401A0FCA-FE36-4631-AC2E-6FE04C9D4C6B}" xr6:coauthVersionLast="47" xr6:coauthVersionMax="47" xr10:uidLastSave="{00000000-0000-0000-0000-000000000000}"/>
  <bookViews>
    <workbookView xWindow="-120" yWindow="-120" windowWidth="20730" windowHeight="11040" activeTab="1" xr2:uid="{00000000-000D-0000-FFFF-FFFF00000000}"/>
  </bookViews>
  <sheets>
    <sheet name="Case Exerpts" sheetId="72" r:id="rId1"/>
    <sheet name="PPA Components" sheetId="6" r:id="rId2"/>
    <sheet name="MSEB Financials" sheetId="48" r:id="rId3"/>
    <sheet name="Financing " sheetId="47" r:id="rId4"/>
    <sheet name="Tariffs" sheetId="4" r:id="rId5"/>
    <sheet name="Time Line" sheetId="9" r:id="rId6"/>
    <sheet name="Financing" sheetId="10" r:id="rId7"/>
    <sheet name="Enron Stock Price" sheetId="13" r:id="rId8"/>
    <sheet name="Capacity and Demand" sheetId="2" r:id="rId9"/>
    <sheet name="General Inputs" sheetId="14" r:id="rId10"/>
    <sheet name="India Exchange Rate" sheetId="16" r:id="rId11"/>
    <sheet name="Financing (2)" sheetId="17" r:id="rId12"/>
    <sheet name="Cost and Capacity Factor" sheetId="20" r:id="rId13"/>
    <sheet name="Load Requirements" sheetId="21" r:id="rId14"/>
    <sheet name="Tinsley DSCR" sheetId="22" r:id="rId15"/>
    <sheet name="Cost Comparison" sheetId="23" r:id="rId16"/>
    <sheet name="Compable New Construction" sheetId="24" r:id="rId17"/>
    <sheet name="Vemagiri" sheetId="25" r:id="rId18"/>
    <sheet name="Chart15" sheetId="26" r:id="rId19"/>
    <sheet name="Chart16" sheetId="28" r:id="rId20"/>
    <sheet name="Chart5" sheetId="30" r:id="rId21"/>
    <sheet name="Sheet3" sheetId="32" r:id="rId22"/>
    <sheet name="PPA Contract and Cash Flow" sheetId="49" r:id="rId23"/>
    <sheet name="MSEB Rates" sheetId="50" r:id="rId24"/>
    <sheet name="Sales and Tariffs" sheetId="51" r:id="rId25"/>
    <sheet name="Comparative Projects" sheetId="52" r:id="rId26"/>
    <sheet name="Retail Prices (2)" sheetId="53" r:id="rId27"/>
    <sheet name="Capacity and Demand (2)" sheetId="54" r:id="rId28"/>
    <sheet name="tariffs (2)" sheetId="55" r:id="rId29"/>
    <sheet name="Sheet3 (2)" sheetId="56" r:id="rId30"/>
    <sheet name="General Inputs (2)" sheetId="57" r:id="rId31"/>
    <sheet name="PPA (2)" sheetId="58" r:id="rId32"/>
    <sheet name="Capacity Charges in PPA (2)" sheetId="59" r:id="rId33"/>
    <sheet name="URLS" sheetId="60" r:id="rId34"/>
    <sheet name="India Exchange Rate (2)" sheetId="61" r:id="rId35"/>
    <sheet name="Interest Rates" sheetId="62" r:id="rId36"/>
    <sheet name="CPI" sheetId="63" r:id="rId37"/>
    <sheet name="GDP Constant" sheetId="64" r:id="rId38"/>
    <sheet name="Real Exchange Rate" sheetId="65" r:id="rId39"/>
    <sheet name="Industry Production" sheetId="66" r:id="rId40"/>
    <sheet name="GDP Deflator" sheetId="67" r:id="rId41"/>
    <sheet name="Exchange Rate" sheetId="68" r:id="rId42"/>
    <sheet name="Electricity Production" sheetId="69" r:id="rId43"/>
    <sheet name="US Exchange Rate" sheetId="70" r:id="rId44"/>
    <sheet name="Daily Exchange" sheetId="71" r:id="rId45"/>
  </sheets>
  <externalReferences>
    <externalReference r:id="rId46"/>
  </externalReferences>
  <definedNames>
    <definedName name="Capacity_Factor">#REF!</definedName>
    <definedName name="Capacitycharge">#REF!</definedName>
    <definedName name="Capital_Cost_kW">#REF!</definedName>
    <definedName name="code">URLS!$E$2</definedName>
    <definedName name="code1">#REF!</definedName>
    <definedName name="comment">#REF!</definedName>
    <definedName name="comments">'[1]Straight Line Depreciation'!$L$1</definedName>
    <definedName name="Credit_Spread">#REF!</definedName>
    <definedName name="dates">OFFSET(#REF!,#REF!,0,#REF!,1)</definedName>
    <definedName name="Debt_Term">#REF!</definedName>
    <definedName name="Fixed_Cost_kW_Year">#REF!</definedName>
    <definedName name="interest_rates">OFFSET(#REF!,#REF!,0,#REF!,1)</definedName>
    <definedName name="Leverage">#REF!</definedName>
    <definedName name="Life">#REF!</definedName>
    <definedName name="name">URLS!$C$17</definedName>
    <definedName name="oilprice">OFFSET(#REF!,#REF!,0,#REF!,1)</definedName>
    <definedName name="profits">OFFSET(#REF!,#REF!,0,#REF!,1)</definedName>
    <definedName name="Risk_Free_Rate">#REF!</definedName>
    <definedName name="Risk_Premium">#REF!</definedName>
    <definedName name="Tariff___USD_MWH">#REF!</definedName>
    <definedName name="url">URLS!$E$17</definedName>
    <definedName name="WACC">#REF!</definedName>
    <definedName name="xrange">OFFSET(#REF!,#REF!,0,#REF!,1)</definedName>
  </definedNames>
  <calcPr calcId="191029" calcMode="autoNoTable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7" i="6" l="1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H44" i="6" l="1"/>
  <c r="F37" i="6"/>
  <c r="S57" i="47"/>
  <c r="F30" i="48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H26" i="6"/>
  <c r="I14" i="6"/>
  <c r="I15" i="6" s="1"/>
  <c r="I42" i="6" s="1"/>
  <c r="J14" i="6"/>
  <c r="J15" i="6" s="1"/>
  <c r="J42" i="6" s="1"/>
  <c r="K14" i="6"/>
  <c r="K15" i="6" s="1"/>
  <c r="K42" i="6" s="1"/>
  <c r="L14" i="6"/>
  <c r="L15" i="6" s="1"/>
  <c r="L42" i="6" s="1"/>
  <c r="M14" i="6"/>
  <c r="M15" i="6" s="1"/>
  <c r="M42" i="6" s="1"/>
  <c r="N14" i="6"/>
  <c r="N15" i="6" s="1"/>
  <c r="N42" i="6" s="1"/>
  <c r="O14" i="6"/>
  <c r="O15" i="6" s="1"/>
  <c r="O42" i="6" s="1"/>
  <c r="P14" i="6"/>
  <c r="P15" i="6" s="1"/>
  <c r="P42" i="6" s="1"/>
  <c r="Q14" i="6"/>
  <c r="Q15" i="6" s="1"/>
  <c r="Q42" i="6" s="1"/>
  <c r="R14" i="6"/>
  <c r="R15" i="6" s="1"/>
  <c r="R42" i="6" s="1"/>
  <c r="S14" i="6"/>
  <c r="S15" i="6" s="1"/>
  <c r="S42" i="6" s="1"/>
  <c r="T14" i="6"/>
  <c r="T15" i="6" s="1"/>
  <c r="T42" i="6" s="1"/>
  <c r="U14" i="6"/>
  <c r="U15" i="6" s="1"/>
  <c r="U42" i="6" s="1"/>
  <c r="V14" i="6"/>
  <c r="V15" i="6" s="1"/>
  <c r="V42" i="6" s="1"/>
  <c r="W14" i="6"/>
  <c r="W15" i="6" s="1"/>
  <c r="W42" i="6" s="1"/>
  <c r="X14" i="6"/>
  <c r="X15" i="6" s="1"/>
  <c r="X42" i="6" s="1"/>
  <c r="Y14" i="6"/>
  <c r="Y15" i="6" s="1"/>
  <c r="Y42" i="6" s="1"/>
  <c r="Z14" i="6"/>
  <c r="Z15" i="6" s="1"/>
  <c r="Z42" i="6" s="1"/>
  <c r="AA14" i="6"/>
  <c r="AA15" i="6" s="1"/>
  <c r="AA42" i="6" s="1"/>
  <c r="H14" i="6"/>
  <c r="H15" i="6" s="1"/>
  <c r="H42" i="6" s="1"/>
  <c r="I13" i="4"/>
  <c r="J13" i="4"/>
  <c r="K13" i="4"/>
  <c r="J5" i="4"/>
  <c r="K5" i="4"/>
  <c r="J6" i="4"/>
  <c r="K6" i="4"/>
  <c r="J7" i="4"/>
  <c r="K7" i="4"/>
  <c r="J8" i="4"/>
  <c r="K8" i="4"/>
  <c r="J9" i="4"/>
  <c r="K9" i="4"/>
  <c r="J10" i="4"/>
  <c r="K10" i="4"/>
  <c r="J11" i="4"/>
  <c r="K11" i="4"/>
  <c r="J12" i="4"/>
  <c r="K12" i="4"/>
  <c r="I6" i="4"/>
  <c r="I7" i="4"/>
  <c r="I8" i="4"/>
  <c r="I9" i="4"/>
  <c r="I10" i="4"/>
  <c r="I11" i="4"/>
  <c r="I12" i="4"/>
  <c r="I5" i="4"/>
  <c r="N32" i="4"/>
  <c r="N31" i="4"/>
  <c r="N30" i="4"/>
  <c r="F54" i="4"/>
  <c r="E41" i="4"/>
  <c r="F41" i="4" s="1"/>
  <c r="D45" i="4"/>
  <c r="E45" i="4"/>
  <c r="F45" i="4"/>
  <c r="F48" i="4"/>
  <c r="B29" i="70"/>
  <c r="B30" i="70"/>
  <c r="B31" i="70"/>
  <c r="B32" i="70"/>
  <c r="B33" i="70"/>
  <c r="B34" i="70"/>
  <c r="B35" i="70"/>
  <c r="B36" i="70"/>
  <c r="B37" i="70"/>
  <c r="B38" i="70"/>
  <c r="B39" i="70"/>
  <c r="B40" i="70"/>
  <c r="B41" i="70"/>
  <c r="B42" i="70"/>
  <c r="B43" i="70"/>
  <c r="B44" i="70"/>
  <c r="B45" i="70"/>
  <c r="B46" i="70"/>
  <c r="B47" i="70"/>
  <c r="B48" i="70"/>
  <c r="B49" i="70"/>
  <c r="B50" i="70"/>
  <c r="B51" i="70"/>
  <c r="B52" i="70"/>
  <c r="B53" i="70"/>
  <c r="B54" i="70"/>
  <c r="B55" i="70"/>
  <c r="B56" i="70"/>
  <c r="B57" i="70"/>
  <c r="B58" i="70"/>
  <c r="B59" i="70"/>
  <c r="B60" i="70"/>
  <c r="B61" i="70"/>
  <c r="B62" i="70"/>
  <c r="B63" i="70"/>
  <c r="B64" i="70"/>
  <c r="B65" i="70"/>
  <c r="B66" i="70"/>
  <c r="B67" i="70"/>
  <c r="B68" i="70"/>
  <c r="B69" i="70"/>
  <c r="B70" i="70"/>
  <c r="B71" i="70"/>
  <c r="B72" i="70"/>
  <c r="B73" i="70"/>
  <c r="B74" i="70"/>
  <c r="B75" i="70"/>
  <c r="B76" i="70"/>
  <c r="B77" i="70"/>
  <c r="B78" i="70"/>
  <c r="B79" i="70"/>
  <c r="B80" i="70"/>
  <c r="B81" i="70"/>
  <c r="B82" i="70"/>
  <c r="B83" i="70"/>
  <c r="B84" i="70"/>
  <c r="B85" i="70"/>
  <c r="B86" i="70"/>
  <c r="B87" i="70"/>
  <c r="B88" i="70"/>
  <c r="B89" i="70"/>
  <c r="B90" i="70"/>
  <c r="B91" i="70"/>
  <c r="B92" i="70"/>
  <c r="B93" i="70"/>
  <c r="B94" i="70"/>
  <c r="B95" i="70"/>
  <c r="B96" i="70"/>
  <c r="B97" i="70"/>
  <c r="B98" i="70"/>
  <c r="B99" i="70"/>
  <c r="B100" i="70"/>
  <c r="B101" i="70"/>
  <c r="B102" i="70"/>
  <c r="B103" i="70"/>
  <c r="B104" i="70"/>
  <c r="B105" i="70"/>
  <c r="B106" i="70"/>
  <c r="B107" i="70"/>
  <c r="B108" i="70"/>
  <c r="B109" i="70"/>
  <c r="B110" i="70"/>
  <c r="B111" i="70"/>
  <c r="B112" i="70"/>
  <c r="B113" i="70"/>
  <c r="B114" i="70"/>
  <c r="B115" i="70"/>
  <c r="B116" i="70"/>
  <c r="B117" i="70"/>
  <c r="B118" i="70"/>
  <c r="B119" i="70"/>
  <c r="B120" i="70"/>
  <c r="B121" i="70"/>
  <c r="B122" i="70"/>
  <c r="B123" i="70"/>
  <c r="B124" i="70"/>
  <c r="B125" i="70"/>
  <c r="B126" i="70"/>
  <c r="B127" i="70"/>
  <c r="B128" i="70"/>
  <c r="B129" i="70"/>
  <c r="B130" i="70"/>
  <c r="B131" i="70"/>
  <c r="B132" i="70"/>
  <c r="B133" i="70"/>
  <c r="B134" i="70"/>
  <c r="B135" i="70"/>
  <c r="B136" i="70"/>
  <c r="B137" i="70"/>
  <c r="B138" i="70"/>
  <c r="B139" i="70"/>
  <c r="B140" i="70"/>
  <c r="B141" i="70"/>
  <c r="B142" i="70"/>
  <c r="B143" i="70"/>
  <c r="B144" i="70"/>
  <c r="B145" i="70"/>
  <c r="B146" i="70"/>
  <c r="B147" i="70"/>
  <c r="B148" i="70"/>
  <c r="B149" i="70"/>
  <c r="B150" i="70"/>
  <c r="B151" i="70"/>
  <c r="B152" i="70"/>
  <c r="B153" i="70"/>
  <c r="B154" i="70"/>
  <c r="B155" i="70"/>
  <c r="B156" i="70"/>
  <c r="B157" i="70"/>
  <c r="B158" i="70"/>
  <c r="B159" i="70"/>
  <c r="B160" i="70"/>
  <c r="B161" i="70"/>
  <c r="B162" i="70"/>
  <c r="B163" i="70"/>
  <c r="B164" i="70"/>
  <c r="B165" i="70"/>
  <c r="B166" i="70"/>
  <c r="B167" i="70"/>
  <c r="B168" i="70"/>
  <c r="B169" i="70"/>
  <c r="B170" i="70"/>
  <c r="B171" i="70"/>
  <c r="B172" i="70"/>
  <c r="B173" i="70"/>
  <c r="B174" i="70"/>
  <c r="B175" i="70"/>
  <c r="B176" i="70"/>
  <c r="B177" i="70"/>
  <c r="B178" i="70"/>
  <c r="B179" i="70"/>
  <c r="B180" i="70"/>
  <c r="B181" i="70"/>
  <c r="B182" i="70"/>
  <c r="B183" i="70"/>
  <c r="B184" i="70"/>
  <c r="B185" i="70"/>
  <c r="B186" i="70"/>
  <c r="B187" i="70"/>
  <c r="B188" i="70"/>
  <c r="B189" i="70"/>
  <c r="B190" i="70"/>
  <c r="B191" i="70"/>
  <c r="B192" i="70"/>
  <c r="B193" i="70"/>
  <c r="B194" i="70"/>
  <c r="B195" i="70"/>
  <c r="B196" i="70"/>
  <c r="B197" i="70"/>
  <c r="B198" i="70"/>
  <c r="B199" i="70"/>
  <c r="B200" i="70"/>
  <c r="B201" i="70"/>
  <c r="B202" i="70"/>
  <c r="B203" i="70"/>
  <c r="B204" i="70"/>
  <c r="B205" i="70"/>
  <c r="B206" i="70"/>
  <c r="B207" i="70"/>
  <c r="B208" i="70"/>
  <c r="B209" i="70"/>
  <c r="B210" i="70"/>
  <c r="B211" i="70"/>
  <c r="B212" i="70"/>
  <c r="B213" i="70"/>
  <c r="B214" i="70"/>
  <c r="B215" i="70"/>
  <c r="B216" i="70"/>
  <c r="B217" i="70"/>
  <c r="B218" i="70"/>
  <c r="B219" i="70"/>
  <c r="B220" i="70"/>
  <c r="B221" i="70"/>
  <c r="B222" i="70"/>
  <c r="B223" i="70"/>
  <c r="B224" i="70"/>
  <c r="B225" i="70"/>
  <c r="B226" i="70"/>
  <c r="B227" i="70"/>
  <c r="B228" i="70"/>
  <c r="B229" i="70"/>
  <c r="B230" i="70"/>
  <c r="B231" i="70"/>
  <c r="B232" i="70"/>
  <c r="B233" i="70"/>
  <c r="B234" i="70"/>
  <c r="B235" i="70"/>
  <c r="B236" i="70"/>
  <c r="B237" i="70"/>
  <c r="B238" i="70"/>
  <c r="B239" i="70"/>
  <c r="B240" i="70"/>
  <c r="B241" i="70"/>
  <c r="B242" i="70"/>
  <c r="B243" i="70"/>
  <c r="B244" i="70"/>
  <c r="B245" i="70"/>
  <c r="B246" i="70"/>
  <c r="B247" i="70"/>
  <c r="B248" i="70"/>
  <c r="B249" i="70"/>
  <c r="B250" i="70"/>
  <c r="B251" i="70"/>
  <c r="B252" i="70"/>
  <c r="B253" i="70"/>
  <c r="B254" i="70"/>
  <c r="B255" i="70"/>
  <c r="B256" i="70"/>
  <c r="B257" i="70"/>
  <c r="B258" i="70"/>
  <c r="B259" i="70"/>
  <c r="B260" i="70"/>
  <c r="B261" i="70"/>
  <c r="B262" i="70"/>
  <c r="B263" i="70"/>
  <c r="B264" i="70"/>
  <c r="B265" i="70"/>
  <c r="B266" i="70"/>
  <c r="B267" i="70"/>
  <c r="B268" i="70"/>
  <c r="B269" i="70"/>
  <c r="B270" i="70"/>
  <c r="B271" i="70"/>
  <c r="B272" i="70"/>
  <c r="B273" i="70"/>
  <c r="B274" i="70"/>
  <c r="B275" i="70"/>
  <c r="B276" i="70"/>
  <c r="B277" i="70"/>
  <c r="B278" i="70"/>
  <c r="B279" i="70"/>
  <c r="B280" i="70"/>
  <c r="B281" i="70"/>
  <c r="B282" i="70"/>
  <c r="B283" i="70"/>
  <c r="B284" i="70"/>
  <c r="B285" i="70"/>
  <c r="B286" i="70"/>
  <c r="B287" i="70"/>
  <c r="B288" i="70"/>
  <c r="B289" i="70"/>
  <c r="B290" i="70"/>
  <c r="B291" i="70"/>
  <c r="B292" i="70"/>
  <c r="B293" i="70"/>
  <c r="B294" i="70"/>
  <c r="B295" i="70"/>
  <c r="B296" i="70"/>
  <c r="B297" i="70"/>
  <c r="B298" i="70"/>
  <c r="B299" i="70"/>
  <c r="B300" i="70"/>
  <c r="B301" i="70"/>
  <c r="B302" i="70"/>
  <c r="B303" i="70"/>
  <c r="B304" i="70"/>
  <c r="B305" i="70"/>
  <c r="B306" i="70"/>
  <c r="B307" i="70"/>
  <c r="B308" i="70"/>
  <c r="B309" i="70"/>
  <c r="B310" i="70"/>
  <c r="B311" i="70"/>
  <c r="B312" i="70"/>
  <c r="B313" i="70"/>
  <c r="B314" i="70"/>
  <c r="B315" i="70"/>
  <c r="B316" i="70"/>
  <c r="B317" i="70"/>
  <c r="B318" i="70"/>
  <c r="B319" i="70"/>
  <c r="B320" i="70"/>
  <c r="B321" i="70"/>
  <c r="B322" i="70"/>
  <c r="B323" i="70"/>
  <c r="B324" i="70"/>
  <c r="B325" i="70"/>
  <c r="B326" i="70"/>
  <c r="B327" i="70"/>
  <c r="B328" i="70"/>
  <c r="B329" i="70"/>
  <c r="B330" i="70"/>
  <c r="B331" i="70"/>
  <c r="B332" i="70"/>
  <c r="B333" i="70"/>
  <c r="B334" i="70"/>
  <c r="B335" i="70"/>
  <c r="B336" i="70"/>
  <c r="B337" i="70"/>
  <c r="B338" i="70"/>
  <c r="B339" i="70"/>
  <c r="B340" i="70"/>
  <c r="B341" i="70"/>
  <c r="B342" i="70"/>
  <c r="B343" i="70"/>
  <c r="B344" i="70"/>
  <c r="B345" i="70"/>
  <c r="B346" i="70"/>
  <c r="B347" i="70"/>
  <c r="B348" i="70"/>
  <c r="B349" i="70"/>
  <c r="B350" i="70"/>
  <c r="B351" i="70"/>
  <c r="B352" i="70"/>
  <c r="B353" i="70"/>
  <c r="B354" i="70"/>
  <c r="B355" i="70"/>
  <c r="B356" i="70"/>
  <c r="B357" i="70"/>
  <c r="B358" i="70"/>
  <c r="B359" i="70"/>
  <c r="B360" i="70"/>
  <c r="B361" i="70"/>
  <c r="B362" i="70"/>
  <c r="B363" i="70"/>
  <c r="B364" i="70"/>
  <c r="B365" i="70"/>
  <c r="B366" i="70"/>
  <c r="B367" i="70"/>
  <c r="B368" i="70"/>
  <c r="B369" i="70"/>
  <c r="B370" i="70"/>
  <c r="B371" i="70"/>
  <c r="B372" i="70"/>
  <c r="B373" i="70"/>
  <c r="B374" i="70"/>
  <c r="B375" i="70"/>
  <c r="B376" i="70"/>
  <c r="B377" i="70"/>
  <c r="B378" i="70"/>
  <c r="B379" i="70"/>
  <c r="B380" i="70"/>
  <c r="B381" i="70"/>
  <c r="B382" i="70"/>
  <c r="B383" i="70"/>
  <c r="B384" i="70"/>
  <c r="B385" i="70"/>
  <c r="B386" i="70"/>
  <c r="B387" i="70"/>
  <c r="B388" i="70"/>
  <c r="B389" i="70"/>
  <c r="B390" i="70"/>
  <c r="B391" i="70"/>
  <c r="B392" i="70"/>
  <c r="B393" i="70"/>
  <c r="B394" i="70"/>
  <c r="B395" i="70"/>
  <c r="B396" i="70"/>
  <c r="B397" i="70"/>
  <c r="B398" i="70"/>
  <c r="B399" i="70"/>
  <c r="B400" i="70"/>
  <c r="B401" i="70"/>
  <c r="B402" i="70"/>
  <c r="B403" i="70"/>
  <c r="B404" i="70"/>
  <c r="B405" i="70"/>
  <c r="B406" i="70"/>
  <c r="B407" i="70"/>
  <c r="B408" i="70"/>
  <c r="B409" i="70"/>
  <c r="B410" i="70"/>
  <c r="B411" i="70"/>
  <c r="B412" i="70"/>
  <c r="B413" i="70"/>
  <c r="B414" i="70"/>
  <c r="B415" i="70"/>
  <c r="B416" i="70"/>
  <c r="B417" i="70"/>
  <c r="B418" i="70"/>
  <c r="B419" i="70"/>
  <c r="B420" i="70"/>
  <c r="B421" i="70"/>
  <c r="B422" i="70"/>
  <c r="B423" i="70"/>
  <c r="B424" i="70"/>
  <c r="B425" i="70"/>
  <c r="B426" i="70"/>
  <c r="B427" i="70"/>
  <c r="B428" i="70"/>
  <c r="B429" i="70"/>
  <c r="B430" i="70"/>
  <c r="B431" i="70"/>
  <c r="B432" i="70"/>
  <c r="B433" i="70"/>
  <c r="B434" i="70"/>
  <c r="B435" i="70"/>
  <c r="B436" i="70"/>
  <c r="B437" i="70"/>
  <c r="B438" i="70"/>
  <c r="B439" i="70"/>
  <c r="B440" i="70"/>
  <c r="B441" i="70"/>
  <c r="B442" i="70"/>
  <c r="B443" i="70"/>
  <c r="B444" i="70"/>
  <c r="B445" i="70"/>
  <c r="B446" i="70"/>
  <c r="B447" i="70"/>
  <c r="B448" i="70"/>
  <c r="B449" i="70"/>
  <c r="B450" i="70"/>
  <c r="B451" i="70"/>
  <c r="B452" i="70"/>
  <c r="B453" i="70"/>
  <c r="B454" i="70"/>
  <c r="B455" i="70"/>
  <c r="B456" i="70"/>
  <c r="B457" i="70"/>
  <c r="B458" i="70"/>
  <c r="B459" i="70"/>
  <c r="B460" i="70"/>
  <c r="B461" i="70"/>
  <c r="B462" i="70"/>
  <c r="B463" i="70"/>
  <c r="B464" i="70"/>
  <c r="B465" i="70"/>
  <c r="B466" i="70"/>
  <c r="B467" i="70"/>
  <c r="B468" i="70"/>
  <c r="B469" i="70"/>
  <c r="B470" i="70"/>
  <c r="B471" i="70"/>
  <c r="B472" i="70"/>
  <c r="B473" i="70"/>
  <c r="B474" i="70"/>
  <c r="B475" i="70"/>
  <c r="B476" i="70"/>
  <c r="B477" i="70"/>
  <c r="B478" i="70"/>
  <c r="B479" i="70"/>
  <c r="B480" i="70"/>
  <c r="B481" i="70"/>
  <c r="B482" i="70"/>
  <c r="B483" i="70"/>
  <c r="B484" i="70"/>
  <c r="B485" i="70"/>
  <c r="B486" i="70"/>
  <c r="B487" i="70"/>
  <c r="B488" i="70"/>
  <c r="B489" i="70"/>
  <c r="B490" i="70"/>
  <c r="B491" i="70"/>
  <c r="B492" i="70"/>
  <c r="B493" i="70"/>
  <c r="B494" i="70"/>
  <c r="B495" i="70"/>
  <c r="B496" i="70"/>
  <c r="B497" i="70"/>
  <c r="B498" i="70"/>
  <c r="B499" i="70"/>
  <c r="B500" i="70"/>
  <c r="B501" i="70"/>
  <c r="B502" i="70"/>
  <c r="B503" i="70"/>
  <c r="B504" i="70"/>
  <c r="B505" i="70"/>
  <c r="B506" i="70"/>
  <c r="B507" i="70"/>
  <c r="B508" i="70"/>
  <c r="B509" i="70"/>
  <c r="B510" i="70"/>
  <c r="B511" i="70"/>
  <c r="B512" i="70"/>
  <c r="B513" i="70"/>
  <c r="B514" i="70"/>
  <c r="B515" i="70"/>
  <c r="B516" i="70"/>
  <c r="B517" i="70"/>
  <c r="B518" i="70"/>
  <c r="B519" i="70"/>
  <c r="B520" i="70"/>
  <c r="B521" i="70"/>
  <c r="B522" i="70"/>
  <c r="B523" i="70"/>
  <c r="B524" i="70"/>
  <c r="B525" i="70"/>
  <c r="B526" i="70"/>
  <c r="B527" i="70"/>
  <c r="B528" i="70"/>
  <c r="B529" i="70"/>
  <c r="B530" i="70"/>
  <c r="B531" i="70"/>
  <c r="B532" i="70"/>
  <c r="B533" i="70"/>
  <c r="B534" i="70"/>
  <c r="B535" i="70"/>
  <c r="B536" i="70"/>
  <c r="B537" i="70"/>
  <c r="B538" i="70"/>
  <c r="B539" i="70"/>
  <c r="B540" i="70"/>
  <c r="B541" i="70"/>
  <c r="B542" i="70"/>
  <c r="C21" i="69"/>
  <c r="C22" i="69"/>
  <c r="C23" i="69"/>
  <c r="C24" i="69"/>
  <c r="C25" i="69"/>
  <c r="C26" i="69"/>
  <c r="C27" i="69"/>
  <c r="C28" i="69"/>
  <c r="C29" i="69"/>
  <c r="C30" i="69"/>
  <c r="C31" i="69"/>
  <c r="C32" i="69"/>
  <c r="C33" i="69"/>
  <c r="C34" i="69"/>
  <c r="C35" i="69"/>
  <c r="C36" i="69"/>
  <c r="C37" i="69"/>
  <c r="C38" i="69"/>
  <c r="C39" i="69"/>
  <c r="C40" i="69"/>
  <c r="C41" i="69"/>
  <c r="C42" i="69"/>
  <c r="C43" i="69"/>
  <c r="C44" i="69"/>
  <c r="C45" i="69"/>
  <c r="C46" i="69"/>
  <c r="C47" i="69"/>
  <c r="C48" i="69"/>
  <c r="C49" i="69"/>
  <c r="C50" i="69"/>
  <c r="C51" i="69"/>
  <c r="C52" i="69"/>
  <c r="C53" i="69"/>
  <c r="C54" i="69"/>
  <c r="C55" i="69"/>
  <c r="C56" i="69"/>
  <c r="C57" i="69"/>
  <c r="C58" i="69"/>
  <c r="C59" i="69"/>
  <c r="C60" i="69"/>
  <c r="C61" i="69"/>
  <c r="C62" i="69"/>
  <c r="C63" i="69"/>
  <c r="C64" i="69"/>
  <c r="C65" i="69"/>
  <c r="C66" i="69"/>
  <c r="C67" i="69"/>
  <c r="C68" i="69"/>
  <c r="C69" i="69"/>
  <c r="C70" i="69"/>
  <c r="C71" i="69"/>
  <c r="C72" i="69"/>
  <c r="C73" i="69"/>
  <c r="C74" i="69"/>
  <c r="C75" i="69"/>
  <c r="C76" i="69"/>
  <c r="C77" i="69"/>
  <c r="C78" i="69"/>
  <c r="C79" i="69"/>
  <c r="C80" i="69"/>
  <c r="C81" i="69"/>
  <c r="C82" i="69"/>
  <c r="C83" i="69"/>
  <c r="C84" i="69"/>
  <c r="C85" i="69"/>
  <c r="C86" i="69"/>
  <c r="C87" i="69"/>
  <c r="C88" i="69"/>
  <c r="C89" i="69"/>
  <c r="C90" i="69"/>
  <c r="C91" i="69"/>
  <c r="C92" i="69"/>
  <c r="C93" i="69"/>
  <c r="C94" i="69"/>
  <c r="C95" i="69"/>
  <c r="C96" i="69"/>
  <c r="C97" i="69"/>
  <c r="C98" i="69"/>
  <c r="C99" i="69"/>
  <c r="C100" i="69"/>
  <c r="C101" i="69"/>
  <c r="C102" i="69"/>
  <c r="C8" i="61"/>
  <c r="D8" i="61"/>
  <c r="E8" i="61"/>
  <c r="G8" i="61"/>
  <c r="C9" i="61"/>
  <c r="D9" i="61"/>
  <c r="E9" i="61"/>
  <c r="F9" i="61" s="1"/>
  <c r="G9" i="61"/>
  <c r="I9" i="61"/>
  <c r="C10" i="61"/>
  <c r="D10" i="61"/>
  <c r="E10" i="61" s="1"/>
  <c r="F10" i="61" s="1"/>
  <c r="G10" i="61"/>
  <c r="I10" i="61"/>
  <c r="C11" i="61"/>
  <c r="D11" i="61"/>
  <c r="E11" i="61"/>
  <c r="G11" i="61"/>
  <c r="C12" i="61"/>
  <c r="D12" i="61"/>
  <c r="E12" i="61" s="1"/>
  <c r="F12" i="61"/>
  <c r="G12" i="61"/>
  <c r="C13" i="61"/>
  <c r="G13" i="61" s="1"/>
  <c r="D13" i="61"/>
  <c r="E13" i="61" s="1"/>
  <c r="F13" i="61" s="1"/>
  <c r="C14" i="61"/>
  <c r="D14" i="61"/>
  <c r="E14" i="61" s="1"/>
  <c r="F14" i="61" s="1"/>
  <c r="G14" i="61"/>
  <c r="C15" i="61"/>
  <c r="D15" i="61"/>
  <c r="E15" i="61"/>
  <c r="G15" i="61"/>
  <c r="C16" i="61"/>
  <c r="D16" i="61"/>
  <c r="E16" i="61" s="1"/>
  <c r="F16" i="61"/>
  <c r="G16" i="61"/>
  <c r="C17" i="61"/>
  <c r="G17" i="61" s="1"/>
  <c r="D17" i="61"/>
  <c r="E17" i="61" s="1"/>
  <c r="F17" i="61" s="1"/>
  <c r="C18" i="61"/>
  <c r="D18" i="61"/>
  <c r="E18" i="61" s="1"/>
  <c r="F18" i="61" s="1"/>
  <c r="G18" i="61"/>
  <c r="C19" i="61"/>
  <c r="D19" i="61"/>
  <c r="E19" i="61" s="1"/>
  <c r="G19" i="61"/>
  <c r="C20" i="61"/>
  <c r="D20" i="61"/>
  <c r="E20" i="61" s="1"/>
  <c r="F20" i="61"/>
  <c r="G20" i="61"/>
  <c r="C21" i="61"/>
  <c r="D21" i="61"/>
  <c r="E21" i="61"/>
  <c r="F21" i="61" s="1"/>
  <c r="G21" i="61"/>
  <c r="K21" i="61"/>
  <c r="L21" i="61"/>
  <c r="M21" i="61" s="1"/>
  <c r="N21" i="61" s="1"/>
  <c r="O21" i="61" s="1"/>
  <c r="P21" i="61"/>
  <c r="Q21" i="61" s="1"/>
  <c r="R21" i="61" s="1"/>
  <c r="S21" i="61" s="1"/>
  <c r="C22" i="61"/>
  <c r="G22" i="61" s="1"/>
  <c r="D22" i="61"/>
  <c r="E22" i="61" s="1"/>
  <c r="C23" i="61"/>
  <c r="D23" i="61"/>
  <c r="E23" i="61" s="1"/>
  <c r="F23" i="61" s="1"/>
  <c r="G23" i="61"/>
  <c r="C24" i="61"/>
  <c r="D24" i="61"/>
  <c r="E24" i="61" s="1"/>
  <c r="F24" i="61"/>
  <c r="G24" i="61"/>
  <c r="C25" i="61"/>
  <c r="D25" i="61"/>
  <c r="E25" i="61"/>
  <c r="F25" i="61" s="1"/>
  <c r="G25" i="61"/>
  <c r="C26" i="61"/>
  <c r="D26" i="61"/>
  <c r="E26" i="61" s="1"/>
  <c r="G26" i="61"/>
  <c r="C27" i="61"/>
  <c r="D27" i="61"/>
  <c r="E27" i="61"/>
  <c r="F27" i="61" s="1"/>
  <c r="G27" i="61"/>
  <c r="C28" i="61"/>
  <c r="D28" i="61"/>
  <c r="E28" i="61" s="1"/>
  <c r="G28" i="61"/>
  <c r="C29" i="61"/>
  <c r="D29" i="61"/>
  <c r="E29" i="61" s="1"/>
  <c r="G29" i="61"/>
  <c r="C30" i="61"/>
  <c r="D30" i="61"/>
  <c r="E30" i="61" s="1"/>
  <c r="F30" i="61"/>
  <c r="G30" i="61"/>
  <c r="C31" i="61"/>
  <c r="D31" i="61"/>
  <c r="E31" i="61"/>
  <c r="F31" i="61" s="1"/>
  <c r="G31" i="61"/>
  <c r="C32" i="61"/>
  <c r="D32" i="61"/>
  <c r="E32" i="61" s="1"/>
  <c r="G32" i="61"/>
  <c r="C33" i="61"/>
  <c r="G33" i="61" s="1"/>
  <c r="D33" i="61"/>
  <c r="E33" i="61" s="1"/>
  <c r="F33" i="61" s="1"/>
  <c r="C34" i="61"/>
  <c r="D34" i="61"/>
  <c r="E34" i="61" s="1"/>
  <c r="F34" i="61" s="1"/>
  <c r="G34" i="61"/>
  <c r="C35" i="61"/>
  <c r="D35" i="61"/>
  <c r="E35" i="61"/>
  <c r="G35" i="61"/>
  <c r="C36" i="61"/>
  <c r="D36" i="61"/>
  <c r="E36" i="61" s="1"/>
  <c r="F36" i="61" s="1"/>
  <c r="G36" i="61"/>
  <c r="C37" i="61"/>
  <c r="D37" i="61"/>
  <c r="E37" i="61" s="1"/>
  <c r="G37" i="61"/>
  <c r="C38" i="61"/>
  <c r="D38" i="61"/>
  <c r="E38" i="61" s="1"/>
  <c r="F38" i="61" s="1"/>
  <c r="G38" i="61"/>
  <c r="C39" i="61"/>
  <c r="D39" i="61"/>
  <c r="E39" i="61"/>
  <c r="G39" i="61"/>
  <c r="C40" i="61"/>
  <c r="D40" i="61"/>
  <c r="E40" i="61" s="1"/>
  <c r="F40" i="61" s="1"/>
  <c r="G40" i="61"/>
  <c r="C41" i="61"/>
  <c r="G41" i="61" s="1"/>
  <c r="D41" i="61"/>
  <c r="E41" i="61" s="1"/>
  <c r="C42" i="61"/>
  <c r="D42" i="61"/>
  <c r="E42" i="61" s="1"/>
  <c r="G42" i="61"/>
  <c r="C43" i="61"/>
  <c r="D43" i="61"/>
  <c r="E43" i="61"/>
  <c r="F43" i="61" s="1"/>
  <c r="G43" i="61"/>
  <c r="C44" i="61"/>
  <c r="D44" i="61"/>
  <c r="E44" i="61" s="1"/>
  <c r="G44" i="61"/>
  <c r="C45" i="61"/>
  <c r="D45" i="61"/>
  <c r="E45" i="61" s="1"/>
  <c r="G45" i="61"/>
  <c r="C46" i="61"/>
  <c r="D46" i="61"/>
  <c r="E46" i="61"/>
  <c r="F46" i="61"/>
  <c r="G46" i="61"/>
  <c r="C47" i="61"/>
  <c r="D47" i="61"/>
  <c r="E47" i="61"/>
  <c r="F47" i="61" s="1"/>
  <c r="G47" i="61"/>
  <c r="C48" i="61"/>
  <c r="D48" i="61"/>
  <c r="E48" i="61" s="1"/>
  <c r="G48" i="61"/>
  <c r="C49" i="61"/>
  <c r="G49" i="61" s="1"/>
  <c r="D49" i="61"/>
  <c r="E49" i="61" s="1"/>
  <c r="F49" i="61" s="1"/>
  <c r="C50" i="61"/>
  <c r="D50" i="61"/>
  <c r="E50" i="61"/>
  <c r="G50" i="61"/>
  <c r="C51" i="61"/>
  <c r="D51" i="61"/>
  <c r="E51" i="61"/>
  <c r="F51" i="61" s="1"/>
  <c r="G51" i="61"/>
  <c r="C52" i="61"/>
  <c r="D52" i="61"/>
  <c r="E52" i="61" s="1"/>
  <c r="F52" i="61" s="1"/>
  <c r="G52" i="61"/>
  <c r="C53" i="61"/>
  <c r="G53" i="61" s="1"/>
  <c r="D53" i="61"/>
  <c r="E53" i="61" s="1"/>
  <c r="C54" i="61"/>
  <c r="D54" i="61"/>
  <c r="E54" i="61"/>
  <c r="G54" i="61"/>
  <c r="C55" i="61"/>
  <c r="D55" i="61"/>
  <c r="E55" i="61"/>
  <c r="F55" i="61" s="1"/>
  <c r="G55" i="61"/>
  <c r="C56" i="61"/>
  <c r="D56" i="61"/>
  <c r="E56" i="61" s="1"/>
  <c r="F56" i="61" s="1"/>
  <c r="G56" i="61"/>
  <c r="C57" i="61"/>
  <c r="D57" i="61"/>
  <c r="E57" i="61" s="1"/>
  <c r="G57" i="61"/>
  <c r="C58" i="61"/>
  <c r="D58" i="61"/>
  <c r="E58" i="61"/>
  <c r="F58" i="61"/>
  <c r="G58" i="61"/>
  <c r="C59" i="61"/>
  <c r="D59" i="61"/>
  <c r="E59" i="61"/>
  <c r="F59" i="61" s="1"/>
  <c r="G59" i="61"/>
  <c r="C60" i="61"/>
  <c r="D60" i="61"/>
  <c r="E60" i="61" s="1"/>
  <c r="G60" i="61"/>
  <c r="C61" i="61"/>
  <c r="D61" i="61"/>
  <c r="E61" i="61" s="1"/>
  <c r="G61" i="61"/>
  <c r="C62" i="61"/>
  <c r="D62" i="61"/>
  <c r="E62" i="61"/>
  <c r="F62" i="61"/>
  <c r="G62" i="61"/>
  <c r="C63" i="61"/>
  <c r="D63" i="61"/>
  <c r="E63" i="61"/>
  <c r="F63" i="61" s="1"/>
  <c r="G63" i="61"/>
  <c r="C64" i="61"/>
  <c r="D64" i="61"/>
  <c r="E64" i="61" s="1"/>
  <c r="G64" i="61"/>
  <c r="C65" i="61"/>
  <c r="G65" i="61" s="1"/>
  <c r="D65" i="61"/>
  <c r="E65" i="61" s="1"/>
  <c r="F65" i="61" s="1"/>
  <c r="C66" i="61"/>
  <c r="D66" i="61"/>
  <c r="E66" i="61"/>
  <c r="G66" i="61"/>
  <c r="C67" i="61"/>
  <c r="D67" i="61"/>
  <c r="E67" i="61"/>
  <c r="F67" i="61" s="1"/>
  <c r="G67" i="61"/>
  <c r="C68" i="61"/>
  <c r="D68" i="61"/>
  <c r="E68" i="61" s="1"/>
  <c r="F68" i="61" s="1"/>
  <c r="G68" i="61"/>
  <c r="C69" i="61"/>
  <c r="G69" i="61" s="1"/>
  <c r="D69" i="61"/>
  <c r="E69" i="61" s="1"/>
  <c r="C70" i="61"/>
  <c r="D70" i="61"/>
  <c r="E70" i="61"/>
  <c r="G70" i="61"/>
  <c r="C71" i="61"/>
  <c r="D71" i="61"/>
  <c r="E71" i="61"/>
  <c r="F71" i="61" s="1"/>
  <c r="G71" i="61"/>
  <c r="C72" i="61"/>
  <c r="D72" i="61"/>
  <c r="E72" i="61" s="1"/>
  <c r="F72" i="61" s="1"/>
  <c r="G72" i="61"/>
  <c r="C73" i="61"/>
  <c r="D73" i="61"/>
  <c r="E73" i="61" s="1"/>
  <c r="G73" i="61"/>
  <c r="C74" i="61"/>
  <c r="D74" i="61"/>
  <c r="E74" i="61"/>
  <c r="F74" i="61"/>
  <c r="G74" i="61"/>
  <c r="C75" i="61"/>
  <c r="D75" i="61"/>
  <c r="E75" i="61"/>
  <c r="F75" i="61" s="1"/>
  <c r="G75" i="61"/>
  <c r="C76" i="61"/>
  <c r="D76" i="61"/>
  <c r="E76" i="61" s="1"/>
  <c r="G76" i="61"/>
  <c r="C77" i="61"/>
  <c r="D77" i="61"/>
  <c r="E77" i="61" s="1"/>
  <c r="G77" i="61"/>
  <c r="C78" i="61"/>
  <c r="D78" i="61"/>
  <c r="E78" i="61"/>
  <c r="F78" i="61"/>
  <c r="G78" i="61"/>
  <c r="C79" i="61"/>
  <c r="D79" i="61"/>
  <c r="E79" i="61"/>
  <c r="F79" i="61" s="1"/>
  <c r="G79" i="61"/>
  <c r="C80" i="61"/>
  <c r="D80" i="61"/>
  <c r="E80" i="61" s="1"/>
  <c r="G80" i="61"/>
  <c r="C81" i="61"/>
  <c r="G81" i="61" s="1"/>
  <c r="D81" i="61"/>
  <c r="E81" i="61" s="1"/>
  <c r="F81" i="61" s="1"/>
  <c r="C82" i="61"/>
  <c r="D82" i="61"/>
  <c r="E82" i="61"/>
  <c r="G82" i="61"/>
  <c r="C83" i="61"/>
  <c r="D83" i="61"/>
  <c r="E83" i="61"/>
  <c r="F83" i="61" s="1"/>
  <c r="G83" i="61"/>
  <c r="C84" i="61"/>
  <c r="D84" i="61"/>
  <c r="E84" i="61" s="1"/>
  <c r="F84" i="61" s="1"/>
  <c r="G84" i="61"/>
  <c r="C85" i="61"/>
  <c r="G85" i="61" s="1"/>
  <c r="D85" i="61"/>
  <c r="E85" i="61" s="1"/>
  <c r="C86" i="61"/>
  <c r="D86" i="61"/>
  <c r="E86" i="61"/>
  <c r="G86" i="61"/>
  <c r="C87" i="61"/>
  <c r="D87" i="61"/>
  <c r="E87" i="61"/>
  <c r="F87" i="61" s="1"/>
  <c r="G87" i="61"/>
  <c r="C88" i="61"/>
  <c r="D88" i="61"/>
  <c r="E88" i="61" s="1"/>
  <c r="F88" i="61" s="1"/>
  <c r="G88" i="61"/>
  <c r="C89" i="61"/>
  <c r="D89" i="61"/>
  <c r="E89" i="61" s="1"/>
  <c r="G89" i="61"/>
  <c r="C90" i="61"/>
  <c r="D90" i="61"/>
  <c r="E90" i="61"/>
  <c r="F90" i="61"/>
  <c r="G90" i="61"/>
  <c r="C91" i="61"/>
  <c r="D91" i="61"/>
  <c r="E91" i="61"/>
  <c r="F91" i="61" s="1"/>
  <c r="G91" i="61"/>
  <c r="C92" i="61"/>
  <c r="D92" i="61"/>
  <c r="E92" i="61" s="1"/>
  <c r="G92" i="61"/>
  <c r="C93" i="61"/>
  <c r="D93" i="61"/>
  <c r="E93" i="61" s="1"/>
  <c r="G93" i="61"/>
  <c r="C94" i="61"/>
  <c r="D94" i="61"/>
  <c r="E94" i="61"/>
  <c r="F94" i="61"/>
  <c r="G94" i="61"/>
  <c r="C95" i="61"/>
  <c r="D95" i="61"/>
  <c r="E95" i="61"/>
  <c r="F95" i="61" s="1"/>
  <c r="G95" i="61"/>
  <c r="C96" i="61"/>
  <c r="D96" i="61"/>
  <c r="E96" i="61" s="1"/>
  <c r="G96" i="61"/>
  <c r="C97" i="61"/>
  <c r="G97" i="61" s="1"/>
  <c r="D97" i="61"/>
  <c r="E97" i="61" s="1"/>
  <c r="F97" i="61" s="1"/>
  <c r="C98" i="61"/>
  <c r="D98" i="61"/>
  <c r="E98" i="61"/>
  <c r="G98" i="61"/>
  <c r="C99" i="61"/>
  <c r="D99" i="61"/>
  <c r="E99" i="61"/>
  <c r="F99" i="61" s="1"/>
  <c r="G99" i="61"/>
  <c r="C100" i="61"/>
  <c r="D100" i="61"/>
  <c r="E100" i="61" s="1"/>
  <c r="F100" i="61" s="1"/>
  <c r="G100" i="61"/>
  <c r="C101" i="61"/>
  <c r="G101" i="61" s="1"/>
  <c r="D101" i="61"/>
  <c r="E101" i="61" s="1"/>
  <c r="C102" i="61"/>
  <c r="D102" i="61"/>
  <c r="E102" i="61"/>
  <c r="G102" i="61"/>
  <c r="C103" i="61"/>
  <c r="D103" i="61"/>
  <c r="E103" i="61"/>
  <c r="F103" i="61" s="1"/>
  <c r="G103" i="61"/>
  <c r="C104" i="61"/>
  <c r="D104" i="61"/>
  <c r="E104" i="61" s="1"/>
  <c r="F104" i="61" s="1"/>
  <c r="G104" i="61"/>
  <c r="C105" i="61"/>
  <c r="D105" i="61"/>
  <c r="E105" i="61" s="1"/>
  <c r="G105" i="61"/>
  <c r="C106" i="61"/>
  <c r="D106" i="61"/>
  <c r="E106" i="61"/>
  <c r="F106" i="61"/>
  <c r="G106" i="61"/>
  <c r="C107" i="61"/>
  <c r="D107" i="61"/>
  <c r="E107" i="61"/>
  <c r="F107" i="61" s="1"/>
  <c r="G107" i="61"/>
  <c r="C108" i="61"/>
  <c r="D108" i="61"/>
  <c r="E108" i="61" s="1"/>
  <c r="G108" i="61"/>
  <c r="C109" i="61"/>
  <c r="D109" i="61"/>
  <c r="E109" i="61" s="1"/>
  <c r="G109" i="61"/>
  <c r="C110" i="61"/>
  <c r="D110" i="61"/>
  <c r="E110" i="61"/>
  <c r="F110" i="61"/>
  <c r="G110" i="61"/>
  <c r="C111" i="61"/>
  <c r="D111" i="61"/>
  <c r="E111" i="61"/>
  <c r="F111" i="61" s="1"/>
  <c r="G111" i="61"/>
  <c r="C112" i="61"/>
  <c r="D112" i="61"/>
  <c r="E112" i="61" s="1"/>
  <c r="G112" i="61"/>
  <c r="C113" i="61"/>
  <c r="G113" i="61" s="1"/>
  <c r="D113" i="61"/>
  <c r="E113" i="61" s="1"/>
  <c r="F113" i="61" s="1"/>
  <c r="C114" i="61"/>
  <c r="D114" i="61"/>
  <c r="E114" i="61"/>
  <c r="F114" i="61"/>
  <c r="G114" i="61"/>
  <c r="C115" i="61"/>
  <c r="D115" i="61"/>
  <c r="E115" i="61"/>
  <c r="F115" i="61" s="1"/>
  <c r="G115" i="61"/>
  <c r="C116" i="61"/>
  <c r="D116" i="61"/>
  <c r="E116" i="61" s="1"/>
  <c r="G116" i="61"/>
  <c r="C117" i="61"/>
  <c r="D117" i="61"/>
  <c r="E117" i="61" s="1"/>
  <c r="F117" i="61" s="1"/>
  <c r="G117" i="61"/>
  <c r="C118" i="61"/>
  <c r="D118" i="61"/>
  <c r="E118" i="61"/>
  <c r="F118" i="61"/>
  <c r="G118" i="61"/>
  <c r="C119" i="61"/>
  <c r="D119" i="61"/>
  <c r="E119" i="61"/>
  <c r="F119" i="61" s="1"/>
  <c r="G119" i="61"/>
  <c r="C120" i="61"/>
  <c r="D120" i="61"/>
  <c r="E120" i="61" s="1"/>
  <c r="G120" i="61"/>
  <c r="C121" i="61"/>
  <c r="D121" i="61"/>
  <c r="E121" i="61" s="1"/>
  <c r="F121" i="61" s="1"/>
  <c r="G121" i="61"/>
  <c r="C122" i="61"/>
  <c r="D122" i="61"/>
  <c r="E122" i="61"/>
  <c r="F122" i="61"/>
  <c r="G122" i="61"/>
  <c r="C123" i="61"/>
  <c r="D123" i="61"/>
  <c r="E123" i="61"/>
  <c r="F123" i="61" s="1"/>
  <c r="G123" i="61"/>
  <c r="C124" i="61"/>
  <c r="D124" i="61"/>
  <c r="E124" i="61" s="1"/>
  <c r="G124" i="61"/>
  <c r="C125" i="61"/>
  <c r="G125" i="61" s="1"/>
  <c r="D125" i="61"/>
  <c r="E125" i="61" s="1"/>
  <c r="F125" i="61"/>
  <c r="C126" i="61"/>
  <c r="D126" i="61"/>
  <c r="E126" i="61"/>
  <c r="F126" i="61"/>
  <c r="G126" i="61"/>
  <c r="C127" i="61"/>
  <c r="D127" i="61"/>
  <c r="E127" i="61"/>
  <c r="F127" i="61" s="1"/>
  <c r="G127" i="61"/>
  <c r="C128" i="61"/>
  <c r="D128" i="61"/>
  <c r="E128" i="61" s="1"/>
  <c r="G128" i="61"/>
  <c r="C129" i="61"/>
  <c r="G129" i="61" s="1"/>
  <c r="D129" i="61"/>
  <c r="E129" i="61" s="1"/>
  <c r="F129" i="61"/>
  <c r="C130" i="61"/>
  <c r="D130" i="61"/>
  <c r="E130" i="61"/>
  <c r="F130" i="61"/>
  <c r="G130" i="61"/>
  <c r="C131" i="61"/>
  <c r="D131" i="61"/>
  <c r="E131" i="61"/>
  <c r="F131" i="61"/>
  <c r="G131" i="61"/>
  <c r="C132" i="61"/>
  <c r="G132" i="61" s="1"/>
  <c r="D132" i="61"/>
  <c r="E132" i="61"/>
  <c r="F132" i="61" s="1"/>
  <c r="C133" i="61"/>
  <c r="G133" i="61" s="1"/>
  <c r="D133" i="61"/>
  <c r="E133" i="61" s="1"/>
  <c r="C134" i="61"/>
  <c r="D134" i="61"/>
  <c r="E134" i="61"/>
  <c r="F134" i="61" s="1"/>
  <c r="G134" i="61"/>
  <c r="C135" i="61"/>
  <c r="D135" i="61"/>
  <c r="E135" i="61" s="1"/>
  <c r="G135" i="61"/>
  <c r="C136" i="61"/>
  <c r="G136" i="61" s="1"/>
  <c r="D136" i="61"/>
  <c r="E136" i="61"/>
  <c r="C137" i="61"/>
  <c r="G137" i="61" s="1"/>
  <c r="D137" i="61"/>
  <c r="E137" i="61" s="1"/>
  <c r="F137" i="61"/>
  <c r="C138" i="61"/>
  <c r="D138" i="61"/>
  <c r="E138" i="61"/>
  <c r="F138" i="61"/>
  <c r="G138" i="61"/>
  <c r="C139" i="61"/>
  <c r="D139" i="61"/>
  <c r="E139" i="61"/>
  <c r="F139" i="61"/>
  <c r="G139" i="61"/>
  <c r="C140" i="61"/>
  <c r="G140" i="61" s="1"/>
  <c r="D140" i="61"/>
  <c r="E140" i="61"/>
  <c r="C141" i="61"/>
  <c r="G141" i="61" s="1"/>
  <c r="D141" i="61"/>
  <c r="E141" i="61" s="1"/>
  <c r="C142" i="61"/>
  <c r="D142" i="61"/>
  <c r="E142" i="61"/>
  <c r="F142" i="61" s="1"/>
  <c r="G142" i="61"/>
  <c r="C143" i="61"/>
  <c r="D143" i="61"/>
  <c r="E143" i="61" s="1"/>
  <c r="F143" i="61" s="1"/>
  <c r="G143" i="61"/>
  <c r="C144" i="61"/>
  <c r="G144" i="61" s="1"/>
  <c r="D144" i="61"/>
  <c r="E144" i="61"/>
  <c r="C145" i="61"/>
  <c r="G145" i="61" s="1"/>
  <c r="D145" i="61"/>
  <c r="E145" i="61" s="1"/>
  <c r="F145" i="61"/>
  <c r="C146" i="61"/>
  <c r="D146" i="61"/>
  <c r="E146" i="61"/>
  <c r="F146" i="61"/>
  <c r="G146" i="61"/>
  <c r="C147" i="61"/>
  <c r="D147" i="61"/>
  <c r="E147" i="61"/>
  <c r="F147" i="61"/>
  <c r="G147" i="61"/>
  <c r="C148" i="61"/>
  <c r="G148" i="61" s="1"/>
  <c r="D148" i="61"/>
  <c r="E148" i="61"/>
  <c r="F148" i="61" s="1"/>
  <c r="C149" i="61"/>
  <c r="G149" i="61" s="1"/>
  <c r="D149" i="61"/>
  <c r="E149" i="61" s="1"/>
  <c r="F149" i="61" s="1"/>
  <c r="C150" i="61"/>
  <c r="D150" i="61"/>
  <c r="E150" i="61"/>
  <c r="G150" i="61"/>
  <c r="C151" i="61"/>
  <c r="D151" i="61"/>
  <c r="E151" i="61" s="1"/>
  <c r="F151" i="61" s="1"/>
  <c r="G151" i="61"/>
  <c r="C152" i="61"/>
  <c r="D152" i="61"/>
  <c r="E152" i="61"/>
  <c r="G152" i="61"/>
  <c r="C153" i="61"/>
  <c r="D153" i="61"/>
  <c r="E153" i="61" s="1"/>
  <c r="F153" i="61"/>
  <c r="G153" i="61"/>
  <c r="C154" i="61"/>
  <c r="D154" i="61"/>
  <c r="E154" i="61"/>
  <c r="F154" i="61"/>
  <c r="G154" i="61"/>
  <c r="C155" i="61"/>
  <c r="D155" i="61"/>
  <c r="E155" i="61"/>
  <c r="F155" i="61" s="1"/>
  <c r="G155" i="61"/>
  <c r="C156" i="61"/>
  <c r="D156" i="61"/>
  <c r="E156" i="61" s="1"/>
  <c r="F156" i="61" s="1"/>
  <c r="G156" i="61"/>
  <c r="C157" i="61"/>
  <c r="G157" i="61" s="1"/>
  <c r="D157" i="61"/>
  <c r="E157" i="61" s="1"/>
  <c r="C158" i="61"/>
  <c r="D158" i="61"/>
  <c r="E158" i="61"/>
  <c r="G158" i="61"/>
  <c r="C159" i="61"/>
  <c r="D159" i="61"/>
  <c r="E159" i="61"/>
  <c r="F159" i="61"/>
  <c r="G159" i="61"/>
  <c r="C160" i="61"/>
  <c r="D160" i="61"/>
  <c r="E160" i="61"/>
  <c r="F160" i="61" s="1"/>
  <c r="G160" i="61"/>
  <c r="C161" i="61"/>
  <c r="G161" i="61" s="1"/>
  <c r="D161" i="61"/>
  <c r="E161" i="61" s="1"/>
  <c r="C162" i="61"/>
  <c r="D162" i="61"/>
  <c r="E162" i="61"/>
  <c r="F162" i="61"/>
  <c r="G162" i="61"/>
  <c r="C163" i="61"/>
  <c r="D163" i="61"/>
  <c r="E163" i="61"/>
  <c r="F163" i="61"/>
  <c r="G163" i="61"/>
  <c r="C164" i="61"/>
  <c r="D164" i="61"/>
  <c r="E164" i="61"/>
  <c r="F164" i="61" s="1"/>
  <c r="G164" i="61"/>
  <c r="C165" i="61"/>
  <c r="D165" i="61"/>
  <c r="E165" i="61" s="1"/>
  <c r="G165" i="61"/>
  <c r="C166" i="61"/>
  <c r="D166" i="61"/>
  <c r="E166" i="61"/>
  <c r="F166" i="61"/>
  <c r="G166" i="61"/>
  <c r="C167" i="61"/>
  <c r="D167" i="61"/>
  <c r="E167" i="61"/>
  <c r="F167" i="61"/>
  <c r="G167" i="61"/>
  <c r="C168" i="61"/>
  <c r="D168" i="61"/>
  <c r="E168" i="61"/>
  <c r="F168" i="61" s="1"/>
  <c r="G168" i="61"/>
  <c r="C169" i="61"/>
  <c r="D169" i="61"/>
  <c r="E169" i="61" s="1"/>
  <c r="G169" i="61"/>
  <c r="C170" i="61"/>
  <c r="D170" i="61"/>
  <c r="E170" i="61"/>
  <c r="F170" i="61"/>
  <c r="G170" i="61"/>
  <c r="C171" i="61"/>
  <c r="D171" i="61"/>
  <c r="E171" i="61"/>
  <c r="F171" i="61" s="1"/>
  <c r="G171" i="61"/>
  <c r="C172" i="61"/>
  <c r="D172" i="61"/>
  <c r="E172" i="61" s="1"/>
  <c r="G172" i="61"/>
  <c r="C173" i="61"/>
  <c r="G173" i="61" s="1"/>
  <c r="D173" i="61"/>
  <c r="E173" i="61" s="1"/>
  <c r="C174" i="61"/>
  <c r="D174" i="61"/>
  <c r="E174" i="61"/>
  <c r="G174" i="61"/>
  <c r="C175" i="61"/>
  <c r="D175" i="61"/>
  <c r="E175" i="61"/>
  <c r="F175" i="61"/>
  <c r="G175" i="61"/>
  <c r="C176" i="61"/>
  <c r="D176" i="61"/>
  <c r="E176" i="61"/>
  <c r="F176" i="61" s="1"/>
  <c r="G176" i="61"/>
  <c r="C177" i="61"/>
  <c r="G177" i="61" s="1"/>
  <c r="D177" i="61"/>
  <c r="E177" i="61" s="1"/>
  <c r="C178" i="61"/>
  <c r="D178" i="61"/>
  <c r="E178" i="61"/>
  <c r="F178" i="61"/>
  <c r="G178" i="61"/>
  <c r="C179" i="61"/>
  <c r="D179" i="61"/>
  <c r="E179" i="61"/>
  <c r="F179" i="61"/>
  <c r="G179" i="61"/>
  <c r="C180" i="61"/>
  <c r="D180" i="61"/>
  <c r="E180" i="61"/>
  <c r="F180" i="61" s="1"/>
  <c r="G180" i="61"/>
  <c r="C181" i="61"/>
  <c r="D181" i="61"/>
  <c r="E181" i="61" s="1"/>
  <c r="G181" i="61"/>
  <c r="C182" i="61"/>
  <c r="D182" i="61"/>
  <c r="E182" i="61"/>
  <c r="F182" i="61"/>
  <c r="G182" i="61"/>
  <c r="C183" i="61"/>
  <c r="D183" i="61"/>
  <c r="E183" i="61"/>
  <c r="F183" i="61"/>
  <c r="G183" i="61"/>
  <c r="C184" i="61"/>
  <c r="D184" i="61"/>
  <c r="E184" i="61"/>
  <c r="F184" i="61" s="1"/>
  <c r="G184" i="61"/>
  <c r="C185" i="61"/>
  <c r="D185" i="61"/>
  <c r="E185" i="61" s="1"/>
  <c r="G185" i="61"/>
  <c r="C186" i="61"/>
  <c r="D186" i="61"/>
  <c r="E186" i="61"/>
  <c r="F186" i="61"/>
  <c r="G186" i="61"/>
  <c r="C187" i="61"/>
  <c r="D187" i="61"/>
  <c r="E187" i="61"/>
  <c r="F187" i="61" s="1"/>
  <c r="G187" i="61"/>
  <c r="C188" i="61"/>
  <c r="D188" i="61"/>
  <c r="E188" i="61" s="1"/>
  <c r="G188" i="61"/>
  <c r="C189" i="61"/>
  <c r="G189" i="61" s="1"/>
  <c r="D189" i="61"/>
  <c r="E189" i="61" s="1"/>
  <c r="C190" i="61"/>
  <c r="D190" i="61"/>
  <c r="E190" i="61"/>
  <c r="G190" i="61"/>
  <c r="C191" i="61"/>
  <c r="D191" i="61"/>
  <c r="E191" i="61"/>
  <c r="F191" i="61"/>
  <c r="G191" i="61"/>
  <c r="C192" i="61"/>
  <c r="D192" i="61"/>
  <c r="E192" i="61"/>
  <c r="F192" i="61" s="1"/>
  <c r="G192" i="61"/>
  <c r="C193" i="61"/>
  <c r="G193" i="61" s="1"/>
  <c r="D193" i="61"/>
  <c r="E193" i="61" s="1"/>
  <c r="C194" i="61"/>
  <c r="D194" i="61"/>
  <c r="E194" i="61"/>
  <c r="F194" i="61"/>
  <c r="G194" i="61"/>
  <c r="C195" i="61"/>
  <c r="D195" i="61"/>
  <c r="E195" i="61"/>
  <c r="F195" i="61"/>
  <c r="G195" i="61"/>
  <c r="C196" i="61"/>
  <c r="D196" i="61"/>
  <c r="E196" i="61"/>
  <c r="F196" i="61" s="1"/>
  <c r="G196" i="61"/>
  <c r="C197" i="61"/>
  <c r="D197" i="61"/>
  <c r="E197" i="61" s="1"/>
  <c r="G197" i="61"/>
  <c r="C198" i="61"/>
  <c r="D198" i="61"/>
  <c r="E198" i="61"/>
  <c r="F198" i="61"/>
  <c r="G198" i="61"/>
  <c r="C199" i="61"/>
  <c r="D199" i="61"/>
  <c r="E199" i="61"/>
  <c r="F199" i="61"/>
  <c r="G199" i="61"/>
  <c r="C200" i="61"/>
  <c r="D200" i="61"/>
  <c r="E200" i="61"/>
  <c r="F200" i="61" s="1"/>
  <c r="G200" i="61"/>
  <c r="C201" i="61"/>
  <c r="D201" i="61"/>
  <c r="E201" i="61" s="1"/>
  <c r="G201" i="61"/>
  <c r="C202" i="61"/>
  <c r="D202" i="61"/>
  <c r="E202" i="61"/>
  <c r="F202" i="61"/>
  <c r="G202" i="61"/>
  <c r="C203" i="61"/>
  <c r="D203" i="61"/>
  <c r="E203" i="61"/>
  <c r="F203" i="61" s="1"/>
  <c r="G203" i="61"/>
  <c r="C204" i="61"/>
  <c r="D204" i="61"/>
  <c r="E204" i="61" s="1"/>
  <c r="G204" i="61"/>
  <c r="C205" i="61"/>
  <c r="G205" i="61" s="1"/>
  <c r="D205" i="61"/>
  <c r="E205" i="61" s="1"/>
  <c r="C206" i="61"/>
  <c r="D206" i="61"/>
  <c r="E206" i="61"/>
  <c r="G206" i="61"/>
  <c r="C207" i="61"/>
  <c r="D207" i="61"/>
  <c r="E207" i="61"/>
  <c r="F207" i="61"/>
  <c r="G207" i="61"/>
  <c r="C208" i="61"/>
  <c r="D208" i="61"/>
  <c r="E208" i="61"/>
  <c r="F208" i="61" s="1"/>
  <c r="G208" i="61"/>
  <c r="C209" i="61"/>
  <c r="G209" i="61" s="1"/>
  <c r="D209" i="61"/>
  <c r="E209" i="61" s="1"/>
  <c r="C210" i="61"/>
  <c r="D210" i="61"/>
  <c r="E210" i="61"/>
  <c r="F210" i="61"/>
  <c r="G210" i="61"/>
  <c r="C211" i="61"/>
  <c r="D211" i="61"/>
  <c r="E211" i="61"/>
  <c r="F211" i="61"/>
  <c r="G211" i="61"/>
  <c r="C212" i="61"/>
  <c r="D212" i="61"/>
  <c r="E212" i="61"/>
  <c r="F212" i="61" s="1"/>
  <c r="G212" i="61"/>
  <c r="C213" i="61"/>
  <c r="D213" i="61"/>
  <c r="E213" i="61" s="1"/>
  <c r="G213" i="61"/>
  <c r="C214" i="61"/>
  <c r="D214" i="61"/>
  <c r="E214" i="61"/>
  <c r="F214" i="61"/>
  <c r="G214" i="61"/>
  <c r="C215" i="61"/>
  <c r="D215" i="61"/>
  <c r="E215" i="61"/>
  <c r="F215" i="61" s="1"/>
  <c r="G215" i="61"/>
  <c r="C216" i="61"/>
  <c r="D216" i="61"/>
  <c r="E216" i="61" s="1"/>
  <c r="G216" i="61"/>
  <c r="C217" i="61"/>
  <c r="D217" i="61"/>
  <c r="E217" i="61" s="1"/>
  <c r="G217" i="61"/>
  <c r="C218" i="61"/>
  <c r="D218" i="61"/>
  <c r="E218" i="61"/>
  <c r="G218" i="61"/>
  <c r="C219" i="61"/>
  <c r="D219" i="61"/>
  <c r="E219" i="61"/>
  <c r="F219" i="61" s="1"/>
  <c r="G219" i="61"/>
  <c r="C220" i="61"/>
  <c r="D220" i="61"/>
  <c r="E220" i="61" s="1"/>
  <c r="F220" i="61" s="1"/>
  <c r="G220" i="61"/>
  <c r="C221" i="61"/>
  <c r="G221" i="61" s="1"/>
  <c r="D221" i="61"/>
  <c r="E221" i="61" s="1"/>
  <c r="C222" i="61"/>
  <c r="D222" i="61"/>
  <c r="E222" i="61"/>
  <c r="G222" i="61"/>
  <c r="C223" i="61"/>
  <c r="D223" i="61"/>
  <c r="E223" i="61"/>
  <c r="F223" i="61"/>
  <c r="G223" i="61"/>
  <c r="C224" i="61"/>
  <c r="D224" i="61"/>
  <c r="E224" i="61"/>
  <c r="F224" i="61" s="1"/>
  <c r="G224" i="61"/>
  <c r="C225" i="61"/>
  <c r="G225" i="61" s="1"/>
  <c r="D225" i="61"/>
  <c r="E225" i="61" s="1"/>
  <c r="C226" i="61"/>
  <c r="D226" i="61"/>
  <c r="E226" i="61"/>
  <c r="F226" i="61"/>
  <c r="G226" i="61"/>
  <c r="C227" i="61"/>
  <c r="D227" i="61"/>
  <c r="E227" i="61"/>
  <c r="F227" i="61"/>
  <c r="G227" i="61"/>
  <c r="C228" i="61"/>
  <c r="D228" i="61"/>
  <c r="E228" i="61"/>
  <c r="F228" i="61" s="1"/>
  <c r="G228" i="61"/>
  <c r="C229" i="61"/>
  <c r="D229" i="61"/>
  <c r="E229" i="61" s="1"/>
  <c r="F229" i="61"/>
  <c r="G229" i="61"/>
  <c r="C230" i="61"/>
  <c r="D230" i="61"/>
  <c r="E230" i="61"/>
  <c r="F230" i="61" s="1"/>
  <c r="G230" i="61"/>
  <c r="C231" i="61"/>
  <c r="D231" i="61"/>
  <c r="E231" i="61" s="1"/>
  <c r="F231" i="61" s="1"/>
  <c r="G231" i="61"/>
  <c r="C232" i="61"/>
  <c r="G232" i="61" s="1"/>
  <c r="D232" i="61"/>
  <c r="E232" i="61" s="1"/>
  <c r="C233" i="61"/>
  <c r="G233" i="61" s="1"/>
  <c r="D233" i="61"/>
  <c r="E233" i="61" s="1"/>
  <c r="C234" i="61"/>
  <c r="G234" i="61" s="1"/>
  <c r="D234" i="61"/>
  <c r="E234" i="61"/>
  <c r="C235" i="61"/>
  <c r="D235" i="61"/>
  <c r="E235" i="61"/>
  <c r="F235" i="61"/>
  <c r="G235" i="61"/>
  <c r="C236" i="61"/>
  <c r="D236" i="61"/>
  <c r="E236" i="61"/>
  <c r="F236" i="61" s="1"/>
  <c r="G236" i="61"/>
  <c r="C237" i="61"/>
  <c r="D237" i="61"/>
  <c r="E237" i="61" s="1"/>
  <c r="F237" i="61"/>
  <c r="G237" i="61"/>
  <c r="C238" i="61"/>
  <c r="D238" i="61"/>
  <c r="E238" i="61"/>
  <c r="F238" i="61"/>
  <c r="G238" i="61"/>
  <c r="C239" i="61"/>
  <c r="D239" i="61"/>
  <c r="E239" i="61"/>
  <c r="F239" i="61" s="1"/>
  <c r="G239" i="61"/>
  <c r="C240" i="61"/>
  <c r="G240" i="61" s="1"/>
  <c r="D240" i="61"/>
  <c r="E240" i="61" s="1"/>
  <c r="F240" i="61" s="1"/>
  <c r="C241" i="61"/>
  <c r="G241" i="61" s="1"/>
  <c r="D241" i="61"/>
  <c r="E241" i="61" s="1"/>
  <c r="F241" i="61" s="1"/>
  <c r="C242" i="61"/>
  <c r="G242" i="61" s="1"/>
  <c r="D242" i="61"/>
  <c r="E242" i="61"/>
  <c r="C243" i="61"/>
  <c r="D243" i="61"/>
  <c r="E243" i="61" s="1"/>
  <c r="F243" i="61"/>
  <c r="G243" i="61"/>
  <c r="C244" i="61"/>
  <c r="D244" i="61"/>
  <c r="E244" i="61"/>
  <c r="F244" i="61" s="1"/>
  <c r="G244" i="61"/>
  <c r="C245" i="61"/>
  <c r="D245" i="61"/>
  <c r="E245" i="61" s="1"/>
  <c r="F245" i="61"/>
  <c r="G245" i="61"/>
  <c r="C246" i="61"/>
  <c r="D246" i="61"/>
  <c r="E246" i="61"/>
  <c r="F246" i="61"/>
  <c r="G246" i="61"/>
  <c r="C247" i="61"/>
  <c r="D247" i="61"/>
  <c r="E247" i="61"/>
  <c r="F247" i="61" s="1"/>
  <c r="G247" i="61"/>
  <c r="C248" i="61"/>
  <c r="G248" i="61" s="1"/>
  <c r="D248" i="61"/>
  <c r="E248" i="61" s="1"/>
  <c r="C249" i="61"/>
  <c r="G249" i="61" s="1"/>
  <c r="D249" i="61"/>
  <c r="E249" i="61" s="1"/>
  <c r="F249" i="61" s="1"/>
  <c r="C250" i="61"/>
  <c r="D250" i="61"/>
  <c r="E250" i="61"/>
  <c r="G250" i="61"/>
  <c r="C251" i="61"/>
  <c r="D251" i="61"/>
  <c r="E251" i="61" s="1"/>
  <c r="F251" i="61"/>
  <c r="G251" i="61"/>
  <c r="C252" i="61"/>
  <c r="D252" i="61"/>
  <c r="E252" i="61"/>
  <c r="F252" i="61" s="1"/>
  <c r="G252" i="61"/>
  <c r="C253" i="61"/>
  <c r="D253" i="61"/>
  <c r="E253" i="61" s="1"/>
  <c r="F253" i="61"/>
  <c r="G253" i="61"/>
  <c r="C254" i="61"/>
  <c r="D254" i="61"/>
  <c r="E254" i="61"/>
  <c r="F254" i="61"/>
  <c r="G254" i="61"/>
  <c r="C255" i="61"/>
  <c r="D255" i="61"/>
  <c r="E255" i="61"/>
  <c r="F255" i="61" s="1"/>
  <c r="G255" i="61"/>
  <c r="C256" i="61"/>
  <c r="G256" i="61" s="1"/>
  <c r="D256" i="61"/>
  <c r="E256" i="61" s="1"/>
  <c r="C257" i="61"/>
  <c r="G257" i="61" s="1"/>
  <c r="D257" i="61"/>
  <c r="E257" i="61" s="1"/>
  <c r="C258" i="61"/>
  <c r="G258" i="61" s="1"/>
  <c r="D258" i="61"/>
  <c r="E258" i="61"/>
  <c r="F258" i="61" s="1"/>
  <c r="C259" i="61"/>
  <c r="D259" i="61"/>
  <c r="E259" i="61" s="1"/>
  <c r="F259" i="61" s="1"/>
  <c r="G259" i="61"/>
  <c r="C260" i="61"/>
  <c r="D260" i="61"/>
  <c r="E260" i="61"/>
  <c r="G260" i="61"/>
  <c r="C261" i="61"/>
  <c r="D261" i="61"/>
  <c r="E261" i="61" s="1"/>
  <c r="F261" i="61"/>
  <c r="G261" i="61"/>
  <c r="C262" i="61"/>
  <c r="D262" i="61"/>
  <c r="E262" i="61"/>
  <c r="F262" i="61" s="1"/>
  <c r="G262" i="61"/>
  <c r="C263" i="61"/>
  <c r="D263" i="61"/>
  <c r="E263" i="61" s="1"/>
  <c r="F263" i="61" s="1"/>
  <c r="G263" i="61"/>
  <c r="C264" i="61"/>
  <c r="G264" i="61" s="1"/>
  <c r="D264" i="61"/>
  <c r="E264" i="61" s="1"/>
  <c r="C265" i="61"/>
  <c r="G265" i="61" s="1"/>
  <c r="D265" i="61"/>
  <c r="E265" i="61" s="1"/>
  <c r="C266" i="61"/>
  <c r="G266" i="61" s="1"/>
  <c r="D266" i="61"/>
  <c r="E266" i="61"/>
  <c r="F266" i="61" s="1"/>
  <c r="C267" i="61"/>
  <c r="D267" i="61"/>
  <c r="E267" i="61" s="1"/>
  <c r="F267" i="61" s="1"/>
  <c r="G267" i="61"/>
  <c r="C268" i="61"/>
  <c r="D268" i="61"/>
  <c r="E268" i="61"/>
  <c r="G268" i="61"/>
  <c r="C269" i="61"/>
  <c r="D269" i="61"/>
  <c r="E269" i="61"/>
  <c r="F269" i="61" s="1"/>
  <c r="G269" i="61"/>
  <c r="C270" i="61"/>
  <c r="D270" i="61"/>
  <c r="E270" i="61" s="1"/>
  <c r="F270" i="61" s="1"/>
  <c r="G270" i="61"/>
  <c r="C271" i="61"/>
  <c r="G271" i="61" s="1"/>
  <c r="D271" i="61"/>
  <c r="E271" i="61" s="1"/>
  <c r="C272" i="61"/>
  <c r="G272" i="61" s="1"/>
  <c r="D272" i="61"/>
  <c r="E272" i="61" s="1"/>
  <c r="F272" i="61" s="1"/>
  <c r="C273" i="61"/>
  <c r="D273" i="61"/>
  <c r="E273" i="61"/>
  <c r="G273" i="61"/>
  <c r="C274" i="61"/>
  <c r="D274" i="61"/>
  <c r="E274" i="61" s="1"/>
  <c r="F274" i="61" s="1"/>
  <c r="G274" i="61"/>
  <c r="C275" i="61"/>
  <c r="G275" i="61" s="1"/>
  <c r="D275" i="61"/>
  <c r="E275" i="61" s="1"/>
  <c r="C276" i="61"/>
  <c r="G276" i="61" s="1"/>
  <c r="D276" i="61"/>
  <c r="E276" i="61" s="1"/>
  <c r="F276" i="61" s="1"/>
  <c r="C277" i="61"/>
  <c r="D277" i="61"/>
  <c r="E277" i="61"/>
  <c r="F277" i="61" s="1"/>
  <c r="G277" i="61"/>
  <c r="C278" i="61"/>
  <c r="D278" i="61"/>
  <c r="E278" i="61" s="1"/>
  <c r="F278" i="61" s="1"/>
  <c r="G278" i="61"/>
  <c r="C279" i="61"/>
  <c r="G279" i="61" s="1"/>
  <c r="D279" i="61"/>
  <c r="E279" i="61" s="1"/>
  <c r="C280" i="61"/>
  <c r="G280" i="61" s="1"/>
  <c r="D280" i="61"/>
  <c r="E280" i="61" s="1"/>
  <c r="F280" i="61" s="1"/>
  <c r="C281" i="61"/>
  <c r="D281" i="61"/>
  <c r="E281" i="61"/>
  <c r="G281" i="61"/>
  <c r="C282" i="61"/>
  <c r="D282" i="61"/>
  <c r="E282" i="61" s="1"/>
  <c r="F282" i="61" s="1"/>
  <c r="G282" i="61"/>
  <c r="C283" i="61"/>
  <c r="G283" i="61" s="1"/>
  <c r="D283" i="61"/>
  <c r="E283" i="61" s="1"/>
  <c r="C284" i="61"/>
  <c r="G284" i="61" s="1"/>
  <c r="D284" i="61"/>
  <c r="E284" i="61" s="1"/>
  <c r="F284" i="61" s="1"/>
  <c r="C285" i="61"/>
  <c r="D285" i="61"/>
  <c r="E285" i="61"/>
  <c r="F285" i="61" s="1"/>
  <c r="G285" i="61"/>
  <c r="C286" i="61"/>
  <c r="D286" i="61"/>
  <c r="E286" i="61" s="1"/>
  <c r="F286" i="61" s="1"/>
  <c r="G286" i="61"/>
  <c r="C287" i="61"/>
  <c r="G287" i="61" s="1"/>
  <c r="D287" i="61"/>
  <c r="E287" i="61" s="1"/>
  <c r="C288" i="61"/>
  <c r="G288" i="61" s="1"/>
  <c r="D288" i="61"/>
  <c r="E288" i="61" s="1"/>
  <c r="F288" i="61" s="1"/>
  <c r="C289" i="61"/>
  <c r="D289" i="61"/>
  <c r="E289" i="61"/>
  <c r="G289" i="61"/>
  <c r="C290" i="61"/>
  <c r="D290" i="61"/>
  <c r="E290" i="61" s="1"/>
  <c r="F290" i="61" s="1"/>
  <c r="G290" i="61"/>
  <c r="C291" i="61"/>
  <c r="G291" i="61" s="1"/>
  <c r="D291" i="61"/>
  <c r="E291" i="61" s="1"/>
  <c r="C292" i="61"/>
  <c r="G292" i="61" s="1"/>
  <c r="D292" i="61"/>
  <c r="E292" i="61" s="1"/>
  <c r="F292" i="61" s="1"/>
  <c r="C293" i="61"/>
  <c r="D293" i="61"/>
  <c r="E293" i="61"/>
  <c r="F293" i="61" s="1"/>
  <c r="G293" i="61"/>
  <c r="C294" i="61"/>
  <c r="D294" i="61"/>
  <c r="E294" i="61" s="1"/>
  <c r="F294" i="61" s="1"/>
  <c r="G294" i="61"/>
  <c r="C295" i="61"/>
  <c r="G295" i="61" s="1"/>
  <c r="D295" i="61"/>
  <c r="E295" i="61" s="1"/>
  <c r="C296" i="61"/>
  <c r="G296" i="61" s="1"/>
  <c r="D296" i="61"/>
  <c r="E296" i="61" s="1"/>
  <c r="F296" i="61" s="1"/>
  <c r="C297" i="61"/>
  <c r="D297" i="61"/>
  <c r="E297" i="61"/>
  <c r="G297" i="61"/>
  <c r="C298" i="61"/>
  <c r="D298" i="61"/>
  <c r="E298" i="61" s="1"/>
  <c r="F298" i="61" s="1"/>
  <c r="G298" i="61"/>
  <c r="C299" i="61"/>
  <c r="G299" i="61" s="1"/>
  <c r="D299" i="61"/>
  <c r="E299" i="61" s="1"/>
  <c r="C300" i="61"/>
  <c r="G300" i="61" s="1"/>
  <c r="D300" i="61"/>
  <c r="E300" i="61" s="1"/>
  <c r="F300" i="61" s="1"/>
  <c r="C301" i="61"/>
  <c r="D301" i="61"/>
  <c r="E301" i="61"/>
  <c r="F301" i="61" s="1"/>
  <c r="G301" i="61"/>
  <c r="C302" i="61"/>
  <c r="D302" i="61"/>
  <c r="E302" i="61" s="1"/>
  <c r="F302" i="61" s="1"/>
  <c r="G302" i="61"/>
  <c r="C303" i="61"/>
  <c r="G303" i="61" s="1"/>
  <c r="D303" i="61"/>
  <c r="E303" i="61" s="1"/>
  <c r="C304" i="61"/>
  <c r="G304" i="61" s="1"/>
  <c r="D304" i="61"/>
  <c r="E304" i="61" s="1"/>
  <c r="F304" i="61" s="1"/>
  <c r="C305" i="61"/>
  <c r="D305" i="61"/>
  <c r="E305" i="61"/>
  <c r="G305" i="61"/>
  <c r="C306" i="61"/>
  <c r="D306" i="61"/>
  <c r="E306" i="61" s="1"/>
  <c r="F306" i="61" s="1"/>
  <c r="G306" i="61"/>
  <c r="C307" i="61"/>
  <c r="G307" i="61" s="1"/>
  <c r="D307" i="61"/>
  <c r="E307" i="61" s="1"/>
  <c r="C308" i="61"/>
  <c r="G308" i="61" s="1"/>
  <c r="D308" i="61"/>
  <c r="E308" i="61" s="1"/>
  <c r="F308" i="61" s="1"/>
  <c r="C309" i="61"/>
  <c r="D309" i="61"/>
  <c r="E309" i="61"/>
  <c r="F309" i="61" s="1"/>
  <c r="G309" i="61"/>
  <c r="C310" i="61"/>
  <c r="D310" i="61"/>
  <c r="E310" i="61" s="1"/>
  <c r="F310" i="61" s="1"/>
  <c r="G310" i="61"/>
  <c r="C311" i="61"/>
  <c r="G311" i="61" s="1"/>
  <c r="D311" i="61"/>
  <c r="E311" i="61" s="1"/>
  <c r="C312" i="61"/>
  <c r="G312" i="61" s="1"/>
  <c r="D312" i="61"/>
  <c r="E312" i="61" s="1"/>
  <c r="F312" i="61" s="1"/>
  <c r="C313" i="61"/>
  <c r="D313" i="61"/>
  <c r="E313" i="61"/>
  <c r="G313" i="61"/>
  <c r="C314" i="61"/>
  <c r="D314" i="61"/>
  <c r="E314" i="61" s="1"/>
  <c r="F314" i="61" s="1"/>
  <c r="G314" i="61"/>
  <c r="C315" i="61"/>
  <c r="G315" i="61" s="1"/>
  <c r="D315" i="61"/>
  <c r="E315" i="61" s="1"/>
  <c r="C316" i="61"/>
  <c r="G316" i="61" s="1"/>
  <c r="D316" i="61"/>
  <c r="E316" i="61" s="1"/>
  <c r="F316" i="61" s="1"/>
  <c r="C317" i="61"/>
  <c r="D317" i="61"/>
  <c r="E317" i="61"/>
  <c r="F317" i="61" s="1"/>
  <c r="G317" i="61"/>
  <c r="C318" i="61"/>
  <c r="D318" i="61"/>
  <c r="E318" i="61" s="1"/>
  <c r="F318" i="61" s="1"/>
  <c r="G318" i="61"/>
  <c r="C319" i="61"/>
  <c r="G319" i="61" s="1"/>
  <c r="D319" i="61"/>
  <c r="E319" i="61" s="1"/>
  <c r="C320" i="61"/>
  <c r="G320" i="61" s="1"/>
  <c r="D320" i="61"/>
  <c r="E320" i="61" s="1"/>
  <c r="F320" i="61" s="1"/>
  <c r="C321" i="61"/>
  <c r="D321" i="61"/>
  <c r="E321" i="61"/>
  <c r="G321" i="61"/>
  <c r="C322" i="61"/>
  <c r="D322" i="61"/>
  <c r="E322" i="61" s="1"/>
  <c r="F322" i="61" s="1"/>
  <c r="G322" i="61"/>
  <c r="C323" i="61"/>
  <c r="G323" i="61" s="1"/>
  <c r="D323" i="61"/>
  <c r="E323" i="61" s="1"/>
  <c r="C324" i="61"/>
  <c r="G324" i="61" s="1"/>
  <c r="D324" i="61"/>
  <c r="E324" i="61" s="1"/>
  <c r="F324" i="61" s="1"/>
  <c r="C325" i="61"/>
  <c r="D325" i="61"/>
  <c r="E325" i="61"/>
  <c r="F325" i="61" s="1"/>
  <c r="G325" i="61"/>
  <c r="C326" i="61"/>
  <c r="D326" i="61"/>
  <c r="E326" i="61" s="1"/>
  <c r="F326" i="61" s="1"/>
  <c r="G326" i="61"/>
  <c r="C327" i="61"/>
  <c r="G327" i="61" s="1"/>
  <c r="D327" i="61"/>
  <c r="E327" i="61" s="1"/>
  <c r="C328" i="61"/>
  <c r="G328" i="61" s="1"/>
  <c r="D328" i="61"/>
  <c r="E328" i="61" s="1"/>
  <c r="F328" i="61" s="1"/>
  <c r="C329" i="61"/>
  <c r="D329" i="61"/>
  <c r="E329" i="61"/>
  <c r="G329" i="61"/>
  <c r="C330" i="61"/>
  <c r="D330" i="61"/>
  <c r="E330" i="61" s="1"/>
  <c r="F330" i="61" s="1"/>
  <c r="G330" i="61"/>
  <c r="C331" i="61"/>
  <c r="G331" i="61" s="1"/>
  <c r="D331" i="61"/>
  <c r="E331" i="61" s="1"/>
  <c r="C332" i="61"/>
  <c r="G332" i="61" s="1"/>
  <c r="D332" i="61"/>
  <c r="E332" i="61" s="1"/>
  <c r="F332" i="61" s="1"/>
  <c r="C333" i="61"/>
  <c r="D333" i="61"/>
  <c r="E333" i="61"/>
  <c r="F333" i="61" s="1"/>
  <c r="G333" i="61"/>
  <c r="C334" i="61"/>
  <c r="D334" i="61"/>
  <c r="E334" i="61" s="1"/>
  <c r="F334" i="61" s="1"/>
  <c r="G334" i="61"/>
  <c r="C335" i="61"/>
  <c r="G335" i="61" s="1"/>
  <c r="D335" i="61"/>
  <c r="E335" i="61" s="1"/>
  <c r="C336" i="61"/>
  <c r="G336" i="61" s="1"/>
  <c r="D336" i="61"/>
  <c r="E336" i="61" s="1"/>
  <c r="F336" i="61" s="1"/>
  <c r="C337" i="61"/>
  <c r="D337" i="61"/>
  <c r="E337" i="61"/>
  <c r="G337" i="61"/>
  <c r="C338" i="61"/>
  <c r="D338" i="61"/>
  <c r="E338" i="61" s="1"/>
  <c r="F338" i="61" s="1"/>
  <c r="G338" i="61"/>
  <c r="C339" i="61"/>
  <c r="G339" i="61" s="1"/>
  <c r="D339" i="61"/>
  <c r="E339" i="61" s="1"/>
  <c r="C340" i="61"/>
  <c r="G340" i="61" s="1"/>
  <c r="D340" i="61"/>
  <c r="E340" i="61" s="1"/>
  <c r="F340" i="61" s="1"/>
  <c r="C341" i="61"/>
  <c r="D341" i="61"/>
  <c r="E341" i="61"/>
  <c r="F341" i="61" s="1"/>
  <c r="G341" i="61"/>
  <c r="C342" i="61"/>
  <c r="D342" i="61"/>
  <c r="E342" i="61" s="1"/>
  <c r="F342" i="61" s="1"/>
  <c r="G342" i="61"/>
  <c r="C343" i="61"/>
  <c r="G343" i="61" s="1"/>
  <c r="D343" i="61"/>
  <c r="E343" i="61" s="1"/>
  <c r="C344" i="61"/>
  <c r="G344" i="61" s="1"/>
  <c r="D344" i="61"/>
  <c r="E344" i="61" s="1"/>
  <c r="F344" i="61" s="1"/>
  <c r="C345" i="61"/>
  <c r="D345" i="61"/>
  <c r="E345" i="61"/>
  <c r="G345" i="61"/>
  <c r="C346" i="61"/>
  <c r="D346" i="61"/>
  <c r="E346" i="61" s="1"/>
  <c r="F346" i="61" s="1"/>
  <c r="G346" i="61"/>
  <c r="C347" i="61"/>
  <c r="G347" i="61" s="1"/>
  <c r="D347" i="61"/>
  <c r="E347" i="61" s="1"/>
  <c r="C348" i="61"/>
  <c r="G348" i="61" s="1"/>
  <c r="D348" i="61"/>
  <c r="E348" i="61" s="1"/>
  <c r="F348" i="61" s="1"/>
  <c r="C349" i="61"/>
  <c r="D349" i="61"/>
  <c r="E349" i="61"/>
  <c r="F349" i="61" s="1"/>
  <c r="G349" i="61"/>
  <c r="C350" i="61"/>
  <c r="D350" i="61"/>
  <c r="E350" i="61" s="1"/>
  <c r="F350" i="61" s="1"/>
  <c r="G350" i="61"/>
  <c r="C351" i="61"/>
  <c r="G351" i="61" s="1"/>
  <c r="D351" i="61"/>
  <c r="E351" i="61" s="1"/>
  <c r="C352" i="61"/>
  <c r="G352" i="61" s="1"/>
  <c r="D352" i="61"/>
  <c r="E352" i="61" s="1"/>
  <c r="F352" i="61" s="1"/>
  <c r="C353" i="61"/>
  <c r="D353" i="61"/>
  <c r="E353" i="61"/>
  <c r="G353" i="61"/>
  <c r="C354" i="61"/>
  <c r="D354" i="61"/>
  <c r="E354" i="61" s="1"/>
  <c r="F354" i="61" s="1"/>
  <c r="G354" i="61"/>
  <c r="C355" i="61"/>
  <c r="G355" i="61" s="1"/>
  <c r="D355" i="61"/>
  <c r="E355" i="61" s="1"/>
  <c r="C356" i="61"/>
  <c r="G356" i="61" s="1"/>
  <c r="D356" i="61"/>
  <c r="E356" i="61" s="1"/>
  <c r="F356" i="61" s="1"/>
  <c r="C357" i="61"/>
  <c r="D357" i="61"/>
  <c r="E357" i="61"/>
  <c r="F357" i="61" s="1"/>
  <c r="G357" i="61"/>
  <c r="C358" i="61"/>
  <c r="D358" i="61"/>
  <c r="E358" i="61" s="1"/>
  <c r="F358" i="61" s="1"/>
  <c r="G358" i="61"/>
  <c r="C359" i="61"/>
  <c r="G359" i="61" s="1"/>
  <c r="D359" i="61"/>
  <c r="E359" i="61" s="1"/>
  <c r="C360" i="61"/>
  <c r="G360" i="61" s="1"/>
  <c r="D360" i="61"/>
  <c r="E360" i="61" s="1"/>
  <c r="F360" i="61" s="1"/>
  <c r="C361" i="61"/>
  <c r="D361" i="61"/>
  <c r="E361" i="61"/>
  <c r="G361" i="61"/>
  <c r="C362" i="61"/>
  <c r="D362" i="61"/>
  <c r="E362" i="61" s="1"/>
  <c r="F362" i="61" s="1"/>
  <c r="G362" i="61"/>
  <c r="C363" i="61"/>
  <c r="G363" i="61" s="1"/>
  <c r="D363" i="61"/>
  <c r="E363" i="61" s="1"/>
  <c r="C364" i="61"/>
  <c r="G364" i="61" s="1"/>
  <c r="D364" i="61"/>
  <c r="E364" i="61" s="1"/>
  <c r="F364" i="61" s="1"/>
  <c r="C365" i="61"/>
  <c r="D365" i="61"/>
  <c r="E365" i="61"/>
  <c r="F365" i="61" s="1"/>
  <c r="G365" i="61"/>
  <c r="C366" i="61"/>
  <c r="D366" i="61"/>
  <c r="E366" i="61" s="1"/>
  <c r="F366" i="61" s="1"/>
  <c r="G366" i="61"/>
  <c r="C367" i="61"/>
  <c r="G367" i="61" s="1"/>
  <c r="D367" i="61"/>
  <c r="E367" i="61" s="1"/>
  <c r="C368" i="61"/>
  <c r="G368" i="61" s="1"/>
  <c r="D368" i="61"/>
  <c r="E368" i="61" s="1"/>
  <c r="F368" i="61" s="1"/>
  <c r="C369" i="61"/>
  <c r="D369" i="61"/>
  <c r="E369" i="61"/>
  <c r="G369" i="61"/>
  <c r="C370" i="61"/>
  <c r="D370" i="61"/>
  <c r="E370" i="61" s="1"/>
  <c r="F370" i="61" s="1"/>
  <c r="G370" i="61"/>
  <c r="C371" i="61"/>
  <c r="G371" i="61" s="1"/>
  <c r="D371" i="61"/>
  <c r="E371" i="61" s="1"/>
  <c r="C372" i="61"/>
  <c r="G372" i="61" s="1"/>
  <c r="D372" i="61"/>
  <c r="E372" i="61" s="1"/>
  <c r="F372" i="61" s="1"/>
  <c r="C373" i="61"/>
  <c r="D373" i="61"/>
  <c r="E373" i="61"/>
  <c r="F373" i="61" s="1"/>
  <c r="G373" i="61"/>
  <c r="C374" i="61"/>
  <c r="D374" i="61"/>
  <c r="E374" i="61" s="1"/>
  <c r="F374" i="61" s="1"/>
  <c r="G374" i="61"/>
  <c r="C375" i="61"/>
  <c r="G375" i="61" s="1"/>
  <c r="D375" i="61"/>
  <c r="E375" i="61" s="1"/>
  <c r="C376" i="61"/>
  <c r="G376" i="61" s="1"/>
  <c r="D376" i="61"/>
  <c r="E376" i="61" s="1"/>
  <c r="F376" i="61" s="1"/>
  <c r="C377" i="61"/>
  <c r="D377" i="61"/>
  <c r="E377" i="61"/>
  <c r="G377" i="61"/>
  <c r="C378" i="61"/>
  <c r="D378" i="61"/>
  <c r="E378" i="61" s="1"/>
  <c r="F378" i="61" s="1"/>
  <c r="G378" i="61"/>
  <c r="C379" i="61"/>
  <c r="D379" i="61"/>
  <c r="E379" i="61"/>
  <c r="G379" i="61"/>
  <c r="C380" i="61"/>
  <c r="D380" i="61"/>
  <c r="E380" i="61" s="1"/>
  <c r="F380" i="61"/>
  <c r="G380" i="61"/>
  <c r="C381" i="61"/>
  <c r="D381" i="61"/>
  <c r="E381" i="61"/>
  <c r="F381" i="61"/>
  <c r="G381" i="61"/>
  <c r="C382" i="61"/>
  <c r="D382" i="61"/>
  <c r="E382" i="61"/>
  <c r="F382" i="61" s="1"/>
  <c r="G382" i="61"/>
  <c r="C383" i="61"/>
  <c r="G383" i="61" s="1"/>
  <c r="D383" i="61"/>
  <c r="E383" i="61" s="1"/>
  <c r="C384" i="61"/>
  <c r="G384" i="61" s="1"/>
  <c r="D384" i="61"/>
  <c r="E384" i="61" s="1"/>
  <c r="F384" i="61" s="1"/>
  <c r="C385" i="61"/>
  <c r="G385" i="61" s="1"/>
  <c r="D385" i="61"/>
  <c r="E385" i="61"/>
  <c r="F385" i="61" s="1"/>
  <c r="C386" i="61"/>
  <c r="D386" i="61"/>
  <c r="E386" i="61" s="1"/>
  <c r="F386" i="61"/>
  <c r="G386" i="61"/>
  <c r="C387" i="61"/>
  <c r="D387" i="61"/>
  <c r="E387" i="61"/>
  <c r="F387" i="61" s="1"/>
  <c r="G387" i="61"/>
  <c r="C388" i="61"/>
  <c r="D388" i="61"/>
  <c r="E388" i="61" s="1"/>
  <c r="F388" i="61"/>
  <c r="G388" i="61"/>
  <c r="C389" i="61"/>
  <c r="D389" i="61"/>
  <c r="E389" i="61"/>
  <c r="F389" i="61" s="1"/>
  <c r="G389" i="61"/>
  <c r="C390" i="61"/>
  <c r="D390" i="61"/>
  <c r="E390" i="61" s="1"/>
  <c r="F390" i="61" s="1"/>
  <c r="G390" i="61"/>
  <c r="C391" i="61"/>
  <c r="G391" i="61" s="1"/>
  <c r="D391" i="61"/>
  <c r="E391" i="61" s="1"/>
  <c r="C392" i="61"/>
  <c r="G392" i="61" s="1"/>
  <c r="D392" i="61"/>
  <c r="E392" i="61" s="1"/>
  <c r="C393" i="61"/>
  <c r="D393" i="61"/>
  <c r="E393" i="61"/>
  <c r="G393" i="61"/>
  <c r="C394" i="61"/>
  <c r="D394" i="61"/>
  <c r="E394" i="61" s="1"/>
  <c r="F394" i="61" s="1"/>
  <c r="G394" i="61"/>
  <c r="C395" i="61"/>
  <c r="D395" i="61"/>
  <c r="E395" i="61"/>
  <c r="G395" i="61"/>
  <c r="C396" i="61"/>
  <c r="D396" i="61"/>
  <c r="E396" i="61" s="1"/>
  <c r="F396" i="61"/>
  <c r="G396" i="61"/>
  <c r="C397" i="61"/>
  <c r="D397" i="61"/>
  <c r="E397" i="61"/>
  <c r="F397" i="61"/>
  <c r="G397" i="61"/>
  <c r="C398" i="61"/>
  <c r="D398" i="61"/>
  <c r="E398" i="61"/>
  <c r="F398" i="61" s="1"/>
  <c r="G398" i="61"/>
  <c r="C399" i="61"/>
  <c r="G399" i="61" s="1"/>
  <c r="D399" i="61"/>
  <c r="E399" i="61" s="1"/>
  <c r="C400" i="61"/>
  <c r="G400" i="61" s="1"/>
  <c r="D400" i="61"/>
  <c r="C401" i="61"/>
  <c r="G401" i="61" s="1"/>
  <c r="D401" i="61"/>
  <c r="E401" i="61"/>
  <c r="C402" i="61"/>
  <c r="D402" i="61"/>
  <c r="E402" i="61" s="1"/>
  <c r="F402" i="61"/>
  <c r="G402" i="61"/>
  <c r="C403" i="61"/>
  <c r="D403" i="61"/>
  <c r="E403" i="61"/>
  <c r="F403" i="61" s="1"/>
  <c r="G403" i="61"/>
  <c r="C404" i="61"/>
  <c r="D404" i="61"/>
  <c r="E404" i="61" s="1"/>
  <c r="F404" i="61"/>
  <c r="G404" i="61"/>
  <c r="C405" i="61"/>
  <c r="D405" i="61"/>
  <c r="E405" i="61"/>
  <c r="F405" i="61" s="1"/>
  <c r="G405" i="61"/>
  <c r="C406" i="61"/>
  <c r="D406" i="61"/>
  <c r="E406" i="61" s="1"/>
  <c r="F406" i="61" s="1"/>
  <c r="G406" i="61"/>
  <c r="C407" i="61"/>
  <c r="G407" i="61" s="1"/>
  <c r="D407" i="61"/>
  <c r="E407" i="61" s="1"/>
  <c r="C408" i="61"/>
  <c r="G408" i="61" s="1"/>
  <c r="D408" i="61"/>
  <c r="E408" i="61" s="1"/>
  <c r="F408" i="61" s="1"/>
  <c r="C409" i="61"/>
  <c r="D409" i="61"/>
  <c r="E409" i="61"/>
  <c r="G409" i="61"/>
  <c r="C410" i="61"/>
  <c r="D410" i="61"/>
  <c r="E410" i="61" s="1"/>
  <c r="F410" i="61" s="1"/>
  <c r="G410" i="61"/>
  <c r="C411" i="61"/>
  <c r="D411" i="61"/>
  <c r="E411" i="61"/>
  <c r="G411" i="61"/>
  <c r="C412" i="61"/>
  <c r="D412" i="61"/>
  <c r="E412" i="61" s="1"/>
  <c r="F412" i="61"/>
  <c r="G412" i="61"/>
  <c r="C413" i="61"/>
  <c r="D413" i="61"/>
  <c r="E413" i="61"/>
  <c r="F413" i="61"/>
  <c r="G413" i="61"/>
  <c r="C414" i="61"/>
  <c r="D414" i="61"/>
  <c r="E414" i="61"/>
  <c r="F414" i="61" s="1"/>
  <c r="G414" i="61"/>
  <c r="C415" i="61"/>
  <c r="G415" i="61" s="1"/>
  <c r="D415" i="61"/>
  <c r="E415" i="61" s="1"/>
  <c r="C416" i="61"/>
  <c r="G416" i="61" s="1"/>
  <c r="D416" i="61"/>
  <c r="E416" i="61" s="1"/>
  <c r="F416" i="61" s="1"/>
  <c r="C417" i="61"/>
  <c r="G417" i="61" s="1"/>
  <c r="D417" i="61"/>
  <c r="E417" i="61"/>
  <c r="F417" i="61" s="1"/>
  <c r="C418" i="61"/>
  <c r="D418" i="61"/>
  <c r="E418" i="61" s="1"/>
  <c r="F418" i="61"/>
  <c r="G418" i="61"/>
  <c r="C419" i="61"/>
  <c r="D419" i="61"/>
  <c r="E419" i="61"/>
  <c r="F419" i="61" s="1"/>
  <c r="G419" i="61"/>
  <c r="C420" i="61"/>
  <c r="D420" i="61"/>
  <c r="E420" i="61" s="1"/>
  <c r="F420" i="61"/>
  <c r="G420" i="61"/>
  <c r="C421" i="61"/>
  <c r="D421" i="61"/>
  <c r="E421" i="61"/>
  <c r="F421" i="61" s="1"/>
  <c r="G421" i="61"/>
  <c r="C422" i="61"/>
  <c r="D422" i="61"/>
  <c r="E422" i="61" s="1"/>
  <c r="F422" i="61" s="1"/>
  <c r="G422" i="61"/>
  <c r="C423" i="61"/>
  <c r="G423" i="61" s="1"/>
  <c r="D423" i="61"/>
  <c r="E423" i="61" s="1"/>
  <c r="C424" i="61"/>
  <c r="G424" i="61" s="1"/>
  <c r="D424" i="61"/>
  <c r="E424" i="61" s="1"/>
  <c r="C425" i="61"/>
  <c r="D425" i="61"/>
  <c r="E425" i="61"/>
  <c r="G425" i="61"/>
  <c r="C426" i="61"/>
  <c r="D426" i="61"/>
  <c r="E426" i="61" s="1"/>
  <c r="F426" i="61" s="1"/>
  <c r="G426" i="61"/>
  <c r="C427" i="61"/>
  <c r="D427" i="61"/>
  <c r="E427" i="61"/>
  <c r="G427" i="61"/>
  <c r="C428" i="61"/>
  <c r="D428" i="61"/>
  <c r="E428" i="61" s="1"/>
  <c r="F428" i="61"/>
  <c r="G428" i="61"/>
  <c r="C429" i="61"/>
  <c r="D429" i="61"/>
  <c r="E429" i="61"/>
  <c r="F429" i="61"/>
  <c r="G429" i="61"/>
  <c r="C430" i="61"/>
  <c r="D430" i="61"/>
  <c r="E430" i="61"/>
  <c r="F430" i="61" s="1"/>
  <c r="G430" i="61"/>
  <c r="C431" i="61"/>
  <c r="G431" i="61" s="1"/>
  <c r="D431" i="61"/>
  <c r="E431" i="61" s="1"/>
  <c r="C432" i="61"/>
  <c r="G432" i="61" s="1"/>
  <c r="D432" i="61"/>
  <c r="E432" i="61" s="1"/>
  <c r="C433" i="61"/>
  <c r="G433" i="61" s="1"/>
  <c r="D433" i="61"/>
  <c r="E433" i="61"/>
  <c r="F433" i="61" s="1"/>
  <c r="C434" i="61"/>
  <c r="D434" i="61"/>
  <c r="E434" i="61" s="1"/>
  <c r="F434" i="61"/>
  <c r="G434" i="61"/>
  <c r="C435" i="61"/>
  <c r="D435" i="61"/>
  <c r="E435" i="61"/>
  <c r="F435" i="61" s="1"/>
  <c r="G435" i="61"/>
  <c r="C436" i="61"/>
  <c r="D436" i="61"/>
  <c r="E436" i="61" s="1"/>
  <c r="F436" i="61"/>
  <c r="G436" i="61"/>
  <c r="C437" i="61"/>
  <c r="D437" i="61"/>
  <c r="E437" i="61"/>
  <c r="F437" i="61" s="1"/>
  <c r="G437" i="61"/>
  <c r="C438" i="61"/>
  <c r="D438" i="61"/>
  <c r="E438" i="61" s="1"/>
  <c r="F438" i="61" s="1"/>
  <c r="G438" i="61"/>
  <c r="C439" i="61"/>
  <c r="G439" i="61" s="1"/>
  <c r="D439" i="61"/>
  <c r="E439" i="61" s="1"/>
  <c r="C440" i="61"/>
  <c r="G440" i="61" s="1"/>
  <c r="D440" i="61"/>
  <c r="E440" i="61" s="1"/>
  <c r="F440" i="61" s="1"/>
  <c r="C441" i="61"/>
  <c r="D441" i="61"/>
  <c r="E441" i="61"/>
  <c r="G441" i="61"/>
  <c r="C442" i="61"/>
  <c r="D442" i="61"/>
  <c r="E442" i="61" s="1"/>
  <c r="F442" i="61" s="1"/>
  <c r="G442" i="61"/>
  <c r="C443" i="61"/>
  <c r="D443" i="61"/>
  <c r="E443" i="61"/>
  <c r="G443" i="61"/>
  <c r="C444" i="61"/>
  <c r="D444" i="61"/>
  <c r="E444" i="61" s="1"/>
  <c r="F444" i="61"/>
  <c r="G444" i="61"/>
  <c r="C445" i="61"/>
  <c r="D445" i="61"/>
  <c r="E445" i="61"/>
  <c r="F445" i="61"/>
  <c r="G445" i="61"/>
  <c r="C446" i="61"/>
  <c r="D446" i="61"/>
  <c r="E446" i="61"/>
  <c r="F446" i="61" s="1"/>
  <c r="G446" i="61"/>
  <c r="C447" i="61"/>
  <c r="G447" i="61" s="1"/>
  <c r="D447" i="61"/>
  <c r="E447" i="61" s="1"/>
  <c r="C448" i="61"/>
  <c r="G448" i="61" s="1"/>
  <c r="D448" i="61"/>
  <c r="C449" i="61"/>
  <c r="D449" i="61"/>
  <c r="G449" i="61"/>
  <c r="C450" i="61"/>
  <c r="D450" i="61"/>
  <c r="E450" i="61" s="1"/>
  <c r="G450" i="61"/>
  <c r="C451" i="61"/>
  <c r="D451" i="61"/>
  <c r="E451" i="61"/>
  <c r="G451" i="61"/>
  <c r="C452" i="61"/>
  <c r="D452" i="61"/>
  <c r="E452" i="61" s="1"/>
  <c r="F452" i="61"/>
  <c r="G452" i="61"/>
  <c r="C453" i="61"/>
  <c r="D453" i="61"/>
  <c r="E453" i="61"/>
  <c r="F453" i="61"/>
  <c r="G453" i="61"/>
  <c r="C454" i="61"/>
  <c r="D454" i="61"/>
  <c r="E454" i="61"/>
  <c r="F454" i="61" s="1"/>
  <c r="G454" i="61"/>
  <c r="C455" i="61"/>
  <c r="G455" i="61" s="1"/>
  <c r="D455" i="61"/>
  <c r="E455" i="61" s="1"/>
  <c r="C456" i="61"/>
  <c r="G456" i="61" s="1"/>
  <c r="D456" i="61"/>
  <c r="E456" i="61" s="1"/>
  <c r="F456" i="61" s="1"/>
  <c r="C457" i="61"/>
  <c r="G457" i="61" s="1"/>
  <c r="D457" i="61"/>
  <c r="E457" i="61"/>
  <c r="F457" i="61" s="1"/>
  <c r="C458" i="61"/>
  <c r="D458" i="61"/>
  <c r="E458" i="61" s="1"/>
  <c r="F458" i="61"/>
  <c r="G458" i="61"/>
  <c r="C459" i="61"/>
  <c r="D459" i="61"/>
  <c r="E459" i="61"/>
  <c r="F459" i="61" s="1"/>
  <c r="G459" i="61"/>
  <c r="C460" i="61"/>
  <c r="D460" i="61"/>
  <c r="E460" i="61" s="1"/>
  <c r="F460" i="61"/>
  <c r="G460" i="61"/>
  <c r="C461" i="61"/>
  <c r="D461" i="61"/>
  <c r="E461" i="61"/>
  <c r="F461" i="61" s="1"/>
  <c r="G461" i="61"/>
  <c r="C462" i="61"/>
  <c r="D462" i="61"/>
  <c r="E462" i="61" s="1"/>
  <c r="G462" i="61"/>
  <c r="C463" i="61"/>
  <c r="G463" i="61" s="1"/>
  <c r="D463" i="61"/>
  <c r="E463" i="61" s="1"/>
  <c r="C464" i="61"/>
  <c r="G464" i="61" s="1"/>
  <c r="D464" i="61"/>
  <c r="E464" i="61" s="1"/>
  <c r="C465" i="61"/>
  <c r="D465" i="61"/>
  <c r="E465" i="61"/>
  <c r="G465" i="61"/>
  <c r="C466" i="61"/>
  <c r="D466" i="61"/>
  <c r="E466" i="61" s="1"/>
  <c r="F466" i="61" s="1"/>
  <c r="G466" i="61"/>
  <c r="C467" i="61"/>
  <c r="D467" i="61"/>
  <c r="E467" i="61"/>
  <c r="G467" i="61"/>
  <c r="C468" i="61"/>
  <c r="D468" i="61"/>
  <c r="E468" i="61" s="1"/>
  <c r="F468" i="61"/>
  <c r="G468" i="61"/>
  <c r="C469" i="61"/>
  <c r="D469" i="61"/>
  <c r="E469" i="61"/>
  <c r="F469" i="61"/>
  <c r="G469" i="61"/>
  <c r="C470" i="61"/>
  <c r="D470" i="61"/>
  <c r="E470" i="61"/>
  <c r="F470" i="61" s="1"/>
  <c r="G470" i="61"/>
  <c r="C471" i="61"/>
  <c r="G471" i="61" s="1"/>
  <c r="D471" i="61"/>
  <c r="E471" i="61" s="1"/>
  <c r="C472" i="61"/>
  <c r="G472" i="61" s="1"/>
  <c r="D472" i="61"/>
  <c r="E472" i="61" s="1"/>
  <c r="C473" i="61"/>
  <c r="D473" i="61"/>
  <c r="E473" i="61"/>
  <c r="F473" i="61" s="1"/>
  <c r="G473" i="61"/>
  <c r="C474" i="61"/>
  <c r="D474" i="61"/>
  <c r="E474" i="61" s="1"/>
  <c r="F474" i="61" s="1"/>
  <c r="G474" i="61"/>
  <c r="C475" i="61"/>
  <c r="D475" i="61"/>
  <c r="E475" i="61"/>
  <c r="G475" i="61"/>
  <c r="C476" i="61"/>
  <c r="D476" i="61"/>
  <c r="E476" i="61" s="1"/>
  <c r="F476" i="61"/>
  <c r="G476" i="61"/>
  <c r="C477" i="61"/>
  <c r="D477" i="61"/>
  <c r="E477" i="61"/>
  <c r="F477" i="61"/>
  <c r="G477" i="61"/>
  <c r="C478" i="61"/>
  <c r="D478" i="61"/>
  <c r="E478" i="61"/>
  <c r="F478" i="61" s="1"/>
  <c r="G478" i="61"/>
  <c r="C479" i="61"/>
  <c r="G479" i="61" s="1"/>
  <c r="D479" i="61"/>
  <c r="E479" i="61" s="1"/>
  <c r="C480" i="61"/>
  <c r="G480" i="61" s="1"/>
  <c r="D480" i="61"/>
  <c r="E480" i="61" s="1"/>
  <c r="C481" i="61"/>
  <c r="D481" i="61"/>
  <c r="E481" i="61"/>
  <c r="F481" i="61" s="1"/>
  <c r="G481" i="61"/>
  <c r="C482" i="61"/>
  <c r="D482" i="61"/>
  <c r="E482" i="61" s="1"/>
  <c r="F482" i="61" s="1"/>
  <c r="G482" i="61"/>
  <c r="C483" i="61"/>
  <c r="D483" i="61"/>
  <c r="E483" i="61"/>
  <c r="G483" i="61"/>
  <c r="C484" i="61"/>
  <c r="D484" i="61"/>
  <c r="E484" i="61" s="1"/>
  <c r="F484" i="61"/>
  <c r="G484" i="61"/>
  <c r="C485" i="61"/>
  <c r="D485" i="61"/>
  <c r="E485" i="61"/>
  <c r="F485" i="61"/>
  <c r="G485" i="61"/>
  <c r="C486" i="61"/>
  <c r="D486" i="61"/>
  <c r="E486" i="61"/>
  <c r="F486" i="61" s="1"/>
  <c r="G486" i="61"/>
  <c r="C487" i="61"/>
  <c r="G487" i="61" s="1"/>
  <c r="D487" i="61"/>
  <c r="E487" i="61" s="1"/>
  <c r="F487" i="61" s="1"/>
  <c r="C488" i="61"/>
  <c r="G488" i="61" s="1"/>
  <c r="D488" i="61"/>
  <c r="E488" i="61" s="1"/>
  <c r="F488" i="61" s="1"/>
  <c r="C489" i="61"/>
  <c r="D489" i="61"/>
  <c r="E489" i="61"/>
  <c r="F489" i="61" s="1"/>
  <c r="G489" i="61"/>
  <c r="C490" i="61"/>
  <c r="D490" i="61"/>
  <c r="E490" i="61" s="1"/>
  <c r="F490" i="61" s="1"/>
  <c r="G490" i="61"/>
  <c r="C491" i="61"/>
  <c r="D491" i="61"/>
  <c r="E491" i="61"/>
  <c r="G491" i="61"/>
  <c r="C492" i="61"/>
  <c r="G492" i="61" s="1"/>
  <c r="D492" i="61"/>
  <c r="E492" i="61" s="1"/>
  <c r="F492" i="61"/>
  <c r="C493" i="61"/>
  <c r="D493" i="61"/>
  <c r="E493" i="61"/>
  <c r="F493" i="61" s="1"/>
  <c r="G493" i="61"/>
  <c r="C494" i="61"/>
  <c r="D494" i="61"/>
  <c r="E494" i="61" s="1"/>
  <c r="F494" i="61" s="1"/>
  <c r="G494" i="61"/>
  <c r="C495" i="61"/>
  <c r="G495" i="61" s="1"/>
  <c r="D495" i="61"/>
  <c r="E495" i="61"/>
  <c r="C496" i="61"/>
  <c r="G496" i="61" s="1"/>
  <c r="D496" i="61"/>
  <c r="E496" i="61" s="1"/>
  <c r="F496" i="61" s="1"/>
  <c r="C497" i="61"/>
  <c r="G497" i="61" s="1"/>
  <c r="D497" i="61"/>
  <c r="E497" i="61"/>
  <c r="F497" i="61" s="1"/>
  <c r="C498" i="61"/>
  <c r="D498" i="61"/>
  <c r="E498" i="61" s="1"/>
  <c r="F498" i="61" s="1"/>
  <c r="G498" i="61"/>
  <c r="C499" i="61"/>
  <c r="G499" i="61" s="1"/>
  <c r="D499" i="61"/>
  <c r="E499" i="61"/>
  <c r="C500" i="61"/>
  <c r="G500" i="61" s="1"/>
  <c r="D500" i="61"/>
  <c r="E500" i="61" s="1"/>
  <c r="F500" i="61"/>
  <c r="C501" i="61"/>
  <c r="D501" i="61"/>
  <c r="E501" i="61"/>
  <c r="F501" i="61" s="1"/>
  <c r="G501" i="61"/>
  <c r="C502" i="61"/>
  <c r="D502" i="61"/>
  <c r="E502" i="61" s="1"/>
  <c r="F502" i="61" s="1"/>
  <c r="G502" i="61"/>
  <c r="C503" i="61"/>
  <c r="G503" i="61" s="1"/>
  <c r="D503" i="61"/>
  <c r="E503" i="61"/>
  <c r="C504" i="61"/>
  <c r="G504" i="61" s="1"/>
  <c r="D504" i="61"/>
  <c r="E504" i="61" s="1"/>
  <c r="F504" i="61" s="1"/>
  <c r="C505" i="61"/>
  <c r="G505" i="61" s="1"/>
  <c r="D505" i="61"/>
  <c r="E505" i="61"/>
  <c r="F505" i="61" s="1"/>
  <c r="C506" i="61"/>
  <c r="D506" i="61"/>
  <c r="E506" i="61" s="1"/>
  <c r="F506" i="61" s="1"/>
  <c r="G506" i="61"/>
  <c r="C507" i="61"/>
  <c r="G507" i="61" s="1"/>
  <c r="D507" i="61"/>
  <c r="E507" i="61"/>
  <c r="C508" i="61"/>
  <c r="G508" i="61" s="1"/>
  <c r="D508" i="61"/>
  <c r="E508" i="61" s="1"/>
  <c r="F508" i="61"/>
  <c r="C509" i="61"/>
  <c r="D509" i="61"/>
  <c r="E509" i="61"/>
  <c r="F509" i="61" s="1"/>
  <c r="G509" i="61"/>
  <c r="C510" i="61"/>
  <c r="D510" i="61"/>
  <c r="E510" i="61" s="1"/>
  <c r="F510" i="61" s="1"/>
  <c r="G510" i="61"/>
  <c r="C511" i="61"/>
  <c r="G511" i="61" s="1"/>
  <c r="D511" i="61"/>
  <c r="E511" i="61"/>
  <c r="C512" i="61"/>
  <c r="G512" i="61" s="1"/>
  <c r="D512" i="61"/>
  <c r="E512" i="61" s="1"/>
  <c r="F512" i="61" s="1"/>
  <c r="C513" i="61"/>
  <c r="G513" i="61" s="1"/>
  <c r="D513" i="61"/>
  <c r="E513" i="61"/>
  <c r="F513" i="61" s="1"/>
  <c r="C514" i="61"/>
  <c r="D514" i="61"/>
  <c r="E514" i="61" s="1"/>
  <c r="F514" i="61" s="1"/>
  <c r="G514" i="61"/>
  <c r="C515" i="61"/>
  <c r="G515" i="61" s="1"/>
  <c r="D515" i="61"/>
  <c r="E515" i="61"/>
  <c r="C516" i="61"/>
  <c r="G516" i="61" s="1"/>
  <c r="D516" i="61"/>
  <c r="E516" i="61" s="1"/>
  <c r="F516" i="61"/>
  <c r="C517" i="61"/>
  <c r="D517" i="61"/>
  <c r="E517" i="61"/>
  <c r="F517" i="61" s="1"/>
  <c r="G517" i="61"/>
  <c r="C518" i="61"/>
  <c r="D518" i="61"/>
  <c r="E518" i="61" s="1"/>
  <c r="F518" i="61" s="1"/>
  <c r="G518" i="61"/>
  <c r="C519" i="61"/>
  <c r="G519" i="61" s="1"/>
  <c r="D519" i="61"/>
  <c r="E519" i="61"/>
  <c r="C520" i="61"/>
  <c r="G520" i="61" s="1"/>
  <c r="D520" i="61"/>
  <c r="E520" i="61" s="1"/>
  <c r="F520" i="61" s="1"/>
  <c r="C521" i="61"/>
  <c r="G521" i="61" s="1"/>
  <c r="D521" i="61"/>
  <c r="E521" i="61"/>
  <c r="F521" i="61" s="1"/>
  <c r="C522" i="61"/>
  <c r="D522" i="61"/>
  <c r="E522" i="61" s="1"/>
  <c r="F522" i="61" s="1"/>
  <c r="G522" i="61"/>
  <c r="C523" i="61"/>
  <c r="G523" i="61" s="1"/>
  <c r="D523" i="61"/>
  <c r="E523" i="61"/>
  <c r="C524" i="61"/>
  <c r="D524" i="61"/>
  <c r="E524" i="61"/>
  <c r="F524" i="61" s="1"/>
  <c r="G524" i="61"/>
  <c r="C525" i="61"/>
  <c r="D525" i="61"/>
  <c r="E525" i="61" s="1"/>
  <c r="F525" i="61" s="1"/>
  <c r="G525" i="61"/>
  <c r="C526" i="61"/>
  <c r="D526" i="61"/>
  <c r="E526" i="61"/>
  <c r="G526" i="61"/>
  <c r="C527" i="61"/>
  <c r="D527" i="61"/>
  <c r="E527" i="61" s="1"/>
  <c r="F527" i="61"/>
  <c r="G527" i="61"/>
  <c r="C528" i="61"/>
  <c r="D528" i="61"/>
  <c r="E528" i="61"/>
  <c r="F528" i="61"/>
  <c r="G528" i="61"/>
  <c r="C529" i="61"/>
  <c r="D529" i="61"/>
  <c r="E529" i="61"/>
  <c r="F529" i="61" s="1"/>
  <c r="G529" i="61"/>
  <c r="C530" i="61"/>
  <c r="G530" i="61" s="1"/>
  <c r="D530" i="61"/>
  <c r="E530" i="61" s="1"/>
  <c r="C531" i="61"/>
  <c r="G531" i="61" s="1"/>
  <c r="D531" i="61"/>
  <c r="E531" i="61" s="1"/>
  <c r="F531" i="61" s="1"/>
  <c r="C532" i="61"/>
  <c r="D532" i="61"/>
  <c r="E532" i="61"/>
  <c r="G532" i="61"/>
  <c r="C533" i="61"/>
  <c r="D533" i="61"/>
  <c r="E533" i="61" s="1"/>
  <c r="F533" i="61" s="1"/>
  <c r="G533" i="61"/>
  <c r="C534" i="61"/>
  <c r="D534" i="61"/>
  <c r="E534" i="61"/>
  <c r="G534" i="61"/>
  <c r="C535" i="61"/>
  <c r="D535" i="61"/>
  <c r="E535" i="61" s="1"/>
  <c r="F535" i="61"/>
  <c r="G535" i="61"/>
  <c r="C536" i="61"/>
  <c r="D536" i="61"/>
  <c r="E536" i="61"/>
  <c r="F536" i="61"/>
  <c r="G536" i="61"/>
  <c r="C537" i="61"/>
  <c r="D537" i="61"/>
  <c r="E537" i="61"/>
  <c r="F537" i="61" s="1"/>
  <c r="G537" i="61"/>
  <c r="C538" i="61"/>
  <c r="G538" i="61" s="1"/>
  <c r="D538" i="61"/>
  <c r="E538" i="61" s="1"/>
  <c r="C539" i="61"/>
  <c r="G539" i="61" s="1"/>
  <c r="D539" i="61"/>
  <c r="E539" i="61" s="1"/>
  <c r="F539" i="61" s="1"/>
  <c r="C540" i="61"/>
  <c r="D540" i="61"/>
  <c r="E540" i="61"/>
  <c r="G540" i="61"/>
  <c r="C541" i="61"/>
  <c r="D541" i="61"/>
  <c r="E541" i="61" s="1"/>
  <c r="F541" i="61" s="1"/>
  <c r="G541" i="61"/>
  <c r="C542" i="61"/>
  <c r="D542" i="61"/>
  <c r="E542" i="61"/>
  <c r="G542" i="61"/>
  <c r="C543" i="61"/>
  <c r="D543" i="61"/>
  <c r="E543" i="61" s="1"/>
  <c r="F543" i="61"/>
  <c r="G543" i="61"/>
  <c r="C544" i="61"/>
  <c r="D544" i="61"/>
  <c r="E544" i="61"/>
  <c r="F544" i="61"/>
  <c r="G544" i="61"/>
  <c r="C545" i="61"/>
  <c r="D545" i="61"/>
  <c r="E545" i="61"/>
  <c r="F545" i="61" s="1"/>
  <c r="G545" i="61"/>
  <c r="C546" i="61"/>
  <c r="G546" i="61" s="1"/>
  <c r="D546" i="61"/>
  <c r="E546" i="61" s="1"/>
  <c r="C547" i="61"/>
  <c r="G547" i="61" s="1"/>
  <c r="D547" i="61"/>
  <c r="E547" i="61" s="1"/>
  <c r="F547" i="61" s="1"/>
  <c r="C548" i="61"/>
  <c r="D548" i="61"/>
  <c r="E548" i="61"/>
  <c r="G548" i="61"/>
  <c r="C549" i="61"/>
  <c r="D549" i="61"/>
  <c r="E549" i="61" s="1"/>
  <c r="F549" i="61" s="1"/>
  <c r="G549" i="61"/>
  <c r="C550" i="61"/>
  <c r="D550" i="61"/>
  <c r="E550" i="61"/>
  <c r="G550" i="61"/>
  <c r="C551" i="61"/>
  <c r="D551" i="61"/>
  <c r="E551" i="61" s="1"/>
  <c r="F551" i="61"/>
  <c r="G551" i="61"/>
  <c r="C552" i="61"/>
  <c r="D552" i="61"/>
  <c r="E552" i="61"/>
  <c r="F552" i="61"/>
  <c r="G552" i="61"/>
  <c r="C553" i="61"/>
  <c r="D553" i="61"/>
  <c r="E553" i="61"/>
  <c r="F553" i="61" s="1"/>
  <c r="G553" i="61"/>
  <c r="C554" i="61"/>
  <c r="G554" i="61" s="1"/>
  <c r="D554" i="61"/>
  <c r="E554" i="61" s="1"/>
  <c r="C555" i="61"/>
  <c r="G555" i="61" s="1"/>
  <c r="D555" i="61"/>
  <c r="E555" i="61" s="1"/>
  <c r="F555" i="61" s="1"/>
  <c r="C556" i="61"/>
  <c r="D556" i="61"/>
  <c r="E556" i="61"/>
  <c r="G556" i="61"/>
  <c r="C557" i="61"/>
  <c r="D557" i="61"/>
  <c r="E557" i="61" s="1"/>
  <c r="F557" i="61" s="1"/>
  <c r="G557" i="61"/>
  <c r="C558" i="61"/>
  <c r="D558" i="61"/>
  <c r="E558" i="61"/>
  <c r="G558" i="61"/>
  <c r="C559" i="61"/>
  <c r="D559" i="61"/>
  <c r="E559" i="61" s="1"/>
  <c r="F559" i="61"/>
  <c r="G559" i="61"/>
  <c r="C560" i="61"/>
  <c r="D560" i="61"/>
  <c r="E560" i="61"/>
  <c r="F560" i="61"/>
  <c r="G560" i="61"/>
  <c r="C561" i="61"/>
  <c r="D561" i="61"/>
  <c r="E561" i="61"/>
  <c r="F561" i="61" s="1"/>
  <c r="G561" i="61"/>
  <c r="C562" i="61"/>
  <c r="G562" i="61" s="1"/>
  <c r="D562" i="61"/>
  <c r="E562" i="61" s="1"/>
  <c r="C563" i="61"/>
  <c r="G563" i="61" s="1"/>
  <c r="D563" i="61"/>
  <c r="E563" i="61" s="1"/>
  <c r="F563" i="61" s="1"/>
  <c r="C564" i="61"/>
  <c r="D564" i="61"/>
  <c r="E564" i="61"/>
  <c r="G564" i="61"/>
  <c r="C565" i="61"/>
  <c r="D565" i="61"/>
  <c r="E565" i="61" s="1"/>
  <c r="F565" i="61" s="1"/>
  <c r="G565" i="61"/>
  <c r="C566" i="61"/>
  <c r="D566" i="61"/>
  <c r="E566" i="61"/>
  <c r="G566" i="61"/>
  <c r="C567" i="61"/>
  <c r="D567" i="61"/>
  <c r="E567" i="61" s="1"/>
  <c r="F567" i="61"/>
  <c r="G567" i="61"/>
  <c r="C568" i="61"/>
  <c r="D568" i="61"/>
  <c r="E568" i="61"/>
  <c r="F568" i="61"/>
  <c r="G568" i="61"/>
  <c r="C569" i="61"/>
  <c r="D569" i="61"/>
  <c r="E569" i="61"/>
  <c r="F569" i="61" s="1"/>
  <c r="G569" i="61"/>
  <c r="C570" i="61"/>
  <c r="G570" i="61" s="1"/>
  <c r="D570" i="61"/>
  <c r="E570" i="61" s="1"/>
  <c r="C571" i="61"/>
  <c r="G571" i="61" s="1"/>
  <c r="D571" i="61"/>
  <c r="E571" i="61" s="1"/>
  <c r="F571" i="61" s="1"/>
  <c r="C572" i="61"/>
  <c r="D572" i="61"/>
  <c r="E572" i="61"/>
  <c r="G572" i="61"/>
  <c r="C573" i="61"/>
  <c r="D573" i="61"/>
  <c r="E573" i="61" s="1"/>
  <c r="F573" i="61" s="1"/>
  <c r="G573" i="61"/>
  <c r="C574" i="61"/>
  <c r="D574" i="61"/>
  <c r="E574" i="61"/>
  <c r="G574" i="61"/>
  <c r="C575" i="61"/>
  <c r="D575" i="61"/>
  <c r="E575" i="61" s="1"/>
  <c r="F575" i="61"/>
  <c r="G575" i="61"/>
  <c r="C576" i="61"/>
  <c r="D576" i="61"/>
  <c r="E576" i="61"/>
  <c r="F576" i="61"/>
  <c r="G576" i="61"/>
  <c r="C577" i="61"/>
  <c r="D577" i="61"/>
  <c r="E577" i="61"/>
  <c r="F577" i="61" s="1"/>
  <c r="G577" i="61"/>
  <c r="C578" i="61"/>
  <c r="G578" i="61" s="1"/>
  <c r="D578" i="61"/>
  <c r="E578" i="61" s="1"/>
  <c r="C579" i="61"/>
  <c r="G579" i="61" s="1"/>
  <c r="D579" i="61"/>
  <c r="E579" i="61" s="1"/>
  <c r="F579" i="61" s="1"/>
  <c r="C580" i="61"/>
  <c r="D580" i="61"/>
  <c r="E580" i="61"/>
  <c r="G580" i="61"/>
  <c r="C581" i="61"/>
  <c r="D581" i="61"/>
  <c r="E581" i="61" s="1"/>
  <c r="F581" i="61" s="1"/>
  <c r="G581" i="61"/>
  <c r="C582" i="61"/>
  <c r="D582" i="61"/>
  <c r="E582" i="61"/>
  <c r="G582" i="61"/>
  <c r="C583" i="61"/>
  <c r="D583" i="61"/>
  <c r="E583" i="61" s="1"/>
  <c r="F583" i="61"/>
  <c r="G583" i="61"/>
  <c r="C584" i="61"/>
  <c r="D584" i="61"/>
  <c r="E584" i="61"/>
  <c r="F584" i="61"/>
  <c r="G584" i="61"/>
  <c r="C585" i="61"/>
  <c r="D585" i="61"/>
  <c r="E585" i="61"/>
  <c r="F585" i="61" s="1"/>
  <c r="G585" i="61"/>
  <c r="C586" i="61"/>
  <c r="G586" i="61" s="1"/>
  <c r="D586" i="61"/>
  <c r="E586" i="61" s="1"/>
  <c r="C587" i="61"/>
  <c r="G587" i="61" s="1"/>
  <c r="D587" i="61"/>
  <c r="E587" i="61" s="1"/>
  <c r="F587" i="61" s="1"/>
  <c r="C588" i="61"/>
  <c r="D588" i="61"/>
  <c r="E588" i="61"/>
  <c r="G588" i="61"/>
  <c r="C589" i="61"/>
  <c r="D589" i="61"/>
  <c r="E589" i="61" s="1"/>
  <c r="F589" i="61" s="1"/>
  <c r="G589" i="61"/>
  <c r="C590" i="61"/>
  <c r="D590" i="61"/>
  <c r="E590" i="61"/>
  <c r="G590" i="61"/>
  <c r="C591" i="61"/>
  <c r="D591" i="61"/>
  <c r="E591" i="61" s="1"/>
  <c r="F591" i="61"/>
  <c r="G591" i="61"/>
  <c r="C592" i="61"/>
  <c r="D592" i="61"/>
  <c r="E592" i="61"/>
  <c r="F592" i="61"/>
  <c r="G592" i="61"/>
  <c r="C593" i="61"/>
  <c r="D593" i="61"/>
  <c r="E593" i="61"/>
  <c r="F593" i="61" s="1"/>
  <c r="G593" i="61"/>
  <c r="C594" i="61"/>
  <c r="G594" i="61" s="1"/>
  <c r="D594" i="61"/>
  <c r="E594" i="61" s="1"/>
  <c r="C595" i="61"/>
  <c r="G595" i="61" s="1"/>
  <c r="D595" i="61"/>
  <c r="E595" i="61" s="1"/>
  <c r="F595" i="61" s="1"/>
  <c r="C596" i="61"/>
  <c r="D596" i="61"/>
  <c r="E596" i="61"/>
  <c r="G596" i="61"/>
  <c r="C597" i="61"/>
  <c r="D597" i="61"/>
  <c r="E597" i="61" s="1"/>
  <c r="F597" i="61" s="1"/>
  <c r="G597" i="61"/>
  <c r="C598" i="61"/>
  <c r="D598" i="61"/>
  <c r="E598" i="61"/>
  <c r="G598" i="61"/>
  <c r="C599" i="61"/>
  <c r="D599" i="61"/>
  <c r="E599" i="61" s="1"/>
  <c r="F599" i="61"/>
  <c r="G599" i="61"/>
  <c r="C600" i="61"/>
  <c r="D600" i="61"/>
  <c r="E600" i="61"/>
  <c r="F600" i="61"/>
  <c r="G600" i="61"/>
  <c r="C601" i="61"/>
  <c r="D601" i="61"/>
  <c r="E601" i="61"/>
  <c r="F601" i="61" s="1"/>
  <c r="G601" i="61"/>
  <c r="C602" i="61"/>
  <c r="G602" i="61" s="1"/>
  <c r="D602" i="61"/>
  <c r="E602" i="61" s="1"/>
  <c r="C603" i="61"/>
  <c r="G603" i="61" s="1"/>
  <c r="D603" i="61"/>
  <c r="E603" i="61" s="1"/>
  <c r="F603" i="61" s="1"/>
  <c r="C604" i="61"/>
  <c r="D604" i="61"/>
  <c r="E604" i="61"/>
  <c r="G604" i="61"/>
  <c r="C605" i="61"/>
  <c r="D605" i="61"/>
  <c r="E605" i="61" s="1"/>
  <c r="F605" i="61" s="1"/>
  <c r="G605" i="61"/>
  <c r="C606" i="61"/>
  <c r="D606" i="61"/>
  <c r="E606" i="61"/>
  <c r="G606" i="61"/>
  <c r="C607" i="61"/>
  <c r="D607" i="61"/>
  <c r="E607" i="61" s="1"/>
  <c r="F607" i="61"/>
  <c r="G607" i="61"/>
  <c r="C608" i="61"/>
  <c r="D608" i="61"/>
  <c r="E608" i="61"/>
  <c r="F608" i="61"/>
  <c r="G608" i="61"/>
  <c r="C609" i="61"/>
  <c r="D609" i="61"/>
  <c r="E609" i="61"/>
  <c r="F609" i="61" s="1"/>
  <c r="G609" i="61"/>
  <c r="C610" i="61"/>
  <c r="G610" i="61" s="1"/>
  <c r="D610" i="61"/>
  <c r="E610" i="61" s="1"/>
  <c r="C611" i="61"/>
  <c r="G611" i="61" s="1"/>
  <c r="D611" i="61"/>
  <c r="E611" i="61" s="1"/>
  <c r="F611" i="61" s="1"/>
  <c r="C612" i="61"/>
  <c r="D612" i="61"/>
  <c r="E612" i="61"/>
  <c r="G612" i="61"/>
  <c r="C613" i="61"/>
  <c r="D613" i="61"/>
  <c r="E613" i="61" s="1"/>
  <c r="F613" i="61" s="1"/>
  <c r="G613" i="61"/>
  <c r="C614" i="61"/>
  <c r="D614" i="61"/>
  <c r="E614" i="61"/>
  <c r="G614" i="61"/>
  <c r="C615" i="61"/>
  <c r="D615" i="61"/>
  <c r="E615" i="61" s="1"/>
  <c r="F615" i="61"/>
  <c r="G615" i="61"/>
  <c r="C616" i="61"/>
  <c r="D616" i="61"/>
  <c r="E616" i="61"/>
  <c r="F616" i="61"/>
  <c r="G616" i="61"/>
  <c r="C617" i="61"/>
  <c r="D617" i="61"/>
  <c r="E617" i="61"/>
  <c r="F617" i="61" s="1"/>
  <c r="G617" i="61"/>
  <c r="C618" i="61"/>
  <c r="G618" i="61" s="1"/>
  <c r="D618" i="61"/>
  <c r="E618" i="61" s="1"/>
  <c r="C619" i="61"/>
  <c r="G619" i="61" s="1"/>
  <c r="D619" i="61"/>
  <c r="E619" i="61" s="1"/>
  <c r="F619" i="61" s="1"/>
  <c r="C620" i="61"/>
  <c r="D620" i="61"/>
  <c r="E620" i="61"/>
  <c r="G620" i="61"/>
  <c r="C621" i="61"/>
  <c r="D621" i="61"/>
  <c r="E621" i="61" s="1"/>
  <c r="F621" i="61" s="1"/>
  <c r="G621" i="61"/>
  <c r="C622" i="61"/>
  <c r="D622" i="61"/>
  <c r="E622" i="61"/>
  <c r="G622" i="61"/>
  <c r="C623" i="61"/>
  <c r="D623" i="61"/>
  <c r="E623" i="61" s="1"/>
  <c r="F623" i="61"/>
  <c r="G623" i="61"/>
  <c r="C624" i="61"/>
  <c r="D624" i="61"/>
  <c r="E624" i="61"/>
  <c r="F624" i="61"/>
  <c r="G624" i="61"/>
  <c r="C625" i="61"/>
  <c r="D625" i="61"/>
  <c r="E625" i="61"/>
  <c r="F625" i="61" s="1"/>
  <c r="G625" i="61"/>
  <c r="C626" i="61"/>
  <c r="G626" i="61" s="1"/>
  <c r="D626" i="61"/>
  <c r="E626" i="61" s="1"/>
  <c r="C627" i="61"/>
  <c r="G627" i="61" s="1"/>
  <c r="D627" i="61"/>
  <c r="E627" i="61" s="1"/>
  <c r="F627" i="61" s="1"/>
  <c r="C628" i="61"/>
  <c r="D628" i="61"/>
  <c r="E628" i="61"/>
  <c r="G628" i="61"/>
  <c r="C629" i="61"/>
  <c r="D629" i="61"/>
  <c r="E629" i="61" s="1"/>
  <c r="F629" i="61" s="1"/>
  <c r="G629" i="61"/>
  <c r="C630" i="61"/>
  <c r="D630" i="61"/>
  <c r="E630" i="61"/>
  <c r="G630" i="61"/>
  <c r="C631" i="61"/>
  <c r="D631" i="61"/>
  <c r="E631" i="61" s="1"/>
  <c r="F631" i="61"/>
  <c r="G631" i="61"/>
  <c r="C632" i="61"/>
  <c r="D632" i="61"/>
  <c r="E632" i="61"/>
  <c r="F632" i="61"/>
  <c r="G632" i="61"/>
  <c r="C633" i="61"/>
  <c r="D633" i="61"/>
  <c r="E633" i="61"/>
  <c r="F633" i="61" s="1"/>
  <c r="G633" i="61"/>
  <c r="C634" i="61"/>
  <c r="G634" i="61" s="1"/>
  <c r="D634" i="61"/>
  <c r="E634" i="61" s="1"/>
  <c r="C635" i="61"/>
  <c r="G635" i="61" s="1"/>
  <c r="D635" i="61"/>
  <c r="E635" i="61" s="1"/>
  <c r="F635" i="61" s="1"/>
  <c r="C636" i="61"/>
  <c r="D636" i="61"/>
  <c r="E636" i="61"/>
  <c r="G636" i="61"/>
  <c r="C637" i="61"/>
  <c r="D637" i="61"/>
  <c r="E637" i="61" s="1"/>
  <c r="F637" i="61" s="1"/>
  <c r="G637" i="61"/>
  <c r="C638" i="61"/>
  <c r="D638" i="61"/>
  <c r="E638" i="61"/>
  <c r="G638" i="61"/>
  <c r="C639" i="61"/>
  <c r="D639" i="61"/>
  <c r="E639" i="61" s="1"/>
  <c r="F639" i="61"/>
  <c r="G639" i="61"/>
  <c r="C640" i="61"/>
  <c r="D640" i="61"/>
  <c r="E640" i="61"/>
  <c r="F640" i="61"/>
  <c r="G640" i="61"/>
  <c r="C641" i="61"/>
  <c r="D641" i="61"/>
  <c r="E641" i="61"/>
  <c r="F641" i="61" s="1"/>
  <c r="G641" i="61"/>
  <c r="C642" i="61"/>
  <c r="G642" i="61" s="1"/>
  <c r="D642" i="61"/>
  <c r="E642" i="61" s="1"/>
  <c r="C643" i="61"/>
  <c r="G643" i="61" s="1"/>
  <c r="D643" i="61"/>
  <c r="E643" i="61" s="1"/>
  <c r="F643" i="61" s="1"/>
  <c r="C644" i="61"/>
  <c r="D644" i="61"/>
  <c r="E644" i="61"/>
  <c r="G644" i="61"/>
  <c r="C645" i="61"/>
  <c r="D645" i="61"/>
  <c r="E645" i="61" s="1"/>
  <c r="F645" i="61" s="1"/>
  <c r="G645" i="61"/>
  <c r="C646" i="61"/>
  <c r="D646" i="61"/>
  <c r="E646" i="61"/>
  <c r="G646" i="61"/>
  <c r="C647" i="61"/>
  <c r="D647" i="61"/>
  <c r="E647" i="61" s="1"/>
  <c r="F647" i="61"/>
  <c r="G647" i="61"/>
  <c r="C648" i="61"/>
  <c r="D648" i="61"/>
  <c r="E648" i="61"/>
  <c r="F648" i="61"/>
  <c r="G648" i="61"/>
  <c r="C649" i="61"/>
  <c r="D649" i="61"/>
  <c r="E649" i="61"/>
  <c r="F649" i="61" s="1"/>
  <c r="G649" i="61"/>
  <c r="C650" i="61"/>
  <c r="G650" i="61" s="1"/>
  <c r="D650" i="61"/>
  <c r="E650" i="61" s="1"/>
  <c r="C651" i="61"/>
  <c r="G651" i="61" s="1"/>
  <c r="D651" i="61"/>
  <c r="E651" i="61" s="1"/>
  <c r="F651" i="61" s="1"/>
  <c r="C652" i="61"/>
  <c r="D652" i="61"/>
  <c r="E652" i="61"/>
  <c r="G652" i="61"/>
  <c r="C653" i="61"/>
  <c r="D653" i="61"/>
  <c r="E653" i="61" s="1"/>
  <c r="F653" i="61" s="1"/>
  <c r="G653" i="61"/>
  <c r="C654" i="61"/>
  <c r="D654" i="61"/>
  <c r="E654" i="61"/>
  <c r="G654" i="61"/>
  <c r="C655" i="61"/>
  <c r="D655" i="61"/>
  <c r="E655" i="61" s="1"/>
  <c r="F655" i="61"/>
  <c r="G655" i="61"/>
  <c r="C656" i="61"/>
  <c r="D656" i="61"/>
  <c r="E656" i="61"/>
  <c r="F656" i="61"/>
  <c r="G656" i="61"/>
  <c r="C657" i="61"/>
  <c r="D657" i="61"/>
  <c r="E657" i="61"/>
  <c r="F657" i="61" s="1"/>
  <c r="G657" i="61"/>
  <c r="C658" i="61"/>
  <c r="G658" i="61" s="1"/>
  <c r="D658" i="61"/>
  <c r="E658" i="61" s="1"/>
  <c r="C659" i="61"/>
  <c r="G659" i="61" s="1"/>
  <c r="D659" i="61"/>
  <c r="E659" i="61" s="1"/>
  <c r="F659" i="61" s="1"/>
  <c r="C660" i="61"/>
  <c r="D660" i="61"/>
  <c r="E660" i="61"/>
  <c r="G660" i="61"/>
  <c r="C661" i="61"/>
  <c r="D661" i="61"/>
  <c r="E661" i="61" s="1"/>
  <c r="F661" i="61" s="1"/>
  <c r="G661" i="61"/>
  <c r="C662" i="61"/>
  <c r="D662" i="61"/>
  <c r="E662" i="61"/>
  <c r="G662" i="61"/>
  <c r="C663" i="61"/>
  <c r="D663" i="61"/>
  <c r="E663" i="61" s="1"/>
  <c r="F663" i="61"/>
  <c r="G663" i="61"/>
  <c r="C664" i="61"/>
  <c r="D664" i="61"/>
  <c r="E664" i="61"/>
  <c r="F664" i="61"/>
  <c r="G664" i="61"/>
  <c r="C665" i="61"/>
  <c r="D665" i="61"/>
  <c r="E665" i="61"/>
  <c r="F665" i="61" s="1"/>
  <c r="G665" i="61"/>
  <c r="C666" i="61"/>
  <c r="G666" i="61" s="1"/>
  <c r="D666" i="61"/>
  <c r="E666" i="61" s="1"/>
  <c r="C667" i="61"/>
  <c r="G667" i="61" s="1"/>
  <c r="D667" i="61"/>
  <c r="E667" i="61" s="1"/>
  <c r="F667" i="61" s="1"/>
  <c r="C668" i="61"/>
  <c r="D668" i="61"/>
  <c r="E668" i="61"/>
  <c r="F668" i="61" s="1"/>
  <c r="G668" i="61"/>
  <c r="C669" i="61"/>
  <c r="D669" i="61"/>
  <c r="E669" i="61" s="1"/>
  <c r="F669" i="61" s="1"/>
  <c r="G669" i="61"/>
  <c r="C670" i="61"/>
  <c r="D670" i="61"/>
  <c r="E670" i="61"/>
  <c r="G670" i="61"/>
  <c r="C671" i="61"/>
  <c r="D671" i="61"/>
  <c r="E671" i="61" s="1"/>
  <c r="F671" i="61"/>
  <c r="G671" i="61"/>
  <c r="C672" i="61"/>
  <c r="D672" i="61"/>
  <c r="E672" i="61"/>
  <c r="F672" i="61"/>
  <c r="G672" i="61"/>
  <c r="C673" i="61"/>
  <c r="D673" i="61"/>
  <c r="E673" i="61"/>
  <c r="F673" i="61" s="1"/>
  <c r="G673" i="61"/>
  <c r="C674" i="61"/>
  <c r="G674" i="61" s="1"/>
  <c r="D674" i="61"/>
  <c r="E674" i="61" s="1"/>
  <c r="C675" i="61"/>
  <c r="G675" i="61" s="1"/>
  <c r="D675" i="61"/>
  <c r="E675" i="61" s="1"/>
  <c r="F675" i="61" s="1"/>
  <c r="C676" i="61"/>
  <c r="D676" i="61"/>
  <c r="E676" i="61"/>
  <c r="F676" i="61" s="1"/>
  <c r="G676" i="61"/>
  <c r="C677" i="61"/>
  <c r="D677" i="61"/>
  <c r="E677" i="61" s="1"/>
  <c r="F677" i="61" s="1"/>
  <c r="G677" i="61"/>
  <c r="C678" i="61"/>
  <c r="D678" i="61"/>
  <c r="E678" i="61"/>
  <c r="F678" i="61" s="1"/>
  <c r="G678" i="61"/>
  <c r="C679" i="61"/>
  <c r="D679" i="61"/>
  <c r="E679" i="61" s="1"/>
  <c r="F679" i="61"/>
  <c r="G679" i="61"/>
  <c r="C680" i="61"/>
  <c r="D680" i="61"/>
  <c r="E680" i="61"/>
  <c r="F680" i="61"/>
  <c r="G680" i="61"/>
  <c r="C681" i="61"/>
  <c r="D681" i="61"/>
  <c r="E681" i="61"/>
  <c r="F681" i="61" s="1"/>
  <c r="G681" i="61"/>
  <c r="C682" i="61"/>
  <c r="G682" i="61" s="1"/>
  <c r="D682" i="61"/>
  <c r="E682" i="61" s="1"/>
  <c r="C683" i="61"/>
  <c r="G683" i="61" s="1"/>
  <c r="D683" i="61"/>
  <c r="E683" i="61" s="1"/>
  <c r="F683" i="61" s="1"/>
  <c r="C684" i="61"/>
  <c r="G684" i="61" s="1"/>
  <c r="D684" i="61"/>
  <c r="E684" i="61"/>
  <c r="F684" i="61" s="1"/>
  <c r="C685" i="61"/>
  <c r="D685" i="61"/>
  <c r="E685" i="61" s="1"/>
  <c r="F685" i="61"/>
  <c r="G685" i="61"/>
  <c r="C686" i="61"/>
  <c r="D686" i="61"/>
  <c r="E686" i="61"/>
  <c r="F686" i="61" s="1"/>
  <c r="G686" i="61"/>
  <c r="C687" i="61"/>
  <c r="D687" i="61"/>
  <c r="E687" i="61" s="1"/>
  <c r="F687" i="61"/>
  <c r="G687" i="61"/>
  <c r="C688" i="61"/>
  <c r="D688" i="61"/>
  <c r="E688" i="61"/>
  <c r="F688" i="61" s="1"/>
  <c r="G688" i="61"/>
  <c r="C689" i="61"/>
  <c r="D689" i="61"/>
  <c r="E689" i="61" s="1"/>
  <c r="F689" i="61" s="1"/>
  <c r="G689" i="61"/>
  <c r="C690" i="61"/>
  <c r="G690" i="61" s="1"/>
  <c r="D690" i="61"/>
  <c r="E690" i="61" s="1"/>
  <c r="C691" i="61"/>
  <c r="G691" i="61" s="1"/>
  <c r="D691" i="61"/>
  <c r="E691" i="61" s="1"/>
  <c r="F691" i="61" s="1"/>
  <c r="C692" i="61"/>
  <c r="D692" i="61"/>
  <c r="E692" i="61"/>
  <c r="G692" i="61"/>
  <c r="C693" i="61"/>
  <c r="D693" i="61"/>
  <c r="E693" i="61" s="1"/>
  <c r="F693" i="61" s="1"/>
  <c r="G693" i="61"/>
  <c r="C694" i="61"/>
  <c r="D694" i="61"/>
  <c r="E694" i="61"/>
  <c r="G694" i="61"/>
  <c r="C695" i="61"/>
  <c r="D695" i="61"/>
  <c r="E695" i="61" s="1"/>
  <c r="F695" i="61"/>
  <c r="G695" i="61"/>
  <c r="C696" i="61"/>
  <c r="D696" i="61"/>
  <c r="E696" i="61"/>
  <c r="F696" i="61"/>
  <c r="G696" i="61"/>
  <c r="C697" i="61"/>
  <c r="D697" i="61"/>
  <c r="E697" i="61"/>
  <c r="F697" i="61" s="1"/>
  <c r="G697" i="61"/>
  <c r="C698" i="61"/>
  <c r="G698" i="61" s="1"/>
  <c r="D698" i="61"/>
  <c r="E698" i="61" s="1"/>
  <c r="C699" i="61"/>
  <c r="G699" i="61" s="1"/>
  <c r="D699" i="61"/>
  <c r="E699" i="61" s="1"/>
  <c r="C700" i="61"/>
  <c r="G700" i="61" s="1"/>
  <c r="D700" i="61"/>
  <c r="E700" i="61"/>
  <c r="F700" i="61" s="1"/>
  <c r="C701" i="61"/>
  <c r="D701" i="61"/>
  <c r="E701" i="61" s="1"/>
  <c r="F701" i="61"/>
  <c r="G701" i="61"/>
  <c r="C702" i="61"/>
  <c r="D702" i="61"/>
  <c r="E702" i="61"/>
  <c r="F702" i="61" s="1"/>
  <c r="G702" i="61"/>
  <c r="C703" i="61"/>
  <c r="D703" i="61"/>
  <c r="E703" i="61" s="1"/>
  <c r="F703" i="61"/>
  <c r="G703" i="61"/>
  <c r="C704" i="61"/>
  <c r="D704" i="61"/>
  <c r="E704" i="61"/>
  <c r="F704" i="61" s="1"/>
  <c r="G704" i="61"/>
  <c r="C705" i="61"/>
  <c r="D705" i="61"/>
  <c r="E705" i="61" s="1"/>
  <c r="G705" i="61"/>
  <c r="C706" i="61"/>
  <c r="G706" i="61" s="1"/>
  <c r="D706" i="61"/>
  <c r="E706" i="61" s="1"/>
  <c r="F706" i="61" s="1"/>
  <c r="C707" i="61"/>
  <c r="G707" i="61" s="1"/>
  <c r="D707" i="61"/>
  <c r="E707" i="61" s="1"/>
  <c r="C708" i="61"/>
  <c r="D708" i="61"/>
  <c r="E708" i="61"/>
  <c r="G708" i="61"/>
  <c r="C709" i="61"/>
  <c r="D709" i="61"/>
  <c r="E709" i="61" s="1"/>
  <c r="F709" i="61" s="1"/>
  <c r="G709" i="61"/>
  <c r="C710" i="61"/>
  <c r="D710" i="61"/>
  <c r="E710" i="61"/>
  <c r="G710" i="61"/>
  <c r="C711" i="61"/>
  <c r="D711" i="61"/>
  <c r="E711" i="61" s="1"/>
  <c r="F711" i="61"/>
  <c r="G711" i="61"/>
  <c r="C712" i="61"/>
  <c r="D712" i="61"/>
  <c r="E712" i="61"/>
  <c r="F712" i="61"/>
  <c r="G712" i="61"/>
  <c r="C713" i="61"/>
  <c r="D713" i="61"/>
  <c r="E713" i="61"/>
  <c r="F713" i="61" s="1"/>
  <c r="G713" i="61"/>
  <c r="C714" i="61"/>
  <c r="G714" i="61" s="1"/>
  <c r="D714" i="61"/>
  <c r="E714" i="61" s="1"/>
  <c r="C715" i="61"/>
  <c r="G715" i="61" s="1"/>
  <c r="D715" i="61"/>
  <c r="E715" i="61" s="1"/>
  <c r="F715" i="61" s="1"/>
  <c r="C716" i="61"/>
  <c r="G716" i="61" s="1"/>
  <c r="D716" i="61"/>
  <c r="E716" i="61"/>
  <c r="F716" i="61" s="1"/>
  <c r="C717" i="61"/>
  <c r="D717" i="61"/>
  <c r="E717" i="61" s="1"/>
  <c r="F717" i="61"/>
  <c r="G717" i="61"/>
  <c r="C718" i="61"/>
  <c r="D718" i="61"/>
  <c r="E718" i="61"/>
  <c r="F718" i="61" s="1"/>
  <c r="G718" i="61"/>
  <c r="C719" i="61"/>
  <c r="D719" i="61"/>
  <c r="E719" i="61" s="1"/>
  <c r="F719" i="61"/>
  <c r="G719" i="61"/>
  <c r="C720" i="61"/>
  <c r="D720" i="61"/>
  <c r="E720" i="61"/>
  <c r="F720" i="61" s="1"/>
  <c r="G720" i="61"/>
  <c r="C721" i="61"/>
  <c r="D721" i="61"/>
  <c r="E721" i="61" s="1"/>
  <c r="F721" i="61" s="1"/>
  <c r="G721" i="61"/>
  <c r="C722" i="61"/>
  <c r="G722" i="61" s="1"/>
  <c r="D722" i="61"/>
  <c r="E722" i="61" s="1"/>
  <c r="C723" i="61"/>
  <c r="G723" i="61" s="1"/>
  <c r="D723" i="61"/>
  <c r="E723" i="61" s="1"/>
  <c r="F723" i="61" s="1"/>
  <c r="C724" i="61"/>
  <c r="D724" i="61"/>
  <c r="E724" i="61"/>
  <c r="G724" i="61"/>
  <c r="C725" i="61"/>
  <c r="D725" i="61"/>
  <c r="E725" i="61" s="1"/>
  <c r="F725" i="61" s="1"/>
  <c r="G725" i="61"/>
  <c r="C726" i="61"/>
  <c r="D726" i="61"/>
  <c r="E726" i="61"/>
  <c r="G726" i="61"/>
  <c r="C727" i="61"/>
  <c r="D727" i="61"/>
  <c r="E727" i="61" s="1"/>
  <c r="F727" i="61"/>
  <c r="G727" i="61"/>
  <c r="C728" i="61"/>
  <c r="D728" i="61"/>
  <c r="E728" i="61"/>
  <c r="F728" i="61"/>
  <c r="G728" i="61"/>
  <c r="C729" i="61"/>
  <c r="D729" i="61"/>
  <c r="E729" i="61"/>
  <c r="F729" i="61" s="1"/>
  <c r="G729" i="61"/>
  <c r="C730" i="61"/>
  <c r="G730" i="61" s="1"/>
  <c r="D730" i="61"/>
  <c r="E730" i="61" s="1"/>
  <c r="C731" i="61"/>
  <c r="G731" i="61" s="1"/>
  <c r="D731" i="61"/>
  <c r="E731" i="61" s="1"/>
  <c r="C732" i="61"/>
  <c r="G732" i="61" s="1"/>
  <c r="D732" i="61"/>
  <c r="E732" i="61"/>
  <c r="F732" i="61" s="1"/>
  <c r="C733" i="61"/>
  <c r="D733" i="61"/>
  <c r="E733" i="61" s="1"/>
  <c r="F733" i="61"/>
  <c r="G733" i="61"/>
  <c r="C734" i="61"/>
  <c r="D734" i="61"/>
  <c r="E734" i="61"/>
  <c r="F734" i="61" s="1"/>
  <c r="G734" i="61"/>
  <c r="C735" i="61"/>
  <c r="D735" i="61"/>
  <c r="E735" i="61" s="1"/>
  <c r="F735" i="61"/>
  <c r="G735" i="61"/>
  <c r="C736" i="61"/>
  <c r="D736" i="61"/>
  <c r="E736" i="61"/>
  <c r="F736" i="61" s="1"/>
  <c r="G736" i="61"/>
  <c r="C737" i="61"/>
  <c r="D737" i="61"/>
  <c r="E737" i="61" s="1"/>
  <c r="G737" i="61"/>
  <c r="C738" i="61"/>
  <c r="G738" i="61" s="1"/>
  <c r="D738" i="61"/>
  <c r="E738" i="61" s="1"/>
  <c r="F738" i="61" s="1"/>
  <c r="C739" i="61"/>
  <c r="G739" i="61" s="1"/>
  <c r="D739" i="61"/>
  <c r="E739" i="61" s="1"/>
  <c r="C740" i="61"/>
  <c r="D740" i="61"/>
  <c r="E740" i="61"/>
  <c r="G740" i="61"/>
  <c r="C741" i="61"/>
  <c r="D741" i="61"/>
  <c r="E741" i="61" s="1"/>
  <c r="F741" i="61" s="1"/>
  <c r="G741" i="61"/>
  <c r="C742" i="61"/>
  <c r="D742" i="61"/>
  <c r="E742" i="61"/>
  <c r="G742" i="61"/>
  <c r="C743" i="61"/>
  <c r="D743" i="61"/>
  <c r="E743" i="61" s="1"/>
  <c r="F743" i="61"/>
  <c r="G743" i="61"/>
  <c r="C744" i="61"/>
  <c r="D744" i="61"/>
  <c r="E744" i="61"/>
  <c r="F744" i="61"/>
  <c r="G744" i="61"/>
  <c r="C745" i="61"/>
  <c r="D745" i="61"/>
  <c r="E745" i="61"/>
  <c r="F745" i="61" s="1"/>
  <c r="G745" i="61"/>
  <c r="C746" i="61"/>
  <c r="G746" i="61" s="1"/>
  <c r="D746" i="61"/>
  <c r="E746" i="61" s="1"/>
  <c r="C747" i="61"/>
  <c r="G747" i="61" s="1"/>
  <c r="D747" i="61"/>
  <c r="E747" i="61" s="1"/>
  <c r="F747" i="61" s="1"/>
  <c r="C748" i="61"/>
  <c r="G748" i="61" s="1"/>
  <c r="D748" i="61"/>
  <c r="E748" i="61"/>
  <c r="F748" i="61" s="1"/>
  <c r="C749" i="61"/>
  <c r="D749" i="61"/>
  <c r="E749" i="61" s="1"/>
  <c r="F749" i="61"/>
  <c r="G749" i="61"/>
  <c r="C750" i="61"/>
  <c r="D750" i="61"/>
  <c r="E750" i="61"/>
  <c r="F750" i="61" s="1"/>
  <c r="G750" i="61"/>
  <c r="C751" i="61"/>
  <c r="D751" i="61"/>
  <c r="E751" i="61" s="1"/>
  <c r="F751" i="61"/>
  <c r="G751" i="61"/>
  <c r="C752" i="61"/>
  <c r="D752" i="61"/>
  <c r="E752" i="61"/>
  <c r="F752" i="61" s="1"/>
  <c r="G752" i="61"/>
  <c r="C753" i="61"/>
  <c r="D753" i="61"/>
  <c r="E753" i="61" s="1"/>
  <c r="F753" i="61" s="1"/>
  <c r="G753" i="61"/>
  <c r="C754" i="61"/>
  <c r="G754" i="61" s="1"/>
  <c r="D754" i="61"/>
  <c r="E754" i="61" s="1"/>
  <c r="C755" i="61"/>
  <c r="G755" i="61" s="1"/>
  <c r="D755" i="61"/>
  <c r="E755" i="61" s="1"/>
  <c r="F755" i="61" s="1"/>
  <c r="C756" i="61"/>
  <c r="D756" i="61"/>
  <c r="E756" i="61"/>
  <c r="G756" i="61"/>
  <c r="C757" i="61"/>
  <c r="D757" i="61"/>
  <c r="E757" i="61" s="1"/>
  <c r="F757" i="61" s="1"/>
  <c r="G757" i="61"/>
  <c r="C758" i="61"/>
  <c r="D758" i="61"/>
  <c r="E758" i="61"/>
  <c r="G758" i="61"/>
  <c r="C759" i="61"/>
  <c r="D759" i="61"/>
  <c r="E759" i="61" s="1"/>
  <c r="F759" i="61"/>
  <c r="G759" i="61"/>
  <c r="C760" i="61"/>
  <c r="D760" i="61"/>
  <c r="E760" i="61"/>
  <c r="F760" i="61"/>
  <c r="G760" i="61"/>
  <c r="C761" i="61"/>
  <c r="D761" i="61"/>
  <c r="E761" i="61"/>
  <c r="F761" i="61" s="1"/>
  <c r="G761" i="61"/>
  <c r="C762" i="61"/>
  <c r="G762" i="61" s="1"/>
  <c r="D762" i="61"/>
  <c r="E762" i="61" s="1"/>
  <c r="C763" i="61"/>
  <c r="G763" i="61" s="1"/>
  <c r="D763" i="61"/>
  <c r="E763" i="61" s="1"/>
  <c r="C764" i="61"/>
  <c r="G764" i="61" s="1"/>
  <c r="D764" i="61"/>
  <c r="E764" i="61"/>
  <c r="F764" i="61" s="1"/>
  <c r="C765" i="61"/>
  <c r="D765" i="61"/>
  <c r="E765" i="61" s="1"/>
  <c r="F765" i="61"/>
  <c r="G765" i="61"/>
  <c r="C766" i="61"/>
  <c r="D766" i="61"/>
  <c r="E766" i="61"/>
  <c r="F766" i="61" s="1"/>
  <c r="G766" i="61"/>
  <c r="C767" i="61"/>
  <c r="D767" i="61"/>
  <c r="E767" i="61" s="1"/>
  <c r="F767" i="61"/>
  <c r="G767" i="61"/>
  <c r="C768" i="61"/>
  <c r="D768" i="61"/>
  <c r="E768" i="61"/>
  <c r="F768" i="61" s="1"/>
  <c r="G768" i="61"/>
  <c r="C769" i="61"/>
  <c r="D769" i="61"/>
  <c r="E769" i="61" s="1"/>
  <c r="G769" i="61"/>
  <c r="C770" i="61"/>
  <c r="G770" i="61" s="1"/>
  <c r="D770" i="61"/>
  <c r="E770" i="61"/>
  <c r="C771" i="61"/>
  <c r="G771" i="61" s="1"/>
  <c r="D771" i="61"/>
  <c r="E771" i="61" s="1"/>
  <c r="F771" i="61" s="1"/>
  <c r="C772" i="61"/>
  <c r="G772" i="61" s="1"/>
  <c r="D772" i="61"/>
  <c r="E772" i="61"/>
  <c r="C773" i="61"/>
  <c r="D773" i="61"/>
  <c r="E773" i="61" s="1"/>
  <c r="G773" i="61"/>
  <c r="C774" i="61"/>
  <c r="G774" i="61" s="1"/>
  <c r="D774" i="61"/>
  <c r="E774" i="61"/>
  <c r="F774" i="61" s="1"/>
  <c r="C775" i="61"/>
  <c r="G775" i="61" s="1"/>
  <c r="D775" i="61"/>
  <c r="E775" i="61" s="1"/>
  <c r="F775" i="61"/>
  <c r="C776" i="61"/>
  <c r="D776" i="61"/>
  <c r="E776" i="61"/>
  <c r="F776" i="61" s="1"/>
  <c r="G776" i="61"/>
  <c r="C777" i="61"/>
  <c r="D777" i="61"/>
  <c r="E777" i="61" s="1"/>
  <c r="G777" i="61"/>
  <c r="C778" i="61"/>
  <c r="G778" i="61" s="1"/>
  <c r="D778" i="61"/>
  <c r="E778" i="61"/>
  <c r="C779" i="61"/>
  <c r="G779" i="61" s="1"/>
  <c r="D779" i="61"/>
  <c r="E779" i="61" s="1"/>
  <c r="F779" i="61" s="1"/>
  <c r="C780" i="61"/>
  <c r="G780" i="61" s="1"/>
  <c r="D780" i="61"/>
  <c r="E780" i="61"/>
  <c r="C781" i="61"/>
  <c r="D781" i="61"/>
  <c r="E781" i="61" s="1"/>
  <c r="G781" i="61"/>
  <c r="C782" i="61"/>
  <c r="G782" i="61" s="1"/>
  <c r="D782" i="61"/>
  <c r="E782" i="61"/>
  <c r="F782" i="61" s="1"/>
  <c r="C783" i="61"/>
  <c r="G783" i="61" s="1"/>
  <c r="D783" i="61"/>
  <c r="E783" i="61" s="1"/>
  <c r="C784" i="61"/>
  <c r="D784" i="61"/>
  <c r="E784" i="61"/>
  <c r="F784" i="61" s="1"/>
  <c r="G784" i="61"/>
  <c r="C785" i="61"/>
  <c r="D785" i="61"/>
  <c r="E785" i="61" s="1"/>
  <c r="F785" i="61" s="1"/>
  <c r="G785" i="61"/>
  <c r="C786" i="61"/>
  <c r="G786" i="61" s="1"/>
  <c r="D786" i="61"/>
  <c r="E786" i="61"/>
  <c r="C787" i="61"/>
  <c r="G787" i="61" s="1"/>
  <c r="D787" i="61"/>
  <c r="E787" i="61" s="1"/>
  <c r="F787" i="61" s="1"/>
  <c r="C788" i="61"/>
  <c r="G788" i="61" s="1"/>
  <c r="D788" i="61"/>
  <c r="E788" i="61"/>
  <c r="F788" i="61" s="1"/>
  <c r="C789" i="61"/>
  <c r="D789" i="61"/>
  <c r="E789" i="61" s="1"/>
  <c r="F789" i="61"/>
  <c r="G789" i="61"/>
  <c r="C790" i="61"/>
  <c r="G790" i="61" s="1"/>
  <c r="D790" i="61"/>
  <c r="E790" i="61"/>
  <c r="C791" i="61"/>
  <c r="G791" i="61" s="1"/>
  <c r="D791" i="61"/>
  <c r="E791" i="61" s="1"/>
  <c r="C792" i="61"/>
  <c r="D792" i="61"/>
  <c r="E792" i="61"/>
  <c r="F792" i="61" s="1"/>
  <c r="G792" i="61"/>
  <c r="C793" i="61"/>
  <c r="D793" i="61"/>
  <c r="E793" i="61" s="1"/>
  <c r="F793" i="61" s="1"/>
  <c r="G793" i="61"/>
  <c r="C794" i="61"/>
  <c r="G794" i="61" s="1"/>
  <c r="D794" i="61"/>
  <c r="E794" i="61"/>
  <c r="C795" i="61"/>
  <c r="G795" i="61" s="1"/>
  <c r="D795" i="61"/>
  <c r="E795" i="61" s="1"/>
  <c r="F795" i="61" s="1"/>
  <c r="C796" i="61"/>
  <c r="G796" i="61" s="1"/>
  <c r="D796" i="61"/>
  <c r="E796" i="61"/>
  <c r="C797" i="61"/>
  <c r="D797" i="61"/>
  <c r="E797" i="61" s="1"/>
  <c r="F797" i="61"/>
  <c r="G797" i="61"/>
  <c r="C798" i="61"/>
  <c r="G798" i="61" s="1"/>
  <c r="D798" i="61"/>
  <c r="E798" i="61"/>
  <c r="F798" i="61" s="1"/>
  <c r="C799" i="61"/>
  <c r="G799" i="61" s="1"/>
  <c r="D799" i="61"/>
  <c r="E799" i="61" s="1"/>
  <c r="F799" i="61"/>
  <c r="C800" i="61"/>
  <c r="D800" i="61"/>
  <c r="E800" i="61"/>
  <c r="F800" i="61" s="1"/>
  <c r="G800" i="61"/>
  <c r="C801" i="61"/>
  <c r="D801" i="61"/>
  <c r="E801" i="61" s="1"/>
  <c r="F801" i="61"/>
  <c r="G801" i="61"/>
  <c r="C802" i="61"/>
  <c r="G802" i="61" s="1"/>
  <c r="D802" i="61"/>
  <c r="E802" i="61"/>
  <c r="F802" i="61" s="1"/>
  <c r="C803" i="61"/>
  <c r="G803" i="61" s="1"/>
  <c r="D803" i="61"/>
  <c r="E803" i="61" s="1"/>
  <c r="F803" i="61" s="1"/>
  <c r="C804" i="61"/>
  <c r="G804" i="61" s="1"/>
  <c r="D804" i="61"/>
  <c r="E804" i="61"/>
  <c r="C805" i="61"/>
  <c r="D805" i="61"/>
  <c r="E805" i="61" s="1"/>
  <c r="G805" i="61"/>
  <c r="C806" i="61"/>
  <c r="G806" i="61" s="1"/>
  <c r="D806" i="61"/>
  <c r="E806" i="61"/>
  <c r="F806" i="61" s="1"/>
  <c r="C807" i="61"/>
  <c r="G807" i="61" s="1"/>
  <c r="D807" i="61"/>
  <c r="E807" i="61" s="1"/>
  <c r="F807" i="61"/>
  <c r="C808" i="61"/>
  <c r="G808" i="61" s="1"/>
  <c r="D808" i="61"/>
  <c r="E808" i="61"/>
  <c r="F808" i="61" s="1"/>
  <c r="C809" i="61"/>
  <c r="D809" i="61"/>
  <c r="E809" i="61" s="1"/>
  <c r="F809" i="61" s="1"/>
  <c r="G809" i="61"/>
  <c r="C810" i="61"/>
  <c r="G810" i="61" s="1"/>
  <c r="D810" i="61"/>
  <c r="E810" i="61"/>
  <c r="C811" i="61"/>
  <c r="G811" i="61" s="1"/>
  <c r="D811" i="61"/>
  <c r="E811" i="61" s="1"/>
  <c r="C812" i="61"/>
  <c r="G812" i="61" s="1"/>
  <c r="D812" i="61"/>
  <c r="E812" i="61"/>
  <c r="C813" i="61"/>
  <c r="D813" i="61"/>
  <c r="E813" i="61" s="1"/>
  <c r="F813" i="61"/>
  <c r="G813" i="61"/>
  <c r="C814" i="61"/>
  <c r="G814" i="61" s="1"/>
  <c r="D814" i="61"/>
  <c r="E814" i="61"/>
  <c r="F814" i="61" s="1"/>
  <c r="C815" i="61"/>
  <c r="G815" i="61" s="1"/>
  <c r="D815" i="61"/>
  <c r="E815" i="61" s="1"/>
  <c r="F815" i="61"/>
  <c r="C816" i="61"/>
  <c r="D816" i="61"/>
  <c r="E816" i="61"/>
  <c r="F816" i="61" s="1"/>
  <c r="G816" i="61"/>
  <c r="C817" i="61"/>
  <c r="D817" i="61"/>
  <c r="E817" i="61" s="1"/>
  <c r="F817" i="61"/>
  <c r="G817" i="61"/>
  <c r="C818" i="61"/>
  <c r="G818" i="61" s="1"/>
  <c r="D818" i="61"/>
  <c r="E818" i="61"/>
  <c r="F818" i="61" s="1"/>
  <c r="C819" i="61"/>
  <c r="G819" i="61" s="1"/>
  <c r="D819" i="61"/>
  <c r="E819" i="61" s="1"/>
  <c r="F819" i="61" s="1"/>
  <c r="C820" i="61"/>
  <c r="G820" i="61" s="1"/>
  <c r="D820" i="61"/>
  <c r="E820" i="61"/>
  <c r="C821" i="61"/>
  <c r="D821" i="61"/>
  <c r="E821" i="61" s="1"/>
  <c r="G821" i="61"/>
  <c r="C822" i="61"/>
  <c r="G822" i="61" s="1"/>
  <c r="D822" i="61"/>
  <c r="E822" i="61"/>
  <c r="F822" i="61" s="1"/>
  <c r="C823" i="61"/>
  <c r="G823" i="61" s="1"/>
  <c r="D823" i="61"/>
  <c r="E823" i="61"/>
  <c r="C824" i="61"/>
  <c r="D824" i="61"/>
  <c r="E824" i="61" s="1"/>
  <c r="F824" i="61" s="1"/>
  <c r="G824" i="61"/>
  <c r="C825" i="61"/>
  <c r="G825" i="61" s="1"/>
  <c r="D825" i="61"/>
  <c r="E825" i="61"/>
  <c r="C826" i="61"/>
  <c r="G826" i="61" s="1"/>
  <c r="D826" i="61"/>
  <c r="E826" i="61" s="1"/>
  <c r="F826" i="61"/>
  <c r="C827" i="61"/>
  <c r="D827" i="61"/>
  <c r="E827" i="61"/>
  <c r="F827" i="61" s="1"/>
  <c r="G827" i="61"/>
  <c r="C828" i="61"/>
  <c r="D828" i="61"/>
  <c r="E828" i="61" s="1"/>
  <c r="F828" i="61"/>
  <c r="G828" i="61"/>
  <c r="C829" i="61"/>
  <c r="G829" i="61" s="1"/>
  <c r="D829" i="61"/>
  <c r="E829" i="61"/>
  <c r="C830" i="61"/>
  <c r="G830" i="61" s="1"/>
  <c r="D830" i="61"/>
  <c r="E830" i="61" s="1"/>
  <c r="C831" i="61"/>
  <c r="G831" i="61" s="1"/>
  <c r="D831" i="61"/>
  <c r="E831" i="61"/>
  <c r="F831" i="61" s="1"/>
  <c r="C832" i="61"/>
  <c r="D832" i="61"/>
  <c r="E832" i="61" s="1"/>
  <c r="F832" i="61" s="1"/>
  <c r="G832" i="61"/>
  <c r="C833" i="61"/>
  <c r="G833" i="61" s="1"/>
  <c r="D833" i="61"/>
  <c r="E833" i="61"/>
  <c r="C834" i="61"/>
  <c r="G834" i="61" s="1"/>
  <c r="D834" i="61"/>
  <c r="E834" i="61" s="1"/>
  <c r="F834" i="61"/>
  <c r="C835" i="61"/>
  <c r="D835" i="61"/>
  <c r="E835" i="61"/>
  <c r="F835" i="61" s="1"/>
  <c r="G835" i="61"/>
  <c r="C836" i="61"/>
  <c r="D836" i="61"/>
  <c r="E836" i="61" s="1"/>
  <c r="F836" i="61"/>
  <c r="G836" i="61"/>
  <c r="C837" i="61"/>
  <c r="G837" i="61" s="1"/>
  <c r="D837" i="61"/>
  <c r="E837" i="61"/>
  <c r="C838" i="61"/>
  <c r="G838" i="61" s="1"/>
  <c r="D838" i="61"/>
  <c r="E838" i="61" s="1"/>
  <c r="C839" i="61"/>
  <c r="G839" i="61" s="1"/>
  <c r="D839" i="61"/>
  <c r="E839" i="61"/>
  <c r="F839" i="61" s="1"/>
  <c r="C840" i="61"/>
  <c r="D840" i="61"/>
  <c r="E840" i="61" s="1"/>
  <c r="F840" i="61" s="1"/>
  <c r="G840" i="61"/>
  <c r="C841" i="61"/>
  <c r="G841" i="61" s="1"/>
  <c r="D841" i="61"/>
  <c r="E841" i="61"/>
  <c r="C842" i="61"/>
  <c r="G842" i="61" s="1"/>
  <c r="D842" i="61"/>
  <c r="E842" i="61" s="1"/>
  <c r="F842" i="61"/>
  <c r="C843" i="61"/>
  <c r="D843" i="61"/>
  <c r="E843" i="61"/>
  <c r="F843" i="61" s="1"/>
  <c r="G843" i="61"/>
  <c r="C844" i="61"/>
  <c r="D844" i="61"/>
  <c r="E844" i="61" s="1"/>
  <c r="F844" i="61"/>
  <c r="G844" i="61"/>
  <c r="C845" i="61"/>
  <c r="G845" i="61" s="1"/>
  <c r="D845" i="61"/>
  <c r="E845" i="61"/>
  <c r="C846" i="61"/>
  <c r="G846" i="61" s="1"/>
  <c r="D846" i="61"/>
  <c r="E846" i="61" s="1"/>
  <c r="C847" i="61"/>
  <c r="G847" i="61" s="1"/>
  <c r="D847" i="61"/>
  <c r="E847" i="61"/>
  <c r="F847" i="61" s="1"/>
  <c r="C848" i="61"/>
  <c r="D848" i="61"/>
  <c r="E848" i="61" s="1"/>
  <c r="F848" i="61" s="1"/>
  <c r="G848" i="61"/>
  <c r="C849" i="61"/>
  <c r="G849" i="61" s="1"/>
  <c r="D849" i="61"/>
  <c r="E849" i="61"/>
  <c r="C850" i="61"/>
  <c r="G850" i="61" s="1"/>
  <c r="D850" i="61"/>
  <c r="E850" i="61" s="1"/>
  <c r="F850" i="61"/>
  <c r="C851" i="61"/>
  <c r="D851" i="61"/>
  <c r="E851" i="61"/>
  <c r="F851" i="61" s="1"/>
  <c r="G851" i="61"/>
  <c r="C852" i="61"/>
  <c r="D852" i="61"/>
  <c r="E852" i="61" s="1"/>
  <c r="F852" i="61"/>
  <c r="G852" i="61"/>
  <c r="C853" i="61"/>
  <c r="G853" i="61" s="1"/>
  <c r="D853" i="61"/>
  <c r="E853" i="61"/>
  <c r="C854" i="61"/>
  <c r="G854" i="61" s="1"/>
  <c r="D854" i="61"/>
  <c r="E854" i="61" s="1"/>
  <c r="C855" i="61"/>
  <c r="G855" i="61" s="1"/>
  <c r="D855" i="61"/>
  <c r="E855" i="61"/>
  <c r="F855" i="61" s="1"/>
  <c r="C856" i="61"/>
  <c r="D856" i="61"/>
  <c r="E856" i="61" s="1"/>
  <c r="F856" i="61" s="1"/>
  <c r="G856" i="61"/>
  <c r="C857" i="61"/>
  <c r="G857" i="61" s="1"/>
  <c r="D857" i="61"/>
  <c r="E857" i="61"/>
  <c r="C858" i="61"/>
  <c r="G858" i="61" s="1"/>
  <c r="D858" i="61"/>
  <c r="E858" i="61" s="1"/>
  <c r="F858" i="61"/>
  <c r="C859" i="61"/>
  <c r="D859" i="61"/>
  <c r="E859" i="61"/>
  <c r="F859" i="61" s="1"/>
  <c r="G859" i="61"/>
  <c r="C860" i="61"/>
  <c r="D860" i="61"/>
  <c r="E860" i="61" s="1"/>
  <c r="F860" i="61"/>
  <c r="G860" i="61"/>
  <c r="C861" i="61"/>
  <c r="G861" i="61" s="1"/>
  <c r="D861" i="61"/>
  <c r="E861" i="61"/>
  <c r="C862" i="61"/>
  <c r="G862" i="61" s="1"/>
  <c r="D862" i="61"/>
  <c r="E862" i="61" s="1"/>
  <c r="C863" i="61"/>
  <c r="G863" i="61" s="1"/>
  <c r="D863" i="61"/>
  <c r="E863" i="61"/>
  <c r="F863" i="61" s="1"/>
  <c r="C864" i="61"/>
  <c r="D864" i="61"/>
  <c r="E864" i="61" s="1"/>
  <c r="F864" i="61" s="1"/>
  <c r="G864" i="61"/>
  <c r="C865" i="61"/>
  <c r="G865" i="61" s="1"/>
  <c r="D865" i="61"/>
  <c r="E865" i="61"/>
  <c r="C866" i="61"/>
  <c r="G866" i="61" s="1"/>
  <c r="D866" i="61"/>
  <c r="E866" i="61" s="1"/>
  <c r="F866" i="61"/>
  <c r="C867" i="61"/>
  <c r="D867" i="61"/>
  <c r="E867" i="61"/>
  <c r="F867" i="61" s="1"/>
  <c r="G867" i="61"/>
  <c r="C868" i="61"/>
  <c r="D868" i="61"/>
  <c r="E868" i="61" s="1"/>
  <c r="F868" i="61"/>
  <c r="G868" i="61"/>
  <c r="C869" i="61"/>
  <c r="G869" i="61" s="1"/>
  <c r="D869" i="61"/>
  <c r="E869" i="61"/>
  <c r="C870" i="61"/>
  <c r="G870" i="61" s="1"/>
  <c r="D870" i="61"/>
  <c r="E870" i="61" s="1"/>
  <c r="C871" i="61"/>
  <c r="G871" i="61" s="1"/>
  <c r="D871" i="61"/>
  <c r="E871" i="61"/>
  <c r="F871" i="61" s="1"/>
  <c r="C872" i="61"/>
  <c r="D872" i="61"/>
  <c r="E872" i="61" s="1"/>
  <c r="F872" i="61" s="1"/>
  <c r="G872" i="61"/>
  <c r="C873" i="61"/>
  <c r="G873" i="61" s="1"/>
  <c r="D873" i="61"/>
  <c r="E873" i="61"/>
  <c r="C874" i="61"/>
  <c r="G874" i="61" s="1"/>
  <c r="D874" i="61"/>
  <c r="E874" i="61" s="1"/>
  <c r="F874" i="61"/>
  <c r="C875" i="61"/>
  <c r="D875" i="61"/>
  <c r="E875" i="61"/>
  <c r="F875" i="61" s="1"/>
  <c r="G875" i="61"/>
  <c r="C876" i="61"/>
  <c r="D876" i="61"/>
  <c r="E876" i="61" s="1"/>
  <c r="F876" i="61"/>
  <c r="G876" i="61"/>
  <c r="C877" i="61"/>
  <c r="G877" i="61" s="1"/>
  <c r="D877" i="61"/>
  <c r="E877" i="61"/>
  <c r="C878" i="61"/>
  <c r="G878" i="61" s="1"/>
  <c r="D878" i="61"/>
  <c r="E878" i="61" s="1"/>
  <c r="C879" i="61"/>
  <c r="G879" i="61" s="1"/>
  <c r="D879" i="61"/>
  <c r="E879" i="61"/>
  <c r="F879" i="61" s="1"/>
  <c r="C880" i="61"/>
  <c r="D880" i="61"/>
  <c r="E880" i="61" s="1"/>
  <c r="F880" i="61" s="1"/>
  <c r="G880" i="61"/>
  <c r="C881" i="61"/>
  <c r="G881" i="61" s="1"/>
  <c r="D881" i="61"/>
  <c r="E881" i="61"/>
  <c r="C882" i="61"/>
  <c r="G882" i="61" s="1"/>
  <c r="D882" i="61"/>
  <c r="E882" i="61" s="1"/>
  <c r="F882" i="61"/>
  <c r="C883" i="61"/>
  <c r="D883" i="61"/>
  <c r="E883" i="61"/>
  <c r="F883" i="61" s="1"/>
  <c r="G883" i="61"/>
  <c r="C884" i="61"/>
  <c r="D884" i="61"/>
  <c r="E884" i="61" s="1"/>
  <c r="F884" i="61"/>
  <c r="G884" i="61"/>
  <c r="C885" i="61"/>
  <c r="G885" i="61" s="1"/>
  <c r="D885" i="61"/>
  <c r="E885" i="61"/>
  <c r="C886" i="61"/>
  <c r="G886" i="61" s="1"/>
  <c r="D886" i="61"/>
  <c r="E886" i="61" s="1"/>
  <c r="C887" i="61"/>
  <c r="G887" i="61" s="1"/>
  <c r="D887" i="61"/>
  <c r="E887" i="61"/>
  <c r="F887" i="61" s="1"/>
  <c r="C888" i="61"/>
  <c r="D888" i="61"/>
  <c r="E888" i="61" s="1"/>
  <c r="F888" i="61" s="1"/>
  <c r="G888" i="61"/>
  <c r="C889" i="61"/>
  <c r="G889" i="61" s="1"/>
  <c r="D889" i="61"/>
  <c r="E889" i="61"/>
  <c r="C890" i="61"/>
  <c r="G890" i="61" s="1"/>
  <c r="D890" i="61"/>
  <c r="E890" i="61" s="1"/>
  <c r="F890" i="61"/>
  <c r="C891" i="61"/>
  <c r="D891" i="61"/>
  <c r="E891" i="61"/>
  <c r="F891" i="61" s="1"/>
  <c r="G891" i="61"/>
  <c r="C892" i="61"/>
  <c r="D892" i="61"/>
  <c r="E892" i="61" s="1"/>
  <c r="F892" i="61"/>
  <c r="G892" i="61"/>
  <c r="C893" i="61"/>
  <c r="G893" i="61" s="1"/>
  <c r="D893" i="61"/>
  <c r="E893" i="61"/>
  <c r="C894" i="61"/>
  <c r="G894" i="61" s="1"/>
  <c r="D894" i="61"/>
  <c r="E894" i="61" s="1"/>
  <c r="C895" i="61"/>
  <c r="G895" i="61" s="1"/>
  <c r="D895" i="61"/>
  <c r="E895" i="61"/>
  <c r="F895" i="61" s="1"/>
  <c r="C896" i="61"/>
  <c r="D896" i="61"/>
  <c r="E896" i="61" s="1"/>
  <c r="F896" i="61" s="1"/>
  <c r="G896" i="61"/>
  <c r="C897" i="61"/>
  <c r="G897" i="61" s="1"/>
  <c r="D897" i="61"/>
  <c r="E897" i="61"/>
  <c r="C898" i="61"/>
  <c r="G898" i="61" s="1"/>
  <c r="D898" i="61"/>
  <c r="E898" i="61" s="1"/>
  <c r="F898" i="61"/>
  <c r="C899" i="61"/>
  <c r="D899" i="61"/>
  <c r="E899" i="61"/>
  <c r="F899" i="61" s="1"/>
  <c r="G899" i="61"/>
  <c r="C900" i="61"/>
  <c r="D900" i="61"/>
  <c r="E900" i="61" s="1"/>
  <c r="F900" i="61"/>
  <c r="G900" i="61"/>
  <c r="C901" i="61"/>
  <c r="G901" i="61" s="1"/>
  <c r="D901" i="61"/>
  <c r="E901" i="61"/>
  <c r="C902" i="61"/>
  <c r="G902" i="61" s="1"/>
  <c r="D902" i="61"/>
  <c r="E902" i="61" s="1"/>
  <c r="C903" i="61"/>
  <c r="G903" i="61" s="1"/>
  <c r="D903" i="61"/>
  <c r="E903" i="61"/>
  <c r="F903" i="61" s="1"/>
  <c r="C904" i="61"/>
  <c r="D904" i="61"/>
  <c r="E904" i="61" s="1"/>
  <c r="F904" i="61" s="1"/>
  <c r="G904" i="61"/>
  <c r="C905" i="61"/>
  <c r="G905" i="61" s="1"/>
  <c r="D905" i="61"/>
  <c r="E905" i="61"/>
  <c r="C906" i="61"/>
  <c r="G906" i="61" s="1"/>
  <c r="D906" i="61"/>
  <c r="E906" i="61" s="1"/>
  <c r="F906" i="61"/>
  <c r="C907" i="61"/>
  <c r="D907" i="61"/>
  <c r="E907" i="61"/>
  <c r="F907" i="61"/>
  <c r="G907" i="61"/>
  <c r="C908" i="61"/>
  <c r="D908" i="61"/>
  <c r="E908" i="61"/>
  <c r="F908" i="61"/>
  <c r="G908" i="61"/>
  <c r="C909" i="61"/>
  <c r="G909" i="61" s="1"/>
  <c r="D909" i="61"/>
  <c r="E909" i="61"/>
  <c r="C910" i="61"/>
  <c r="G910" i="61" s="1"/>
  <c r="D910" i="61"/>
  <c r="E910" i="61" s="1"/>
  <c r="C911" i="61"/>
  <c r="G911" i="61" s="1"/>
  <c r="D911" i="61"/>
  <c r="E911" i="61"/>
  <c r="F911" i="61" s="1"/>
  <c r="C912" i="61"/>
  <c r="D912" i="61"/>
  <c r="E912" i="61" s="1"/>
  <c r="F912" i="61" s="1"/>
  <c r="G912" i="61"/>
  <c r="C913" i="61"/>
  <c r="G913" i="61" s="1"/>
  <c r="D913" i="61"/>
  <c r="E913" i="61"/>
  <c r="C914" i="61"/>
  <c r="G914" i="61" s="1"/>
  <c r="D914" i="61"/>
  <c r="E914" i="61" s="1"/>
  <c r="F914" i="61"/>
  <c r="C915" i="61"/>
  <c r="D915" i="61"/>
  <c r="E915" i="61"/>
  <c r="F915" i="61"/>
  <c r="G915" i="61"/>
  <c r="C916" i="61"/>
  <c r="D916" i="61"/>
  <c r="E916" i="61"/>
  <c r="F916" i="61"/>
  <c r="G916" i="61"/>
  <c r="C917" i="61"/>
  <c r="G917" i="61" s="1"/>
  <c r="D917" i="61"/>
  <c r="E917" i="61"/>
  <c r="C918" i="61"/>
  <c r="G918" i="61" s="1"/>
  <c r="D918" i="61"/>
  <c r="E918" i="61" s="1"/>
  <c r="C919" i="61"/>
  <c r="G919" i="61" s="1"/>
  <c r="D919" i="61"/>
  <c r="E919" i="61"/>
  <c r="F919" i="61" s="1"/>
  <c r="C920" i="61"/>
  <c r="D920" i="61"/>
  <c r="E920" i="61" s="1"/>
  <c r="F920" i="61" s="1"/>
  <c r="G920" i="61"/>
  <c r="C921" i="61"/>
  <c r="G921" i="61" s="1"/>
  <c r="D921" i="61"/>
  <c r="E921" i="61"/>
  <c r="C922" i="61"/>
  <c r="G922" i="61" s="1"/>
  <c r="D922" i="61"/>
  <c r="E922" i="61" s="1"/>
  <c r="F922" i="61"/>
  <c r="C923" i="61"/>
  <c r="D923" i="61"/>
  <c r="E923" i="61"/>
  <c r="F923" i="61"/>
  <c r="G923" i="61"/>
  <c r="C924" i="61"/>
  <c r="D924" i="61"/>
  <c r="E924" i="61"/>
  <c r="F924" i="61"/>
  <c r="G924" i="61"/>
  <c r="C925" i="61"/>
  <c r="G925" i="61" s="1"/>
  <c r="D925" i="61"/>
  <c r="E925" i="61"/>
  <c r="C926" i="61"/>
  <c r="G926" i="61" s="1"/>
  <c r="D926" i="61"/>
  <c r="E926" i="61" s="1"/>
  <c r="C927" i="61"/>
  <c r="G927" i="61" s="1"/>
  <c r="D927" i="61"/>
  <c r="E927" i="61"/>
  <c r="F927" i="61" s="1"/>
  <c r="C928" i="61"/>
  <c r="D928" i="61"/>
  <c r="E928" i="61" s="1"/>
  <c r="F928" i="61" s="1"/>
  <c r="G928" i="61"/>
  <c r="C929" i="61"/>
  <c r="G929" i="61" s="1"/>
  <c r="D929" i="61"/>
  <c r="E929" i="61"/>
  <c r="F929" i="61" s="1"/>
  <c r="C930" i="61"/>
  <c r="G930" i="61" s="1"/>
  <c r="D930" i="61"/>
  <c r="E930" i="61" s="1"/>
  <c r="F930" i="61"/>
  <c r="C931" i="61"/>
  <c r="D931" i="61"/>
  <c r="E931" i="61"/>
  <c r="F931" i="61"/>
  <c r="G931" i="61"/>
  <c r="C932" i="61"/>
  <c r="D932" i="61"/>
  <c r="E932" i="61"/>
  <c r="F932" i="61"/>
  <c r="G932" i="61"/>
  <c r="C933" i="61"/>
  <c r="G933" i="61" s="1"/>
  <c r="D933" i="61"/>
  <c r="E933" i="61"/>
  <c r="C934" i="61"/>
  <c r="G934" i="61" s="1"/>
  <c r="D934" i="61"/>
  <c r="E934" i="61" s="1"/>
  <c r="C935" i="61"/>
  <c r="G935" i="61" s="1"/>
  <c r="D935" i="61"/>
  <c r="E935" i="61"/>
  <c r="F935" i="61" s="1"/>
  <c r="C936" i="61"/>
  <c r="D936" i="61"/>
  <c r="E936" i="61" s="1"/>
  <c r="F936" i="61"/>
  <c r="G936" i="61"/>
  <c r="C937" i="61"/>
  <c r="G937" i="61" s="1"/>
  <c r="D937" i="61"/>
  <c r="E937" i="61"/>
  <c r="F937" i="61" s="1"/>
  <c r="C938" i="61"/>
  <c r="G938" i="61" s="1"/>
  <c r="D938" i="61"/>
  <c r="E938" i="61" s="1"/>
  <c r="F938" i="61"/>
  <c r="C939" i="61"/>
  <c r="D939" i="61"/>
  <c r="E939" i="61"/>
  <c r="F939" i="61"/>
  <c r="G939" i="61"/>
  <c r="C940" i="61"/>
  <c r="D940" i="61"/>
  <c r="E940" i="61"/>
  <c r="F940" i="61"/>
  <c r="G940" i="61"/>
  <c r="C941" i="61"/>
  <c r="G941" i="61" s="1"/>
  <c r="D941" i="61"/>
  <c r="E941" i="61"/>
  <c r="C942" i="61"/>
  <c r="G942" i="61" s="1"/>
  <c r="D942" i="61"/>
  <c r="E942" i="61" s="1"/>
  <c r="C943" i="61"/>
  <c r="G943" i="61" s="1"/>
  <c r="D943" i="61"/>
  <c r="E943" i="61"/>
  <c r="F943" i="61" s="1"/>
  <c r="C944" i="61"/>
  <c r="D944" i="61"/>
  <c r="E944" i="61" s="1"/>
  <c r="F944" i="61"/>
  <c r="G944" i="61"/>
  <c r="C945" i="61"/>
  <c r="G945" i="61" s="1"/>
  <c r="D945" i="61"/>
  <c r="E945" i="61"/>
  <c r="F945" i="61" s="1"/>
  <c r="C946" i="61"/>
  <c r="G946" i="61" s="1"/>
  <c r="D946" i="61"/>
  <c r="E946" i="61" s="1"/>
  <c r="F946" i="61"/>
  <c r="C947" i="61"/>
  <c r="D947" i="61"/>
  <c r="E947" i="61"/>
  <c r="F947" i="61"/>
  <c r="G947" i="61"/>
  <c r="C948" i="61"/>
  <c r="D948" i="61"/>
  <c r="E948" i="61"/>
  <c r="F948" i="61"/>
  <c r="G948" i="61"/>
  <c r="C949" i="61"/>
  <c r="G949" i="61" s="1"/>
  <c r="D949" i="61"/>
  <c r="E949" i="61"/>
  <c r="C950" i="61"/>
  <c r="G950" i="61" s="1"/>
  <c r="D950" i="61"/>
  <c r="E950" i="61" s="1"/>
  <c r="C951" i="61"/>
  <c r="G951" i="61" s="1"/>
  <c r="D951" i="61"/>
  <c r="E951" i="61"/>
  <c r="F951" i="61" s="1"/>
  <c r="C952" i="61"/>
  <c r="D952" i="61"/>
  <c r="E952" i="61" s="1"/>
  <c r="F952" i="61"/>
  <c r="G952" i="61"/>
  <c r="C953" i="61"/>
  <c r="G953" i="61" s="1"/>
  <c r="D953" i="61"/>
  <c r="E953" i="61"/>
  <c r="F953" i="61" s="1"/>
  <c r="C954" i="61"/>
  <c r="G954" i="61" s="1"/>
  <c r="D954" i="61"/>
  <c r="E954" i="61" s="1"/>
  <c r="F954" i="61"/>
  <c r="C955" i="61"/>
  <c r="D955" i="61"/>
  <c r="E955" i="61"/>
  <c r="F955" i="61"/>
  <c r="G955" i="61"/>
  <c r="C956" i="61"/>
  <c r="D956" i="61"/>
  <c r="E956" i="61"/>
  <c r="F956" i="61"/>
  <c r="G956" i="61"/>
  <c r="C957" i="61"/>
  <c r="G957" i="61" s="1"/>
  <c r="D957" i="61"/>
  <c r="E957" i="61"/>
  <c r="F957" i="61" s="1"/>
  <c r="C958" i="61"/>
  <c r="G958" i="61" s="1"/>
  <c r="D958" i="61"/>
  <c r="E958" i="61" s="1"/>
  <c r="C959" i="61"/>
  <c r="G959" i="61" s="1"/>
  <c r="D959" i="61"/>
  <c r="E959" i="61"/>
  <c r="F959" i="61" s="1"/>
  <c r="C960" i="61"/>
  <c r="D960" i="61"/>
  <c r="E960" i="61" s="1"/>
  <c r="F960" i="61"/>
  <c r="G960" i="61"/>
  <c r="C961" i="61"/>
  <c r="G961" i="61" s="1"/>
  <c r="D961" i="61"/>
  <c r="E961" i="61"/>
  <c r="F961" i="61" s="1"/>
  <c r="C962" i="61"/>
  <c r="G962" i="61" s="1"/>
  <c r="D962" i="61"/>
  <c r="E962" i="61" s="1"/>
  <c r="F962" i="61"/>
  <c r="C963" i="61"/>
  <c r="D963" i="61"/>
  <c r="E963" i="61"/>
  <c r="F963" i="61" s="1"/>
  <c r="G963" i="61"/>
  <c r="C964" i="61"/>
  <c r="D964" i="61"/>
  <c r="E964" i="61" s="1"/>
  <c r="F964" i="61" s="1"/>
  <c r="G964" i="61"/>
  <c r="C965" i="61"/>
  <c r="G965" i="61" s="1"/>
  <c r="D965" i="61"/>
  <c r="E965" i="61"/>
  <c r="C966" i="61"/>
  <c r="G966" i="61" s="1"/>
  <c r="D966" i="61"/>
  <c r="E966" i="61" s="1"/>
  <c r="F966" i="61" s="1"/>
  <c r="C967" i="61"/>
  <c r="G967" i="61" s="1"/>
  <c r="D967" i="61"/>
  <c r="E967" i="61"/>
  <c r="F967" i="61" s="1"/>
  <c r="C968" i="61"/>
  <c r="D968" i="61"/>
  <c r="E968" i="61" s="1"/>
  <c r="F968" i="61"/>
  <c r="G968" i="61"/>
  <c r="C969" i="61"/>
  <c r="G969" i="61" s="1"/>
  <c r="D969" i="61"/>
  <c r="E969" i="61"/>
  <c r="F969" i="61" s="1"/>
  <c r="C970" i="61"/>
  <c r="G970" i="61" s="1"/>
  <c r="D970" i="61"/>
  <c r="E970" i="61" s="1"/>
  <c r="F970" i="61"/>
  <c r="C971" i="61"/>
  <c r="D971" i="61"/>
  <c r="E971" i="61"/>
  <c r="F971" i="61" s="1"/>
  <c r="G971" i="61"/>
  <c r="C972" i="61"/>
  <c r="D972" i="61"/>
  <c r="E972" i="61" s="1"/>
  <c r="F972" i="61" s="1"/>
  <c r="G972" i="61"/>
  <c r="C973" i="61"/>
  <c r="G973" i="61" s="1"/>
  <c r="D973" i="61"/>
  <c r="E973" i="61"/>
  <c r="C974" i="61"/>
  <c r="G974" i="61" s="1"/>
  <c r="D974" i="61"/>
  <c r="E974" i="61" s="1"/>
  <c r="C975" i="61"/>
  <c r="G975" i="61" s="1"/>
  <c r="D975" i="61"/>
  <c r="E975" i="61"/>
  <c r="F975" i="61" s="1"/>
  <c r="C976" i="61"/>
  <c r="D976" i="61"/>
  <c r="E976" i="61" s="1"/>
  <c r="F976" i="61"/>
  <c r="G976" i="61"/>
  <c r="C977" i="61"/>
  <c r="G977" i="61" s="1"/>
  <c r="D977" i="61"/>
  <c r="E977" i="61"/>
  <c r="F977" i="61" s="1"/>
  <c r="C978" i="61"/>
  <c r="G978" i="61" s="1"/>
  <c r="D978" i="61"/>
  <c r="E978" i="61" s="1"/>
  <c r="F978" i="61"/>
  <c r="C979" i="61"/>
  <c r="D979" i="61"/>
  <c r="E979" i="61"/>
  <c r="F979" i="61" s="1"/>
  <c r="G979" i="61"/>
  <c r="C980" i="61"/>
  <c r="D980" i="61"/>
  <c r="E980" i="61" s="1"/>
  <c r="F980" i="61" s="1"/>
  <c r="G980" i="61"/>
  <c r="C981" i="61"/>
  <c r="G981" i="61" s="1"/>
  <c r="D981" i="61"/>
  <c r="E981" i="61"/>
  <c r="C982" i="61"/>
  <c r="G982" i="61" s="1"/>
  <c r="D982" i="61"/>
  <c r="E982" i="61" s="1"/>
  <c r="F982" i="61"/>
  <c r="C983" i="61"/>
  <c r="D983" i="61"/>
  <c r="E983" i="61"/>
  <c r="F983" i="61" s="1"/>
  <c r="G983" i="61"/>
  <c r="C984" i="61"/>
  <c r="D984" i="61"/>
  <c r="E984" i="61" s="1"/>
  <c r="F984" i="61" s="1"/>
  <c r="G984" i="61"/>
  <c r="C985" i="61"/>
  <c r="G985" i="61" s="1"/>
  <c r="D985" i="61"/>
  <c r="E985" i="61"/>
  <c r="C986" i="61"/>
  <c r="G986" i="61" s="1"/>
  <c r="D986" i="61"/>
  <c r="E986" i="61" s="1"/>
  <c r="F986" i="61"/>
  <c r="C987" i="61"/>
  <c r="G987" i="61" s="1"/>
  <c r="D987" i="61"/>
  <c r="E987" i="61"/>
  <c r="F987" i="61" s="1"/>
  <c r="C988" i="61"/>
  <c r="D988" i="61"/>
  <c r="E988" i="61" s="1"/>
  <c r="F988" i="61"/>
  <c r="G988" i="61"/>
  <c r="C989" i="61"/>
  <c r="G989" i="61" s="1"/>
  <c r="D989" i="61"/>
  <c r="E989" i="61"/>
  <c r="C990" i="61"/>
  <c r="G990" i="61" s="1"/>
  <c r="D990" i="61"/>
  <c r="E990" i="61" s="1"/>
  <c r="C991" i="61"/>
  <c r="D991" i="61"/>
  <c r="E991" i="61"/>
  <c r="F991" i="61" s="1"/>
  <c r="G991" i="61"/>
  <c r="C992" i="61"/>
  <c r="D992" i="61"/>
  <c r="G992" i="61"/>
  <c r="C993" i="61"/>
  <c r="G993" i="61" s="1"/>
  <c r="D993" i="61"/>
  <c r="C994" i="61"/>
  <c r="G994" i="61" s="1"/>
  <c r="D994" i="61"/>
  <c r="E994" i="61" s="1"/>
  <c r="C995" i="61"/>
  <c r="D995" i="61"/>
  <c r="E995" i="61"/>
  <c r="F995" i="61" s="1"/>
  <c r="G995" i="61"/>
  <c r="C996" i="61"/>
  <c r="D996" i="61"/>
  <c r="E996" i="61" s="1"/>
  <c r="F996" i="61" s="1"/>
  <c r="G996" i="61"/>
  <c r="C997" i="61"/>
  <c r="G997" i="61" s="1"/>
  <c r="D997" i="61"/>
  <c r="E997" i="61"/>
  <c r="C998" i="61"/>
  <c r="G998" i="61" s="1"/>
  <c r="D998" i="61"/>
  <c r="E998" i="61" s="1"/>
  <c r="F998" i="61"/>
  <c r="C999" i="61"/>
  <c r="D999" i="61"/>
  <c r="E999" i="61"/>
  <c r="F999" i="61" s="1"/>
  <c r="G999" i="61"/>
  <c r="C1000" i="61"/>
  <c r="D1000" i="61"/>
  <c r="E1000" i="61" s="1"/>
  <c r="F1000" i="61" s="1"/>
  <c r="G1000" i="61"/>
  <c r="C1001" i="61"/>
  <c r="G1001" i="61" s="1"/>
  <c r="D1001" i="61"/>
  <c r="E1001" i="61"/>
  <c r="C1002" i="61"/>
  <c r="G1002" i="61" s="1"/>
  <c r="D1002" i="61"/>
  <c r="E1002" i="61" s="1"/>
  <c r="F1002" i="61"/>
  <c r="C1003" i="61"/>
  <c r="G1003" i="61" s="1"/>
  <c r="D1003" i="61"/>
  <c r="E1003" i="61"/>
  <c r="F1003" i="61" s="1"/>
  <c r="C1004" i="61"/>
  <c r="D1004" i="61"/>
  <c r="E1004" i="61" s="1"/>
  <c r="F1004" i="61"/>
  <c r="G1004" i="61"/>
  <c r="C1005" i="61"/>
  <c r="G1005" i="61" s="1"/>
  <c r="D1005" i="61"/>
  <c r="E1005" i="61"/>
  <c r="F1005" i="61" s="1"/>
  <c r="C1006" i="61"/>
  <c r="D1006" i="61"/>
  <c r="E1006" i="61"/>
  <c r="G1006" i="61"/>
  <c r="C1007" i="61"/>
  <c r="D1007" i="61"/>
  <c r="E1007" i="61" s="1"/>
  <c r="F1007" i="61" s="1"/>
  <c r="G1007" i="61"/>
  <c r="C1008" i="61"/>
  <c r="G1008" i="61" s="1"/>
  <c r="D1008" i="61"/>
  <c r="E1008" i="61"/>
  <c r="F1008" i="61" s="1"/>
  <c r="C1009" i="61"/>
  <c r="D1009" i="61"/>
  <c r="E1009" i="61" s="1"/>
  <c r="F1009" i="61"/>
  <c r="G1009" i="61"/>
  <c r="C1010" i="61"/>
  <c r="D1010" i="61"/>
  <c r="E1010" i="61"/>
  <c r="F1010" i="61" s="1"/>
  <c r="G1010" i="61"/>
  <c r="C1011" i="61"/>
  <c r="D1011" i="61"/>
  <c r="E1011" i="61" s="1"/>
  <c r="G1011" i="61"/>
  <c r="C1012" i="61"/>
  <c r="D1012" i="61"/>
  <c r="E1012" i="61"/>
  <c r="F1012" i="61" s="1"/>
  <c r="G1012" i="61"/>
  <c r="C1013" i="61"/>
  <c r="D1013" i="61"/>
  <c r="E1013" i="61" s="1"/>
  <c r="F1013" i="61" s="1"/>
  <c r="G1013" i="61"/>
  <c r="C1014" i="61"/>
  <c r="D1014" i="61"/>
  <c r="E1014" i="61"/>
  <c r="G1014" i="61"/>
  <c r="C1015" i="61"/>
  <c r="D1015" i="61"/>
  <c r="E1015" i="61" s="1"/>
  <c r="F1015" i="61" s="1"/>
  <c r="G1015" i="61"/>
  <c r="C1016" i="61"/>
  <c r="G1016" i="61" s="1"/>
  <c r="D1016" i="61"/>
  <c r="E1016" i="61"/>
  <c r="F1016" i="61" s="1"/>
  <c r="C1017" i="61"/>
  <c r="D1017" i="61"/>
  <c r="E1017" i="61" s="1"/>
  <c r="F1017" i="61"/>
  <c r="G1017" i="61"/>
  <c r="C1018" i="61"/>
  <c r="D1018" i="61"/>
  <c r="E1018" i="61"/>
  <c r="F1018" i="61" s="1"/>
  <c r="G1018" i="61"/>
  <c r="C1019" i="61"/>
  <c r="D1019" i="61"/>
  <c r="E1019" i="61" s="1"/>
  <c r="G1019" i="61"/>
  <c r="C1020" i="61"/>
  <c r="D1020" i="61"/>
  <c r="E1020" i="61"/>
  <c r="F1020" i="61" s="1"/>
  <c r="G1020" i="61"/>
  <c r="C1021" i="61"/>
  <c r="D1021" i="61"/>
  <c r="E1021" i="61" s="1"/>
  <c r="F1021" i="61" s="1"/>
  <c r="G1021" i="61"/>
  <c r="C1022" i="61"/>
  <c r="D1022" i="61"/>
  <c r="E1022" i="61"/>
  <c r="G1022" i="61"/>
  <c r="C1023" i="61"/>
  <c r="D1023" i="61"/>
  <c r="E1023" i="61" s="1"/>
  <c r="F1023" i="61" s="1"/>
  <c r="G1023" i="61"/>
  <c r="C1024" i="61"/>
  <c r="G1024" i="61" s="1"/>
  <c r="D1024" i="61"/>
  <c r="E1024" i="61"/>
  <c r="F1024" i="61" s="1"/>
  <c r="C1025" i="61"/>
  <c r="D1025" i="61"/>
  <c r="E1025" i="61" s="1"/>
  <c r="F1025" i="61"/>
  <c r="G1025" i="61"/>
  <c r="C1026" i="61"/>
  <c r="D1026" i="61"/>
  <c r="E1026" i="61"/>
  <c r="F1026" i="61" s="1"/>
  <c r="G1026" i="61"/>
  <c r="C1027" i="61"/>
  <c r="D1027" i="61"/>
  <c r="E1027" i="61" s="1"/>
  <c r="G1027" i="61"/>
  <c r="C1028" i="61"/>
  <c r="D1028" i="61"/>
  <c r="E1028" i="61"/>
  <c r="F1028" i="61" s="1"/>
  <c r="G1028" i="61"/>
  <c r="C1029" i="61"/>
  <c r="D1029" i="61"/>
  <c r="E1029" i="61" s="1"/>
  <c r="F1029" i="61" s="1"/>
  <c r="G1029" i="61"/>
  <c r="C1030" i="61"/>
  <c r="D1030" i="61"/>
  <c r="E1030" i="61"/>
  <c r="G1030" i="61"/>
  <c r="C1031" i="61"/>
  <c r="D1031" i="61"/>
  <c r="E1031" i="61" s="1"/>
  <c r="F1031" i="61" s="1"/>
  <c r="G1031" i="61"/>
  <c r="C1032" i="61"/>
  <c r="G1032" i="61" s="1"/>
  <c r="D1032" i="61"/>
  <c r="E1032" i="61"/>
  <c r="F1032" i="61" s="1"/>
  <c r="C1033" i="61"/>
  <c r="D1033" i="61"/>
  <c r="E1033" i="61" s="1"/>
  <c r="F1033" i="61"/>
  <c r="G1033" i="61"/>
  <c r="C1034" i="61"/>
  <c r="D1034" i="61"/>
  <c r="E1034" i="61"/>
  <c r="F1034" i="61" s="1"/>
  <c r="G1034" i="61"/>
  <c r="C1035" i="61"/>
  <c r="D1035" i="61"/>
  <c r="E1035" i="61" s="1"/>
  <c r="G1035" i="61"/>
  <c r="C1036" i="61"/>
  <c r="D1036" i="61"/>
  <c r="E1036" i="61"/>
  <c r="F1036" i="61" s="1"/>
  <c r="G1036" i="61"/>
  <c r="C1037" i="61"/>
  <c r="D1037" i="61"/>
  <c r="E1037" i="61" s="1"/>
  <c r="F1037" i="61" s="1"/>
  <c r="G1037" i="61"/>
  <c r="C1038" i="61"/>
  <c r="D1038" i="61"/>
  <c r="E1038" i="61"/>
  <c r="G1038" i="61"/>
  <c r="C1039" i="61"/>
  <c r="D1039" i="61"/>
  <c r="E1039" i="61" s="1"/>
  <c r="F1039" i="61" s="1"/>
  <c r="G1039" i="61"/>
  <c r="C1040" i="61"/>
  <c r="G1040" i="61" s="1"/>
  <c r="D1040" i="61"/>
  <c r="E1040" i="61"/>
  <c r="F1040" i="61" s="1"/>
  <c r="C1041" i="61"/>
  <c r="D1041" i="61"/>
  <c r="E1041" i="61" s="1"/>
  <c r="F1041" i="61"/>
  <c r="G1041" i="61"/>
  <c r="C1042" i="61"/>
  <c r="D1042" i="61"/>
  <c r="E1042" i="61"/>
  <c r="F1042" i="61" s="1"/>
  <c r="G1042" i="61"/>
  <c r="C1043" i="61"/>
  <c r="D1043" i="61"/>
  <c r="E1043" i="61" s="1"/>
  <c r="G1043" i="61"/>
  <c r="C1044" i="61"/>
  <c r="D1044" i="61"/>
  <c r="E1044" i="61"/>
  <c r="F1044" i="61" s="1"/>
  <c r="G1044" i="61"/>
  <c r="C1045" i="61"/>
  <c r="D1045" i="61"/>
  <c r="E1045" i="61" s="1"/>
  <c r="F1045" i="61" s="1"/>
  <c r="G1045" i="61"/>
  <c r="C1046" i="61"/>
  <c r="D1046" i="61"/>
  <c r="E1046" i="61"/>
  <c r="G1046" i="61"/>
  <c r="C1047" i="61"/>
  <c r="D1047" i="61"/>
  <c r="E1047" i="61" s="1"/>
  <c r="F1047" i="61" s="1"/>
  <c r="G1047" i="61"/>
  <c r="C1048" i="61"/>
  <c r="G1048" i="61" s="1"/>
  <c r="D1048" i="61"/>
  <c r="E1048" i="61"/>
  <c r="F1048" i="61" s="1"/>
  <c r="C1049" i="61"/>
  <c r="D1049" i="61"/>
  <c r="E1049" i="61" s="1"/>
  <c r="F1049" i="61"/>
  <c r="G1049" i="61"/>
  <c r="C1050" i="61"/>
  <c r="D1050" i="61"/>
  <c r="E1050" i="61"/>
  <c r="F1050" i="61" s="1"/>
  <c r="G1050" i="61"/>
  <c r="C1051" i="61"/>
  <c r="D1051" i="61"/>
  <c r="E1051" i="61" s="1"/>
  <c r="G1051" i="61"/>
  <c r="C1052" i="61"/>
  <c r="D1052" i="61"/>
  <c r="E1052" i="61"/>
  <c r="F1052" i="61" s="1"/>
  <c r="G1052" i="61"/>
  <c r="C1053" i="61"/>
  <c r="D1053" i="61"/>
  <c r="E1053" i="61" s="1"/>
  <c r="F1053" i="61" s="1"/>
  <c r="G1053" i="61"/>
  <c r="C1054" i="61"/>
  <c r="D1054" i="61"/>
  <c r="E1054" i="61"/>
  <c r="G1054" i="61"/>
  <c r="C1055" i="61"/>
  <c r="D1055" i="61"/>
  <c r="E1055" i="61" s="1"/>
  <c r="F1055" i="61" s="1"/>
  <c r="G1055" i="61"/>
  <c r="C1056" i="61"/>
  <c r="G1056" i="61" s="1"/>
  <c r="D1056" i="61"/>
  <c r="E1056" i="61"/>
  <c r="F1056" i="61" s="1"/>
  <c r="C1057" i="61"/>
  <c r="D1057" i="61"/>
  <c r="E1057" i="61" s="1"/>
  <c r="F1057" i="61"/>
  <c r="G1057" i="61"/>
  <c r="C1058" i="61"/>
  <c r="D1058" i="61"/>
  <c r="E1058" i="61"/>
  <c r="F1058" i="61" s="1"/>
  <c r="G1058" i="61"/>
  <c r="C1059" i="61"/>
  <c r="D1059" i="61"/>
  <c r="E1059" i="61" s="1"/>
  <c r="G1059" i="61"/>
  <c r="C1060" i="61"/>
  <c r="D1060" i="61"/>
  <c r="E1060" i="61"/>
  <c r="F1060" i="61" s="1"/>
  <c r="G1060" i="61"/>
  <c r="C1061" i="61"/>
  <c r="D1061" i="61"/>
  <c r="E1061" i="61" s="1"/>
  <c r="F1061" i="61" s="1"/>
  <c r="G1061" i="61"/>
  <c r="C1062" i="61"/>
  <c r="D1062" i="61"/>
  <c r="E1062" i="61"/>
  <c r="G1062" i="61"/>
  <c r="C1063" i="61"/>
  <c r="D1063" i="61"/>
  <c r="E1063" i="61" s="1"/>
  <c r="F1063" i="61" s="1"/>
  <c r="G1063" i="61"/>
  <c r="C1064" i="61"/>
  <c r="G1064" i="61" s="1"/>
  <c r="D1064" i="61"/>
  <c r="E1064" i="61"/>
  <c r="F1064" i="61" s="1"/>
  <c r="C1065" i="61"/>
  <c r="D1065" i="61"/>
  <c r="E1065" i="61" s="1"/>
  <c r="F1065" i="61"/>
  <c r="G1065" i="61"/>
  <c r="C1066" i="61"/>
  <c r="D1066" i="61"/>
  <c r="E1066" i="61"/>
  <c r="F1066" i="61" s="1"/>
  <c r="G1066" i="61"/>
  <c r="C1067" i="61"/>
  <c r="D1067" i="61"/>
  <c r="E1067" i="61" s="1"/>
  <c r="G1067" i="61"/>
  <c r="C1068" i="61"/>
  <c r="D1068" i="61"/>
  <c r="E1068" i="61"/>
  <c r="F1068" i="61" s="1"/>
  <c r="G1068" i="61"/>
  <c r="C1069" i="61"/>
  <c r="D1069" i="61"/>
  <c r="E1069" i="61" s="1"/>
  <c r="F1069" i="61" s="1"/>
  <c r="G1069" i="61"/>
  <c r="C1070" i="61"/>
  <c r="D1070" i="61"/>
  <c r="E1070" i="61"/>
  <c r="G1070" i="61"/>
  <c r="C1071" i="61"/>
  <c r="D1071" i="61"/>
  <c r="E1071" i="61" s="1"/>
  <c r="F1071" i="61" s="1"/>
  <c r="G1071" i="61"/>
  <c r="C1072" i="61"/>
  <c r="G1072" i="61" s="1"/>
  <c r="D1072" i="61"/>
  <c r="E1072" i="61"/>
  <c r="F1072" i="61" s="1"/>
  <c r="C1073" i="61"/>
  <c r="D1073" i="61"/>
  <c r="E1073" i="61" s="1"/>
  <c r="F1073" i="61"/>
  <c r="G1073" i="61"/>
  <c r="C1074" i="61"/>
  <c r="D1074" i="61"/>
  <c r="E1074" i="61"/>
  <c r="F1074" i="61" s="1"/>
  <c r="G1074" i="61"/>
  <c r="C1075" i="61"/>
  <c r="D1075" i="61"/>
  <c r="E1075" i="61" s="1"/>
  <c r="G1075" i="61"/>
  <c r="C1076" i="61"/>
  <c r="D1076" i="61"/>
  <c r="E1076" i="61"/>
  <c r="F1076" i="61" s="1"/>
  <c r="G1076" i="61"/>
  <c r="C1077" i="61"/>
  <c r="D1077" i="61"/>
  <c r="E1077" i="61" s="1"/>
  <c r="F1077" i="61" s="1"/>
  <c r="G1077" i="61"/>
  <c r="C1078" i="61"/>
  <c r="D1078" i="61"/>
  <c r="E1078" i="61"/>
  <c r="G1078" i="61"/>
  <c r="C1079" i="61"/>
  <c r="D1079" i="61"/>
  <c r="E1079" i="61" s="1"/>
  <c r="F1079" i="61" s="1"/>
  <c r="G1079" i="61"/>
  <c r="C1080" i="61"/>
  <c r="G1080" i="61" s="1"/>
  <c r="D1080" i="61"/>
  <c r="E1080" i="61"/>
  <c r="F1080" i="61" s="1"/>
  <c r="C1081" i="61"/>
  <c r="D1081" i="61"/>
  <c r="E1081" i="61" s="1"/>
  <c r="F1081" i="61"/>
  <c r="G1081" i="61"/>
  <c r="C1082" i="61"/>
  <c r="D1082" i="61"/>
  <c r="E1082" i="61"/>
  <c r="F1082" i="61" s="1"/>
  <c r="G1082" i="61"/>
  <c r="C1083" i="61"/>
  <c r="D1083" i="61"/>
  <c r="E1083" i="61" s="1"/>
  <c r="G1083" i="61"/>
  <c r="C1084" i="61"/>
  <c r="D1084" i="61"/>
  <c r="E1084" i="61"/>
  <c r="F1084" i="61" s="1"/>
  <c r="G1084" i="61"/>
  <c r="C1085" i="61"/>
  <c r="D1085" i="61"/>
  <c r="E1085" i="61" s="1"/>
  <c r="F1085" i="61" s="1"/>
  <c r="G1085" i="61"/>
  <c r="C1086" i="61"/>
  <c r="D1086" i="61"/>
  <c r="E1086" i="61"/>
  <c r="G1086" i="61"/>
  <c r="C1087" i="61"/>
  <c r="D1087" i="61"/>
  <c r="E1087" i="61" s="1"/>
  <c r="F1087" i="61" s="1"/>
  <c r="G1087" i="61"/>
  <c r="C1088" i="61"/>
  <c r="G1088" i="61" s="1"/>
  <c r="D1088" i="61"/>
  <c r="E1088" i="61"/>
  <c r="F1088" i="61" s="1"/>
  <c r="C1089" i="61"/>
  <c r="D1089" i="61"/>
  <c r="E1089" i="61" s="1"/>
  <c r="F1089" i="61"/>
  <c r="G1089" i="61"/>
  <c r="C1090" i="61"/>
  <c r="D1090" i="61"/>
  <c r="E1090" i="61"/>
  <c r="F1090" i="61" s="1"/>
  <c r="G1090" i="61"/>
  <c r="C1091" i="61"/>
  <c r="D1091" i="61"/>
  <c r="E1091" i="61" s="1"/>
  <c r="G1091" i="61"/>
  <c r="C1092" i="61"/>
  <c r="D1092" i="61"/>
  <c r="E1092" i="61"/>
  <c r="F1092" i="61" s="1"/>
  <c r="G1092" i="61"/>
  <c r="C1093" i="61"/>
  <c r="D1093" i="61"/>
  <c r="E1093" i="61" s="1"/>
  <c r="F1093" i="61" s="1"/>
  <c r="G1093" i="61"/>
  <c r="C1094" i="61"/>
  <c r="D1094" i="61"/>
  <c r="E1094" i="61"/>
  <c r="G1094" i="61"/>
  <c r="C1095" i="61"/>
  <c r="D1095" i="61"/>
  <c r="E1095" i="61" s="1"/>
  <c r="F1095" i="61" s="1"/>
  <c r="G1095" i="61"/>
  <c r="C1096" i="61"/>
  <c r="G1096" i="61" s="1"/>
  <c r="D1096" i="61"/>
  <c r="E1096" i="61"/>
  <c r="F1096" i="61" s="1"/>
  <c r="C1097" i="61"/>
  <c r="D1097" i="61"/>
  <c r="E1097" i="61" s="1"/>
  <c r="F1097" i="61"/>
  <c r="G1097" i="61"/>
  <c r="C1098" i="61"/>
  <c r="D1098" i="61"/>
  <c r="E1098" i="61"/>
  <c r="F1098" i="61" s="1"/>
  <c r="G1098" i="61"/>
  <c r="C1099" i="61"/>
  <c r="D1099" i="61"/>
  <c r="E1099" i="61" s="1"/>
  <c r="G1099" i="61"/>
  <c r="C1100" i="61"/>
  <c r="D1100" i="61"/>
  <c r="E1100" i="61"/>
  <c r="F1100" i="61" s="1"/>
  <c r="G1100" i="61"/>
  <c r="C1101" i="61"/>
  <c r="D1101" i="61"/>
  <c r="E1101" i="61" s="1"/>
  <c r="F1101" i="61" s="1"/>
  <c r="G1101" i="61"/>
  <c r="C1102" i="61"/>
  <c r="D1102" i="61"/>
  <c r="E1102" i="61"/>
  <c r="G1102" i="61"/>
  <c r="C1103" i="61"/>
  <c r="D1103" i="61"/>
  <c r="E1103" i="61" s="1"/>
  <c r="F1103" i="61" s="1"/>
  <c r="G1103" i="61"/>
  <c r="C1104" i="61"/>
  <c r="G1104" i="61" s="1"/>
  <c r="D1104" i="61"/>
  <c r="E1104" i="61"/>
  <c r="F1104" i="61" s="1"/>
  <c r="C1105" i="61"/>
  <c r="D1105" i="61"/>
  <c r="E1105" i="61" s="1"/>
  <c r="F1105" i="61"/>
  <c r="G1105" i="61"/>
  <c r="C1106" i="61"/>
  <c r="D1106" i="61"/>
  <c r="E1106" i="61"/>
  <c r="F1106" i="61" s="1"/>
  <c r="G1106" i="61"/>
  <c r="C1107" i="61"/>
  <c r="D1107" i="61"/>
  <c r="E1107" i="61" s="1"/>
  <c r="G1107" i="61"/>
  <c r="C1108" i="61"/>
  <c r="D1108" i="61"/>
  <c r="E1108" i="61"/>
  <c r="F1108" i="61" s="1"/>
  <c r="G1108" i="61"/>
  <c r="C1109" i="61"/>
  <c r="D1109" i="61"/>
  <c r="E1109" i="61" s="1"/>
  <c r="F1109" i="61" s="1"/>
  <c r="G1109" i="61"/>
  <c r="C1110" i="61"/>
  <c r="D1110" i="61"/>
  <c r="E1110" i="61"/>
  <c r="G1110" i="61"/>
  <c r="C1111" i="61"/>
  <c r="D1111" i="61"/>
  <c r="E1111" i="61" s="1"/>
  <c r="F1111" i="61" s="1"/>
  <c r="G1111" i="61"/>
  <c r="C1112" i="61"/>
  <c r="G1112" i="61" s="1"/>
  <c r="D1112" i="61"/>
  <c r="E1112" i="61"/>
  <c r="F1112" i="61" s="1"/>
  <c r="C1113" i="61"/>
  <c r="D1113" i="61"/>
  <c r="E1113" i="61" s="1"/>
  <c r="F1113" i="61"/>
  <c r="G1113" i="61"/>
  <c r="C1114" i="61"/>
  <c r="D1114" i="61"/>
  <c r="E1114" i="61"/>
  <c r="F1114" i="61" s="1"/>
  <c r="G1114" i="61"/>
  <c r="C1115" i="61"/>
  <c r="D1115" i="61"/>
  <c r="E1115" i="61" s="1"/>
  <c r="G1115" i="61"/>
  <c r="C1116" i="61"/>
  <c r="D1116" i="61"/>
  <c r="E1116" i="61"/>
  <c r="F1116" i="61" s="1"/>
  <c r="G1116" i="61"/>
  <c r="C1117" i="61"/>
  <c r="D1117" i="61"/>
  <c r="E1117" i="61" s="1"/>
  <c r="F1117" i="61" s="1"/>
  <c r="G1117" i="61"/>
  <c r="C1118" i="61"/>
  <c r="D1118" i="61"/>
  <c r="E1118" i="61"/>
  <c r="G1118" i="61"/>
  <c r="C1119" i="61"/>
  <c r="D1119" i="61"/>
  <c r="E1119" i="61" s="1"/>
  <c r="F1119" i="61" s="1"/>
  <c r="G1119" i="61"/>
  <c r="C1120" i="61"/>
  <c r="G1120" i="61" s="1"/>
  <c r="D1120" i="61"/>
  <c r="E1120" i="61"/>
  <c r="F1120" i="61" s="1"/>
  <c r="C1121" i="61"/>
  <c r="D1121" i="61"/>
  <c r="E1121" i="61" s="1"/>
  <c r="F1121" i="61"/>
  <c r="G1121" i="61"/>
  <c r="C1122" i="61"/>
  <c r="D1122" i="61"/>
  <c r="E1122" i="61"/>
  <c r="F1122" i="61" s="1"/>
  <c r="G1122" i="61"/>
  <c r="C1123" i="61"/>
  <c r="D1123" i="61"/>
  <c r="E1123" i="61" s="1"/>
  <c r="G1123" i="61"/>
  <c r="C1124" i="61"/>
  <c r="D1124" i="61"/>
  <c r="E1124" i="61"/>
  <c r="F1124" i="61" s="1"/>
  <c r="G1124" i="61"/>
  <c r="C1125" i="61"/>
  <c r="D1125" i="61"/>
  <c r="E1125" i="61" s="1"/>
  <c r="F1125" i="61" s="1"/>
  <c r="G1125" i="61"/>
  <c r="C1126" i="61"/>
  <c r="D1126" i="61"/>
  <c r="E1126" i="61"/>
  <c r="G1126" i="61"/>
  <c r="C1127" i="61"/>
  <c r="D1127" i="61"/>
  <c r="E1127" i="61" s="1"/>
  <c r="F1127" i="61" s="1"/>
  <c r="G1127" i="61"/>
  <c r="C1128" i="61"/>
  <c r="D1128" i="61"/>
  <c r="E1128" i="61"/>
  <c r="G1128" i="61"/>
  <c r="C1129" i="61"/>
  <c r="D1129" i="61"/>
  <c r="E1129" i="61" s="1"/>
  <c r="F1129" i="61" s="1"/>
  <c r="G1129" i="61"/>
  <c r="C1130" i="61"/>
  <c r="D1130" i="61"/>
  <c r="E1130" i="61"/>
  <c r="G1130" i="61"/>
  <c r="C1131" i="61"/>
  <c r="D1131" i="61"/>
  <c r="E1131" i="61" s="1"/>
  <c r="F1131" i="61" s="1"/>
  <c r="G1131" i="61"/>
  <c r="C1132" i="61"/>
  <c r="D1132" i="61"/>
  <c r="E1132" i="61"/>
  <c r="G1132" i="61"/>
  <c r="C1133" i="61"/>
  <c r="D1133" i="61"/>
  <c r="E1133" i="61" s="1"/>
  <c r="F1133" i="61" s="1"/>
  <c r="G1133" i="61"/>
  <c r="C1134" i="61"/>
  <c r="D1134" i="61"/>
  <c r="E1134" i="61"/>
  <c r="G1134" i="61"/>
  <c r="C1135" i="61"/>
  <c r="D1135" i="61"/>
  <c r="E1135" i="61" s="1"/>
  <c r="F1135" i="61" s="1"/>
  <c r="G1135" i="61"/>
  <c r="C1136" i="61"/>
  <c r="D1136" i="61"/>
  <c r="E1136" i="61"/>
  <c r="G1136" i="61"/>
  <c r="C1137" i="61"/>
  <c r="D1137" i="61"/>
  <c r="E1137" i="61" s="1"/>
  <c r="F1137" i="61" s="1"/>
  <c r="G1137" i="61"/>
  <c r="C1138" i="61"/>
  <c r="D1138" i="61"/>
  <c r="E1138" i="61"/>
  <c r="G1138" i="61"/>
  <c r="C1139" i="61"/>
  <c r="D1139" i="61"/>
  <c r="E1139" i="61" s="1"/>
  <c r="F1139" i="61" s="1"/>
  <c r="G1139" i="61"/>
  <c r="C1140" i="61"/>
  <c r="D1140" i="61"/>
  <c r="E1140" i="61"/>
  <c r="G1140" i="61"/>
  <c r="C1141" i="61"/>
  <c r="D1141" i="61"/>
  <c r="E1141" i="61" s="1"/>
  <c r="F1141" i="61" s="1"/>
  <c r="G1141" i="61"/>
  <c r="C1142" i="61"/>
  <c r="D1142" i="61"/>
  <c r="E1142" i="61"/>
  <c r="G1142" i="61"/>
  <c r="C1143" i="61"/>
  <c r="D1143" i="61"/>
  <c r="E1143" i="61" s="1"/>
  <c r="F1143" i="61" s="1"/>
  <c r="G1143" i="61"/>
  <c r="C1144" i="61"/>
  <c r="D1144" i="61"/>
  <c r="E1144" i="61"/>
  <c r="G1144" i="61"/>
  <c r="C1145" i="61"/>
  <c r="D1145" i="61"/>
  <c r="E1145" i="61" s="1"/>
  <c r="F1145" i="61" s="1"/>
  <c r="G1145" i="61"/>
  <c r="C1146" i="61"/>
  <c r="D1146" i="61"/>
  <c r="E1146" i="61"/>
  <c r="G1146" i="61"/>
  <c r="C1147" i="61"/>
  <c r="D1147" i="61"/>
  <c r="E1147" i="61" s="1"/>
  <c r="F1147" i="61" s="1"/>
  <c r="G1147" i="61"/>
  <c r="C1148" i="61"/>
  <c r="D1148" i="61"/>
  <c r="E1148" i="61"/>
  <c r="G1148" i="61"/>
  <c r="C1149" i="61"/>
  <c r="D1149" i="61"/>
  <c r="E1149" i="61" s="1"/>
  <c r="F1149" i="61" s="1"/>
  <c r="G1149" i="61"/>
  <c r="C1150" i="61"/>
  <c r="D1150" i="61"/>
  <c r="E1150" i="61"/>
  <c r="G1150" i="61"/>
  <c r="C1151" i="61"/>
  <c r="D1151" i="61"/>
  <c r="E1151" i="61" s="1"/>
  <c r="F1151" i="61" s="1"/>
  <c r="G1151" i="61"/>
  <c r="C1152" i="61"/>
  <c r="D1152" i="61"/>
  <c r="E1152" i="61"/>
  <c r="G1152" i="61"/>
  <c r="C1153" i="61"/>
  <c r="D1153" i="61"/>
  <c r="E1153" i="61" s="1"/>
  <c r="F1153" i="61" s="1"/>
  <c r="G1153" i="61"/>
  <c r="C1154" i="61"/>
  <c r="D1154" i="61"/>
  <c r="E1154" i="61"/>
  <c r="G1154" i="61"/>
  <c r="C1155" i="61"/>
  <c r="D1155" i="61"/>
  <c r="E1155" i="61" s="1"/>
  <c r="F1155" i="61" s="1"/>
  <c r="G1155" i="61"/>
  <c r="C1156" i="61"/>
  <c r="D1156" i="61"/>
  <c r="E1156" i="61"/>
  <c r="G1156" i="61"/>
  <c r="C1157" i="61"/>
  <c r="D1157" i="61"/>
  <c r="G1157" i="61"/>
  <c r="C1158" i="61"/>
  <c r="D1158" i="61"/>
  <c r="G1158" i="61"/>
  <c r="C1159" i="61"/>
  <c r="D1159" i="61"/>
  <c r="E1159" i="61" s="1"/>
  <c r="G1159" i="61"/>
  <c r="C1160" i="61"/>
  <c r="D1160" i="61"/>
  <c r="E1160" i="61"/>
  <c r="G1160" i="61"/>
  <c r="C1161" i="61"/>
  <c r="D1161" i="61"/>
  <c r="E1161" i="61" s="1"/>
  <c r="F1161" i="61" s="1"/>
  <c r="G1161" i="61"/>
  <c r="C1162" i="61"/>
  <c r="D1162" i="61"/>
  <c r="E1162" i="61"/>
  <c r="G1162" i="61"/>
  <c r="C1163" i="61"/>
  <c r="D1163" i="61"/>
  <c r="E1163" i="61" s="1"/>
  <c r="F1163" i="61" s="1"/>
  <c r="G1163" i="61"/>
  <c r="C1164" i="61"/>
  <c r="D1164" i="61"/>
  <c r="E1164" i="61"/>
  <c r="G1164" i="61"/>
  <c r="C1165" i="61"/>
  <c r="D1165" i="61"/>
  <c r="E1165" i="61" s="1"/>
  <c r="F1165" i="61" s="1"/>
  <c r="G1165" i="61"/>
  <c r="C1166" i="61"/>
  <c r="D1166" i="61"/>
  <c r="E1166" i="61"/>
  <c r="G1166" i="61"/>
  <c r="C1167" i="61"/>
  <c r="D1167" i="61"/>
  <c r="E1167" i="61" s="1"/>
  <c r="F1167" i="61" s="1"/>
  <c r="G1167" i="61"/>
  <c r="C1168" i="61"/>
  <c r="D1168" i="61"/>
  <c r="E1168" i="61"/>
  <c r="G1168" i="61"/>
  <c r="C1169" i="61"/>
  <c r="D1169" i="61"/>
  <c r="E1169" i="61" s="1"/>
  <c r="F1169" i="61" s="1"/>
  <c r="G1169" i="61"/>
  <c r="C1170" i="61"/>
  <c r="D1170" i="61"/>
  <c r="E1170" i="61"/>
  <c r="G1170" i="61"/>
  <c r="C1171" i="61"/>
  <c r="D1171" i="61"/>
  <c r="E1171" i="61" s="1"/>
  <c r="F1171" i="61" s="1"/>
  <c r="G1171" i="61"/>
  <c r="C1172" i="61"/>
  <c r="D1172" i="61"/>
  <c r="E1172" i="61"/>
  <c r="G1172" i="61"/>
  <c r="C1173" i="61"/>
  <c r="D1173" i="61"/>
  <c r="E1173" i="61" s="1"/>
  <c r="F1173" i="61" s="1"/>
  <c r="G1173" i="61"/>
  <c r="C1174" i="61"/>
  <c r="D1174" i="61"/>
  <c r="E1174" i="61"/>
  <c r="G1174" i="61"/>
  <c r="C1175" i="61"/>
  <c r="D1175" i="61"/>
  <c r="E1175" i="61" s="1"/>
  <c r="F1175" i="61" s="1"/>
  <c r="G1175" i="61"/>
  <c r="C1176" i="61"/>
  <c r="D1176" i="61"/>
  <c r="E1176" i="61"/>
  <c r="G1176" i="61"/>
  <c r="C1177" i="61"/>
  <c r="D1177" i="61"/>
  <c r="E1177" i="61" s="1"/>
  <c r="F1177" i="61" s="1"/>
  <c r="G1177" i="61"/>
  <c r="C1178" i="61"/>
  <c r="D1178" i="61"/>
  <c r="E1178" i="61" s="1"/>
  <c r="F1178" i="61" s="1"/>
  <c r="G1178" i="61"/>
  <c r="C1179" i="61"/>
  <c r="D1179" i="61"/>
  <c r="E1179" i="61" s="1"/>
  <c r="G1179" i="61"/>
  <c r="C1180" i="61"/>
  <c r="D1180" i="61"/>
  <c r="E1180" i="61"/>
  <c r="G1180" i="61"/>
  <c r="C1181" i="61"/>
  <c r="D1181" i="61"/>
  <c r="E1181" i="61"/>
  <c r="F1181" i="61" s="1"/>
  <c r="G1181" i="61"/>
  <c r="C1182" i="61"/>
  <c r="D1182" i="61"/>
  <c r="E1182" i="61" s="1"/>
  <c r="F1182" i="61" s="1"/>
  <c r="G1182" i="61"/>
  <c r="C1183" i="61"/>
  <c r="D1183" i="61"/>
  <c r="E1183" i="61" s="1"/>
  <c r="F1183" i="61" s="1"/>
  <c r="G1183" i="61"/>
  <c r="C1184" i="61"/>
  <c r="D1184" i="61"/>
  <c r="E1184" i="61"/>
  <c r="F1184" i="61"/>
  <c r="G1184" i="61"/>
  <c r="C1185" i="61"/>
  <c r="D1185" i="61"/>
  <c r="E1185" i="61"/>
  <c r="F1185" i="61" s="1"/>
  <c r="G1185" i="61"/>
  <c r="C1186" i="61"/>
  <c r="D1186" i="61"/>
  <c r="E1186" i="61" s="1"/>
  <c r="F1186" i="61" s="1"/>
  <c r="G1186" i="61"/>
  <c r="C1187" i="61"/>
  <c r="G1187" i="61" s="1"/>
  <c r="D1187" i="61"/>
  <c r="E1187" i="61"/>
  <c r="F1187" i="61" s="1"/>
  <c r="C1188" i="61"/>
  <c r="D1188" i="61"/>
  <c r="E1188" i="61" s="1"/>
  <c r="F1188" i="61" s="1"/>
  <c r="G1188" i="61"/>
  <c r="C1189" i="61"/>
  <c r="D1189" i="61"/>
  <c r="E1189" i="61"/>
  <c r="G1189" i="61"/>
  <c r="C1190" i="61"/>
  <c r="D1190" i="61"/>
  <c r="E1190" i="61" s="1"/>
  <c r="F1190" i="61" s="1"/>
  <c r="G1190" i="61"/>
  <c r="C1191" i="61"/>
  <c r="D1191" i="61"/>
  <c r="E1191" i="61"/>
  <c r="F1191" i="61" s="1"/>
  <c r="G1191" i="61"/>
  <c r="C1192" i="61"/>
  <c r="D1192" i="61"/>
  <c r="E1192" i="61" s="1"/>
  <c r="F1192" i="61"/>
  <c r="G1192" i="61"/>
  <c r="C1193" i="61"/>
  <c r="D1193" i="61"/>
  <c r="E1193" i="61"/>
  <c r="F1193" i="61" s="1"/>
  <c r="G1193" i="61"/>
  <c r="C1194" i="61"/>
  <c r="D1194" i="61"/>
  <c r="E1194" i="61" s="1"/>
  <c r="G1194" i="61"/>
  <c r="C1195" i="61"/>
  <c r="D1195" i="61"/>
  <c r="E1195" i="61"/>
  <c r="F1195" i="61" s="1"/>
  <c r="G1195" i="61"/>
  <c r="C1196" i="61"/>
  <c r="D1196" i="61"/>
  <c r="E1196" i="61" s="1"/>
  <c r="F1196" i="61"/>
  <c r="G1196" i="61"/>
  <c r="C1197" i="61"/>
  <c r="D1197" i="61"/>
  <c r="E1197" i="61"/>
  <c r="F1197" i="61" s="1"/>
  <c r="G1197" i="61"/>
  <c r="C1198" i="61"/>
  <c r="D1198" i="61"/>
  <c r="E1198" i="61" s="1"/>
  <c r="G1198" i="61"/>
  <c r="C1199" i="61"/>
  <c r="G1199" i="61" s="1"/>
  <c r="D1199" i="61"/>
  <c r="E1199" i="61"/>
  <c r="F1199" i="61" s="1"/>
  <c r="C1200" i="61"/>
  <c r="D1200" i="61"/>
  <c r="E1200" i="61" s="1"/>
  <c r="F1200" i="61" s="1"/>
  <c r="G1200" i="61"/>
  <c r="C1201" i="61"/>
  <c r="D1201" i="61"/>
  <c r="E1201" i="61"/>
  <c r="G1201" i="61"/>
  <c r="C1202" i="61"/>
  <c r="D1202" i="61"/>
  <c r="E1202" i="61" s="1"/>
  <c r="F1202" i="61" s="1"/>
  <c r="G1202" i="61"/>
  <c r="C1203" i="61"/>
  <c r="G1203" i="61" s="1"/>
  <c r="D1203" i="61"/>
  <c r="E1203" i="61"/>
  <c r="F1203" i="61" s="1"/>
  <c r="C1204" i="61"/>
  <c r="D1204" i="61"/>
  <c r="E1204" i="61" s="1"/>
  <c r="F1204" i="61" s="1"/>
  <c r="G1204" i="61"/>
  <c r="C1205" i="61"/>
  <c r="D1205" i="61"/>
  <c r="E1205" i="61"/>
  <c r="G1205" i="61"/>
  <c r="C1206" i="61"/>
  <c r="D1206" i="61"/>
  <c r="E1206" i="61" s="1"/>
  <c r="F1206" i="61" s="1"/>
  <c r="G1206" i="61"/>
  <c r="C1207" i="61"/>
  <c r="D1207" i="61"/>
  <c r="E1207" i="61"/>
  <c r="F1207" i="61" s="1"/>
  <c r="G1207" i="61"/>
  <c r="C1208" i="61"/>
  <c r="D1208" i="61"/>
  <c r="E1208" i="61" s="1"/>
  <c r="F1208" i="61"/>
  <c r="G1208" i="61"/>
  <c r="C1209" i="61"/>
  <c r="D1209" i="61"/>
  <c r="E1209" i="61"/>
  <c r="F1209" i="61" s="1"/>
  <c r="G1209" i="61"/>
  <c r="C1210" i="61"/>
  <c r="D1210" i="61"/>
  <c r="E1210" i="61" s="1"/>
  <c r="G1210" i="61"/>
  <c r="C1211" i="61"/>
  <c r="D1211" i="61"/>
  <c r="E1211" i="61"/>
  <c r="F1211" i="61" s="1"/>
  <c r="G1211" i="61"/>
  <c r="C1212" i="61"/>
  <c r="D1212" i="61"/>
  <c r="E1212" i="61" s="1"/>
  <c r="F1212" i="61"/>
  <c r="G1212" i="61"/>
  <c r="C1213" i="61"/>
  <c r="D1213" i="61"/>
  <c r="E1213" i="61"/>
  <c r="F1213" i="61" s="1"/>
  <c r="G1213" i="61"/>
  <c r="C1214" i="61"/>
  <c r="D1214" i="61"/>
  <c r="E1214" i="61" s="1"/>
  <c r="G1214" i="61"/>
  <c r="C1215" i="61"/>
  <c r="G1215" i="61" s="1"/>
  <c r="D1215" i="61"/>
  <c r="E1215" i="61"/>
  <c r="F1215" i="61" s="1"/>
  <c r="C1216" i="61"/>
  <c r="D1216" i="61"/>
  <c r="E1216" i="61" s="1"/>
  <c r="F1216" i="61" s="1"/>
  <c r="G1216" i="61"/>
  <c r="C1217" i="61"/>
  <c r="D1217" i="61"/>
  <c r="E1217" i="61"/>
  <c r="G1217" i="61"/>
  <c r="C1218" i="61"/>
  <c r="D1218" i="61"/>
  <c r="E1218" i="61" s="1"/>
  <c r="F1218" i="61" s="1"/>
  <c r="G1218" i="61"/>
  <c r="C1219" i="61"/>
  <c r="G1219" i="61" s="1"/>
  <c r="D1219" i="61"/>
  <c r="E1219" i="61"/>
  <c r="F1219" i="61" s="1"/>
  <c r="C1220" i="61"/>
  <c r="D1220" i="61"/>
  <c r="E1220" i="61" s="1"/>
  <c r="F1220" i="61" s="1"/>
  <c r="G1220" i="61"/>
  <c r="C1221" i="61"/>
  <c r="D1221" i="61"/>
  <c r="E1221" i="61"/>
  <c r="G1221" i="61"/>
  <c r="C1222" i="61"/>
  <c r="D1222" i="61"/>
  <c r="E1222" i="61" s="1"/>
  <c r="F1222" i="61" s="1"/>
  <c r="G1222" i="61"/>
  <c r="C1223" i="61"/>
  <c r="D1223" i="61"/>
  <c r="E1223" i="61"/>
  <c r="F1223" i="61" s="1"/>
  <c r="G1223" i="61"/>
  <c r="C1224" i="61"/>
  <c r="D1224" i="61"/>
  <c r="E1224" i="61" s="1"/>
  <c r="F1224" i="61"/>
  <c r="G1224" i="61"/>
  <c r="C1225" i="61"/>
  <c r="D1225" i="61"/>
  <c r="E1225" i="61"/>
  <c r="F1225" i="61" s="1"/>
  <c r="G1225" i="61"/>
  <c r="C1226" i="61"/>
  <c r="D1226" i="61"/>
  <c r="E1226" i="61" s="1"/>
  <c r="G1226" i="61"/>
  <c r="C1227" i="61"/>
  <c r="D1227" i="61"/>
  <c r="E1227" i="61"/>
  <c r="F1227" i="61" s="1"/>
  <c r="G1227" i="61"/>
  <c r="C1228" i="61"/>
  <c r="D1228" i="61"/>
  <c r="E1228" i="61" s="1"/>
  <c r="F1228" i="61"/>
  <c r="G1228" i="61"/>
  <c r="C1229" i="61"/>
  <c r="D1229" i="61"/>
  <c r="E1229" i="61"/>
  <c r="F1229" i="61" s="1"/>
  <c r="G1229" i="61"/>
  <c r="C1230" i="61"/>
  <c r="D1230" i="61"/>
  <c r="E1230" i="61" s="1"/>
  <c r="G1230" i="61"/>
  <c r="C1231" i="61"/>
  <c r="G1231" i="61" s="1"/>
  <c r="D1231" i="61"/>
  <c r="E1231" i="61"/>
  <c r="F1231" i="61" s="1"/>
  <c r="C1232" i="61"/>
  <c r="D1232" i="61"/>
  <c r="E1232" i="61" s="1"/>
  <c r="F1232" i="61" s="1"/>
  <c r="G1232" i="61"/>
  <c r="C1233" i="61"/>
  <c r="D1233" i="61"/>
  <c r="E1233" i="61"/>
  <c r="G1233" i="61"/>
  <c r="C1234" i="61"/>
  <c r="D1234" i="61"/>
  <c r="E1234" i="61" s="1"/>
  <c r="F1234" i="61" s="1"/>
  <c r="G1234" i="61"/>
  <c r="C1235" i="61"/>
  <c r="G1235" i="61" s="1"/>
  <c r="D1235" i="61"/>
  <c r="E1235" i="61"/>
  <c r="F1235" i="61" s="1"/>
  <c r="C1236" i="61"/>
  <c r="D1236" i="61"/>
  <c r="E1236" i="61" s="1"/>
  <c r="F1236" i="61" s="1"/>
  <c r="G1236" i="61"/>
  <c r="C1237" i="61"/>
  <c r="D1237" i="61"/>
  <c r="E1237" i="61"/>
  <c r="G1237" i="61"/>
  <c r="C1238" i="61"/>
  <c r="D1238" i="61"/>
  <c r="E1238" i="61" s="1"/>
  <c r="F1238" i="61" s="1"/>
  <c r="G1238" i="61"/>
  <c r="C1239" i="61"/>
  <c r="D1239" i="61"/>
  <c r="E1239" i="61"/>
  <c r="F1239" i="61" s="1"/>
  <c r="G1239" i="61"/>
  <c r="C1240" i="61"/>
  <c r="D1240" i="61"/>
  <c r="E1240" i="61" s="1"/>
  <c r="F1240" i="61"/>
  <c r="G1240" i="61"/>
  <c r="C1241" i="61"/>
  <c r="D1241" i="61"/>
  <c r="E1241" i="61"/>
  <c r="F1241" i="61" s="1"/>
  <c r="G1241" i="61"/>
  <c r="C1242" i="61"/>
  <c r="D1242" i="61"/>
  <c r="E1242" i="61" s="1"/>
  <c r="G1242" i="61"/>
  <c r="C1243" i="61"/>
  <c r="D1243" i="61"/>
  <c r="E1243" i="61"/>
  <c r="F1243" i="61" s="1"/>
  <c r="G1243" i="61"/>
  <c r="C1244" i="61"/>
  <c r="D1244" i="61"/>
  <c r="E1244" i="61" s="1"/>
  <c r="F1244" i="61"/>
  <c r="G1244" i="61"/>
  <c r="C1245" i="61"/>
  <c r="D1245" i="61"/>
  <c r="E1245" i="61"/>
  <c r="F1245" i="61" s="1"/>
  <c r="G1245" i="61"/>
  <c r="C1246" i="61"/>
  <c r="D1246" i="61"/>
  <c r="E1246" i="61" s="1"/>
  <c r="G1246" i="61"/>
  <c r="C1247" i="61"/>
  <c r="G1247" i="61" s="1"/>
  <c r="D1247" i="61"/>
  <c r="E1247" i="61"/>
  <c r="F1247" i="61" s="1"/>
  <c r="C1248" i="61"/>
  <c r="D1248" i="61"/>
  <c r="E1248" i="61" s="1"/>
  <c r="F1248" i="61" s="1"/>
  <c r="G1248" i="61"/>
  <c r="C1249" i="61"/>
  <c r="D1249" i="61"/>
  <c r="E1249" i="61"/>
  <c r="G1249" i="61"/>
  <c r="C1250" i="61"/>
  <c r="D1250" i="61"/>
  <c r="E1250" i="61" s="1"/>
  <c r="F1250" i="61" s="1"/>
  <c r="G1250" i="61"/>
  <c r="C1251" i="61"/>
  <c r="G1251" i="61" s="1"/>
  <c r="D1251" i="61"/>
  <c r="E1251" i="61"/>
  <c r="F1251" i="61" s="1"/>
  <c r="C1252" i="61"/>
  <c r="D1252" i="61"/>
  <c r="E1252" i="61" s="1"/>
  <c r="F1252" i="61" s="1"/>
  <c r="G1252" i="61"/>
  <c r="C1253" i="61"/>
  <c r="D1253" i="61"/>
  <c r="E1253" i="61"/>
  <c r="G1253" i="61"/>
  <c r="C1254" i="61"/>
  <c r="D1254" i="61"/>
  <c r="E1254" i="61" s="1"/>
  <c r="F1254" i="61" s="1"/>
  <c r="G1254" i="61"/>
  <c r="C1255" i="61"/>
  <c r="D1255" i="61"/>
  <c r="E1255" i="61"/>
  <c r="F1255" i="61" s="1"/>
  <c r="G1255" i="61"/>
  <c r="C1256" i="61"/>
  <c r="D1256" i="61"/>
  <c r="E1256" i="61" s="1"/>
  <c r="F1256" i="61"/>
  <c r="G1256" i="61"/>
  <c r="C1257" i="61"/>
  <c r="D1257" i="61"/>
  <c r="E1257" i="61"/>
  <c r="F1257" i="61" s="1"/>
  <c r="G1257" i="61"/>
  <c r="C1258" i="61"/>
  <c r="D1258" i="61"/>
  <c r="E1258" i="61" s="1"/>
  <c r="G1258" i="61"/>
  <c r="C1259" i="61"/>
  <c r="D1259" i="61"/>
  <c r="E1259" i="61"/>
  <c r="F1259" i="61" s="1"/>
  <c r="G1259" i="61"/>
  <c r="C1260" i="61"/>
  <c r="D1260" i="61"/>
  <c r="E1260" i="61" s="1"/>
  <c r="F1260" i="61"/>
  <c r="G1260" i="61"/>
  <c r="C1261" i="61"/>
  <c r="D1261" i="61"/>
  <c r="E1261" i="61"/>
  <c r="F1261" i="61" s="1"/>
  <c r="G1261" i="61"/>
  <c r="C1262" i="61"/>
  <c r="D1262" i="61"/>
  <c r="E1262" i="61" s="1"/>
  <c r="G1262" i="61"/>
  <c r="C1263" i="61"/>
  <c r="G1263" i="61" s="1"/>
  <c r="D1263" i="61"/>
  <c r="E1263" i="61"/>
  <c r="F1263" i="61" s="1"/>
  <c r="C1264" i="61"/>
  <c r="D1264" i="61"/>
  <c r="E1264" i="61" s="1"/>
  <c r="F1264" i="61" s="1"/>
  <c r="G1264" i="61"/>
  <c r="C1265" i="61"/>
  <c r="D1265" i="61"/>
  <c r="E1265" i="61"/>
  <c r="G1265" i="61"/>
  <c r="C1266" i="61"/>
  <c r="D1266" i="61"/>
  <c r="E1266" i="61" s="1"/>
  <c r="F1266" i="61" s="1"/>
  <c r="G1266" i="61"/>
  <c r="C1267" i="61"/>
  <c r="G1267" i="61" s="1"/>
  <c r="D1267" i="61"/>
  <c r="E1267" i="61"/>
  <c r="F1267" i="61" s="1"/>
  <c r="C1268" i="61"/>
  <c r="D1268" i="61"/>
  <c r="E1268" i="61" s="1"/>
  <c r="F1268" i="61" s="1"/>
  <c r="G1268" i="61"/>
  <c r="C1269" i="61"/>
  <c r="D1269" i="61"/>
  <c r="E1269" i="61"/>
  <c r="G1269" i="61"/>
  <c r="C1270" i="61"/>
  <c r="D1270" i="61"/>
  <c r="E1270" i="61" s="1"/>
  <c r="F1270" i="61" s="1"/>
  <c r="G1270" i="61"/>
  <c r="C1271" i="61"/>
  <c r="D1271" i="61"/>
  <c r="E1271" i="61"/>
  <c r="F1271" i="61" s="1"/>
  <c r="G1271" i="61"/>
  <c r="C1272" i="61"/>
  <c r="D1272" i="61"/>
  <c r="E1272" i="61" s="1"/>
  <c r="F1272" i="61"/>
  <c r="G1272" i="61"/>
  <c r="C1273" i="61"/>
  <c r="D1273" i="61"/>
  <c r="E1273" i="61"/>
  <c r="F1273" i="61" s="1"/>
  <c r="G1273" i="61"/>
  <c r="C1274" i="61"/>
  <c r="D1274" i="61"/>
  <c r="E1274" i="61" s="1"/>
  <c r="G1274" i="61"/>
  <c r="C1275" i="61"/>
  <c r="D1275" i="61"/>
  <c r="E1275" i="61"/>
  <c r="F1275" i="61" s="1"/>
  <c r="G1275" i="61"/>
  <c r="C1276" i="61"/>
  <c r="D1276" i="61"/>
  <c r="E1276" i="61" s="1"/>
  <c r="F1276" i="61"/>
  <c r="G1276" i="61"/>
  <c r="C1277" i="61"/>
  <c r="D1277" i="61"/>
  <c r="E1277" i="61"/>
  <c r="F1277" i="61" s="1"/>
  <c r="G1277" i="61"/>
  <c r="C1278" i="61"/>
  <c r="D1278" i="61"/>
  <c r="E1278" i="61" s="1"/>
  <c r="F1278" i="61" s="1"/>
  <c r="G1278" i="61"/>
  <c r="C1279" i="61"/>
  <c r="G1279" i="61" s="1"/>
  <c r="D1279" i="61"/>
  <c r="E1279" i="61"/>
  <c r="F1279" i="61" s="1"/>
  <c r="C1280" i="61"/>
  <c r="D1280" i="61"/>
  <c r="E1280" i="61" s="1"/>
  <c r="F1280" i="61" s="1"/>
  <c r="G1280" i="61"/>
  <c r="C1281" i="61"/>
  <c r="D1281" i="61"/>
  <c r="E1281" i="61"/>
  <c r="F1281" i="61" s="1"/>
  <c r="G1281" i="61"/>
  <c r="C1282" i="61"/>
  <c r="D1282" i="61"/>
  <c r="E1282" i="61" s="1"/>
  <c r="F1282" i="61" s="1"/>
  <c r="G1282" i="61"/>
  <c r="C1283" i="61"/>
  <c r="D1283" i="61"/>
  <c r="E1283" i="61"/>
  <c r="F1283" i="61" s="1"/>
  <c r="G1283" i="61"/>
  <c r="C1284" i="61"/>
  <c r="D1284" i="61"/>
  <c r="E1284" i="61" s="1"/>
  <c r="F1284" i="61" s="1"/>
  <c r="G1284" i="61"/>
  <c r="C1285" i="61"/>
  <c r="D1285" i="61"/>
  <c r="E1285" i="61"/>
  <c r="G1285" i="61"/>
  <c r="C1286" i="61"/>
  <c r="D1286" i="61"/>
  <c r="E1286" i="61" s="1"/>
  <c r="F1286" i="61" s="1"/>
  <c r="G1286" i="61"/>
  <c r="C1287" i="61"/>
  <c r="G1287" i="61" s="1"/>
  <c r="D1287" i="61"/>
  <c r="E1287" i="61"/>
  <c r="F1287" i="61" s="1"/>
  <c r="C1288" i="61"/>
  <c r="D1288" i="61"/>
  <c r="E1288" i="61" s="1"/>
  <c r="F1288" i="61"/>
  <c r="G1288" i="61"/>
  <c r="C1289" i="61"/>
  <c r="D1289" i="61"/>
  <c r="E1289" i="61"/>
  <c r="F1289" i="61" s="1"/>
  <c r="G1289" i="61"/>
  <c r="C1290" i="61"/>
  <c r="D1290" i="61"/>
  <c r="E1290" i="61" s="1"/>
  <c r="G1290" i="61"/>
  <c r="C1291" i="61"/>
  <c r="D1291" i="61"/>
  <c r="E1291" i="61"/>
  <c r="F1291" i="61" s="1"/>
  <c r="G1291" i="61"/>
  <c r="C1292" i="61"/>
  <c r="D1292" i="61"/>
  <c r="E1292" i="61" s="1"/>
  <c r="F1292" i="61" s="1"/>
  <c r="G1292" i="61"/>
  <c r="C1293" i="61"/>
  <c r="D1293" i="61"/>
  <c r="E1293" i="61"/>
  <c r="G1293" i="61"/>
  <c r="C1294" i="61"/>
  <c r="D1294" i="61"/>
  <c r="E1294" i="61" s="1"/>
  <c r="F1294" i="61" s="1"/>
  <c r="G1294" i="61"/>
  <c r="C1295" i="61"/>
  <c r="G1295" i="61" s="1"/>
  <c r="D1295" i="61"/>
  <c r="E1295" i="61"/>
  <c r="F1295" i="61" s="1"/>
  <c r="C1296" i="61"/>
  <c r="D1296" i="61"/>
  <c r="E1296" i="61" s="1"/>
  <c r="F1296" i="61"/>
  <c r="G1296" i="61"/>
  <c r="C1297" i="61"/>
  <c r="D1297" i="61"/>
  <c r="E1297" i="61"/>
  <c r="F1297" i="61" s="1"/>
  <c r="G1297" i="61"/>
  <c r="C1298" i="61"/>
  <c r="D1298" i="61"/>
  <c r="E1298" i="61" s="1"/>
  <c r="G1298" i="61"/>
  <c r="C1299" i="61"/>
  <c r="D1299" i="61"/>
  <c r="E1299" i="61"/>
  <c r="F1299" i="61" s="1"/>
  <c r="G1299" i="61"/>
  <c r="C1300" i="61"/>
  <c r="D1300" i="61"/>
  <c r="E1300" i="61" s="1"/>
  <c r="F1300" i="61" s="1"/>
  <c r="G1300" i="61"/>
  <c r="C1301" i="61"/>
  <c r="D1301" i="61"/>
  <c r="E1301" i="61"/>
  <c r="G1301" i="61"/>
  <c r="C1302" i="61"/>
  <c r="D1302" i="61"/>
  <c r="E1302" i="61" s="1"/>
  <c r="F1302" i="61" s="1"/>
  <c r="G1302" i="61"/>
  <c r="C1303" i="61"/>
  <c r="G1303" i="61" s="1"/>
  <c r="D1303" i="61"/>
  <c r="E1303" i="61"/>
  <c r="F1303" i="61" s="1"/>
  <c r="C1304" i="61"/>
  <c r="D1304" i="61"/>
  <c r="E1304" i="61" s="1"/>
  <c r="F1304" i="61"/>
  <c r="G1304" i="61"/>
  <c r="C1305" i="61"/>
  <c r="D1305" i="61"/>
  <c r="E1305" i="61"/>
  <c r="F1305" i="61" s="1"/>
  <c r="G1305" i="61"/>
  <c r="C1306" i="61"/>
  <c r="D1306" i="61"/>
  <c r="E1306" i="61" s="1"/>
  <c r="G1306" i="61"/>
  <c r="C1307" i="61"/>
  <c r="D1307" i="61"/>
  <c r="E1307" i="61"/>
  <c r="F1307" i="61" s="1"/>
  <c r="G1307" i="61"/>
  <c r="C1308" i="61"/>
  <c r="D1308" i="61"/>
  <c r="E1308" i="61" s="1"/>
  <c r="F1308" i="61" s="1"/>
  <c r="G1308" i="61"/>
  <c r="C1309" i="61"/>
  <c r="D1309" i="61"/>
  <c r="E1309" i="61"/>
  <c r="G1309" i="61"/>
  <c r="C1310" i="61"/>
  <c r="D1310" i="61"/>
  <c r="E1310" i="61" s="1"/>
  <c r="F1310" i="61" s="1"/>
  <c r="G1310" i="61"/>
  <c r="C1311" i="61"/>
  <c r="G1311" i="61" s="1"/>
  <c r="D1311" i="61"/>
  <c r="E1311" i="61"/>
  <c r="F1311" i="61" s="1"/>
  <c r="C1312" i="61"/>
  <c r="D1312" i="61"/>
  <c r="E1312" i="61" s="1"/>
  <c r="F1312" i="61"/>
  <c r="G1312" i="61"/>
  <c r="C1313" i="61"/>
  <c r="D1313" i="61"/>
  <c r="E1313" i="61"/>
  <c r="F1313" i="61" s="1"/>
  <c r="G1313" i="61"/>
  <c r="C1314" i="61"/>
  <c r="D1314" i="61"/>
  <c r="E1314" i="61" s="1"/>
  <c r="G1314" i="61"/>
  <c r="C1315" i="61"/>
  <c r="D1315" i="61"/>
  <c r="E1315" i="61"/>
  <c r="F1315" i="61" s="1"/>
  <c r="G1315" i="61"/>
  <c r="C1316" i="61"/>
  <c r="D1316" i="61"/>
  <c r="E1316" i="61" s="1"/>
  <c r="F1316" i="61" s="1"/>
  <c r="G1316" i="61"/>
  <c r="C1317" i="61"/>
  <c r="D1317" i="61"/>
  <c r="E1317" i="61"/>
  <c r="G1317" i="61"/>
  <c r="C1318" i="61"/>
  <c r="D1318" i="61"/>
  <c r="E1318" i="61" s="1"/>
  <c r="F1318" i="61" s="1"/>
  <c r="G1318" i="61"/>
  <c r="C1319" i="61"/>
  <c r="G1319" i="61" s="1"/>
  <c r="D1319" i="61"/>
  <c r="E1319" i="61"/>
  <c r="F1319" i="61" s="1"/>
  <c r="C1320" i="61"/>
  <c r="D1320" i="61"/>
  <c r="E1320" i="61" s="1"/>
  <c r="F1320" i="61"/>
  <c r="G1320" i="61"/>
  <c r="C1321" i="61"/>
  <c r="D1321" i="61"/>
  <c r="E1321" i="61"/>
  <c r="F1321" i="61" s="1"/>
  <c r="G1321" i="61"/>
  <c r="C1322" i="61"/>
  <c r="D1322" i="61"/>
  <c r="G1322" i="61"/>
  <c r="C1323" i="61"/>
  <c r="G1323" i="61" s="1"/>
  <c r="D1323" i="61"/>
  <c r="C1324" i="61"/>
  <c r="D1324" i="61"/>
  <c r="E1324" i="61" s="1"/>
  <c r="G1324" i="61"/>
  <c r="C1325" i="61"/>
  <c r="D1325" i="61"/>
  <c r="E1325" i="61"/>
  <c r="F1325" i="61" s="1"/>
  <c r="G1325" i="61"/>
  <c r="C1326" i="61"/>
  <c r="D1326" i="61"/>
  <c r="E1326" i="61" s="1"/>
  <c r="G1326" i="61"/>
  <c r="C1327" i="61"/>
  <c r="D1327" i="61"/>
  <c r="E1327" i="61"/>
  <c r="F1327" i="61" s="1"/>
  <c r="G1327" i="61"/>
  <c r="C1328" i="61"/>
  <c r="D1328" i="61"/>
  <c r="E1328" i="61" s="1"/>
  <c r="F1328" i="61" s="1"/>
  <c r="G1328" i="61"/>
  <c r="C1329" i="61"/>
  <c r="D1329" i="61"/>
  <c r="E1329" i="61"/>
  <c r="G1329" i="61"/>
  <c r="C1330" i="61"/>
  <c r="D1330" i="61"/>
  <c r="E1330" i="61" s="1"/>
  <c r="F1330" i="61" s="1"/>
  <c r="G1330" i="61"/>
  <c r="C1331" i="61"/>
  <c r="G1331" i="61" s="1"/>
  <c r="D1331" i="61"/>
  <c r="E1331" i="61"/>
  <c r="F1331" i="61" s="1"/>
  <c r="C1332" i="61"/>
  <c r="D1332" i="61"/>
  <c r="E1332" i="61" s="1"/>
  <c r="F1332" i="61"/>
  <c r="G1332" i="61"/>
  <c r="C1333" i="61"/>
  <c r="D1333" i="61"/>
  <c r="E1333" i="61"/>
  <c r="F1333" i="61" s="1"/>
  <c r="G1333" i="61"/>
  <c r="C1334" i="61"/>
  <c r="D1334" i="61"/>
  <c r="E1334" i="61" s="1"/>
  <c r="G1334" i="61"/>
  <c r="C1335" i="61"/>
  <c r="D1335" i="61"/>
  <c r="E1335" i="61"/>
  <c r="F1335" i="61" s="1"/>
  <c r="G1335" i="61"/>
  <c r="C1336" i="61"/>
  <c r="D1336" i="61"/>
  <c r="E1336" i="61" s="1"/>
  <c r="F1336" i="61" s="1"/>
  <c r="G1336" i="61"/>
  <c r="C1337" i="61"/>
  <c r="D1337" i="61"/>
  <c r="E1337" i="61"/>
  <c r="G1337" i="61"/>
  <c r="C1338" i="61"/>
  <c r="D1338" i="61"/>
  <c r="E1338" i="61" s="1"/>
  <c r="F1338" i="61" s="1"/>
  <c r="G1338" i="61"/>
  <c r="C1339" i="61"/>
  <c r="G1339" i="61" s="1"/>
  <c r="D1339" i="61"/>
  <c r="E1339" i="61"/>
  <c r="F1339" i="61" s="1"/>
  <c r="C1340" i="61"/>
  <c r="D1340" i="61"/>
  <c r="E1340" i="61" s="1"/>
  <c r="F1340" i="61"/>
  <c r="G1340" i="61"/>
  <c r="C1341" i="61"/>
  <c r="D1341" i="61"/>
  <c r="E1341" i="61"/>
  <c r="F1341" i="61" s="1"/>
  <c r="G1341" i="61"/>
  <c r="C1342" i="61"/>
  <c r="D1342" i="61"/>
  <c r="E1342" i="61" s="1"/>
  <c r="G1342" i="61"/>
  <c r="C1343" i="61"/>
  <c r="D1343" i="61"/>
  <c r="E1343" i="61"/>
  <c r="F1343" i="61" s="1"/>
  <c r="G1343" i="61"/>
  <c r="C1344" i="61"/>
  <c r="D1344" i="61"/>
  <c r="E1344" i="61" s="1"/>
  <c r="F1344" i="61" s="1"/>
  <c r="G1344" i="61"/>
  <c r="C1345" i="61"/>
  <c r="D1345" i="61"/>
  <c r="E1345" i="61"/>
  <c r="G1345" i="61"/>
  <c r="C1346" i="61"/>
  <c r="D1346" i="61"/>
  <c r="E1346" i="61" s="1"/>
  <c r="F1346" i="61" s="1"/>
  <c r="G1346" i="61"/>
  <c r="C1347" i="61"/>
  <c r="G1347" i="61" s="1"/>
  <c r="D1347" i="61"/>
  <c r="E1347" i="61"/>
  <c r="F1347" i="61" s="1"/>
  <c r="C1348" i="61"/>
  <c r="D1348" i="61"/>
  <c r="E1348" i="61" s="1"/>
  <c r="F1348" i="61"/>
  <c r="G1348" i="61"/>
  <c r="C1349" i="61"/>
  <c r="D1349" i="61"/>
  <c r="E1349" i="61"/>
  <c r="F1349" i="61" s="1"/>
  <c r="G1349" i="61"/>
  <c r="C1350" i="61"/>
  <c r="D1350" i="61"/>
  <c r="E1350" i="61" s="1"/>
  <c r="G1350" i="61"/>
  <c r="C1351" i="61"/>
  <c r="D1351" i="61"/>
  <c r="E1351" i="61"/>
  <c r="F1351" i="61" s="1"/>
  <c r="G1351" i="61"/>
  <c r="C1352" i="61"/>
  <c r="D1352" i="61"/>
  <c r="E1352" i="61" s="1"/>
  <c r="F1352" i="61" s="1"/>
  <c r="G1352" i="61"/>
  <c r="C1353" i="61"/>
  <c r="D1353" i="61"/>
  <c r="E1353" i="61"/>
  <c r="G1353" i="61"/>
  <c r="C1354" i="61"/>
  <c r="D1354" i="61"/>
  <c r="E1354" i="61" s="1"/>
  <c r="F1354" i="61" s="1"/>
  <c r="G1354" i="61"/>
  <c r="C1355" i="61"/>
  <c r="G1355" i="61" s="1"/>
  <c r="D1355" i="61"/>
  <c r="E1355" i="61"/>
  <c r="F1355" i="61" s="1"/>
  <c r="C1356" i="61"/>
  <c r="D1356" i="61"/>
  <c r="E1356" i="61" s="1"/>
  <c r="F1356" i="61"/>
  <c r="G1356" i="61"/>
  <c r="C1357" i="61"/>
  <c r="D1357" i="61"/>
  <c r="E1357" i="61"/>
  <c r="F1357" i="61" s="1"/>
  <c r="G1357" i="61"/>
  <c r="C1358" i="61"/>
  <c r="D1358" i="61"/>
  <c r="E1358" i="61" s="1"/>
  <c r="G1358" i="61"/>
  <c r="C1359" i="61"/>
  <c r="D1359" i="61"/>
  <c r="E1359" i="61"/>
  <c r="F1359" i="61" s="1"/>
  <c r="G1359" i="61"/>
  <c r="C1360" i="61"/>
  <c r="D1360" i="61"/>
  <c r="E1360" i="61" s="1"/>
  <c r="F1360" i="61" s="1"/>
  <c r="G1360" i="61"/>
  <c r="C1361" i="61"/>
  <c r="D1361" i="61"/>
  <c r="E1361" i="61"/>
  <c r="G1361" i="61"/>
  <c r="C1362" i="61"/>
  <c r="D1362" i="61"/>
  <c r="E1362" i="61" s="1"/>
  <c r="F1362" i="61" s="1"/>
  <c r="G1362" i="61"/>
  <c r="C1363" i="61"/>
  <c r="G1363" i="61" s="1"/>
  <c r="D1363" i="61"/>
  <c r="E1363" i="61"/>
  <c r="F1363" i="61" s="1"/>
  <c r="C1364" i="61"/>
  <c r="D1364" i="61"/>
  <c r="E1364" i="61" s="1"/>
  <c r="F1364" i="61"/>
  <c r="G1364" i="61"/>
  <c r="C1365" i="61"/>
  <c r="D1365" i="61"/>
  <c r="E1365" i="61"/>
  <c r="F1365" i="61" s="1"/>
  <c r="G1365" i="61"/>
  <c r="C1366" i="61"/>
  <c r="D1366" i="61"/>
  <c r="E1366" i="61" s="1"/>
  <c r="G1366" i="61"/>
  <c r="C1367" i="61"/>
  <c r="D1367" i="61"/>
  <c r="E1367" i="61"/>
  <c r="F1367" i="61" s="1"/>
  <c r="G1367" i="61"/>
  <c r="C1368" i="61"/>
  <c r="D1368" i="61"/>
  <c r="E1368" i="61" s="1"/>
  <c r="F1368" i="61" s="1"/>
  <c r="G1368" i="61"/>
  <c r="C1369" i="61"/>
  <c r="D1369" i="61"/>
  <c r="E1369" i="61"/>
  <c r="G1369" i="61"/>
  <c r="C1370" i="61"/>
  <c r="D1370" i="61"/>
  <c r="E1370" i="61" s="1"/>
  <c r="F1370" i="61" s="1"/>
  <c r="G1370" i="61"/>
  <c r="C1371" i="61"/>
  <c r="G1371" i="61" s="1"/>
  <c r="D1371" i="61"/>
  <c r="E1371" i="61"/>
  <c r="F1371" i="61" s="1"/>
  <c r="C1372" i="61"/>
  <c r="D1372" i="61"/>
  <c r="E1372" i="61" s="1"/>
  <c r="F1372" i="61"/>
  <c r="G1372" i="61"/>
  <c r="C1373" i="61"/>
  <c r="D1373" i="61"/>
  <c r="E1373" i="61"/>
  <c r="F1373" i="61" s="1"/>
  <c r="G1373" i="61"/>
  <c r="C1374" i="61"/>
  <c r="D1374" i="61"/>
  <c r="E1374" i="61" s="1"/>
  <c r="G1374" i="61"/>
  <c r="C1375" i="61"/>
  <c r="D1375" i="61"/>
  <c r="E1375" i="61"/>
  <c r="F1375" i="61" s="1"/>
  <c r="G1375" i="61"/>
  <c r="C1376" i="61"/>
  <c r="D1376" i="61"/>
  <c r="E1376" i="61" s="1"/>
  <c r="F1376" i="61" s="1"/>
  <c r="G1376" i="61"/>
  <c r="C1377" i="61"/>
  <c r="D1377" i="61"/>
  <c r="E1377" i="61"/>
  <c r="G1377" i="61"/>
  <c r="C1378" i="61"/>
  <c r="D1378" i="61"/>
  <c r="E1378" i="61" s="1"/>
  <c r="F1378" i="61" s="1"/>
  <c r="G1378" i="61"/>
  <c r="C1379" i="61"/>
  <c r="G1379" i="61" s="1"/>
  <c r="D1379" i="61"/>
  <c r="E1379" i="61"/>
  <c r="F1379" i="61" s="1"/>
  <c r="C1380" i="61"/>
  <c r="D1380" i="61"/>
  <c r="E1380" i="61" s="1"/>
  <c r="F1380" i="61"/>
  <c r="G1380" i="61"/>
  <c r="C1381" i="61"/>
  <c r="D1381" i="61"/>
  <c r="E1381" i="61"/>
  <c r="F1381" i="61" s="1"/>
  <c r="G1381" i="61"/>
  <c r="C1382" i="61"/>
  <c r="D1382" i="61"/>
  <c r="E1382" i="61" s="1"/>
  <c r="G1382" i="61"/>
  <c r="C1383" i="61"/>
  <c r="D1383" i="61"/>
  <c r="E1383" i="61"/>
  <c r="F1383" i="61" s="1"/>
  <c r="G1383" i="61"/>
  <c r="C1384" i="61"/>
  <c r="D1384" i="61"/>
  <c r="E1384" i="61" s="1"/>
  <c r="F1384" i="61" s="1"/>
  <c r="G1384" i="61"/>
  <c r="C1385" i="61"/>
  <c r="D1385" i="61"/>
  <c r="E1385" i="61"/>
  <c r="G1385" i="61"/>
  <c r="C1386" i="61"/>
  <c r="D1386" i="61"/>
  <c r="E1386" i="61" s="1"/>
  <c r="F1386" i="61" s="1"/>
  <c r="G1386" i="61"/>
  <c r="C1387" i="61"/>
  <c r="G1387" i="61" s="1"/>
  <c r="D1387" i="61"/>
  <c r="E1387" i="61"/>
  <c r="F1387" i="61" s="1"/>
  <c r="C1388" i="61"/>
  <c r="D1388" i="61"/>
  <c r="E1388" i="61" s="1"/>
  <c r="F1388" i="61"/>
  <c r="G1388" i="61"/>
  <c r="C1389" i="61"/>
  <c r="D1389" i="61"/>
  <c r="E1389" i="61"/>
  <c r="F1389" i="61" s="1"/>
  <c r="G1389" i="61"/>
  <c r="C1390" i="61"/>
  <c r="D1390" i="61"/>
  <c r="E1390" i="61" s="1"/>
  <c r="G1390" i="61"/>
  <c r="C1391" i="61"/>
  <c r="D1391" i="61"/>
  <c r="E1391" i="61"/>
  <c r="F1391" i="61" s="1"/>
  <c r="G1391" i="61"/>
  <c r="C1392" i="61"/>
  <c r="D1392" i="61"/>
  <c r="E1392" i="61" s="1"/>
  <c r="F1392" i="61" s="1"/>
  <c r="G1392" i="61"/>
  <c r="C1393" i="61"/>
  <c r="D1393" i="61"/>
  <c r="E1393" i="61"/>
  <c r="G1393" i="61"/>
  <c r="C1394" i="61"/>
  <c r="D1394" i="61"/>
  <c r="E1394" i="61" s="1"/>
  <c r="F1394" i="61" s="1"/>
  <c r="G1394" i="61"/>
  <c r="C1395" i="61"/>
  <c r="G1395" i="61" s="1"/>
  <c r="D1395" i="61"/>
  <c r="E1395" i="61"/>
  <c r="F1395" i="61" s="1"/>
  <c r="C1396" i="61"/>
  <c r="D1396" i="61"/>
  <c r="E1396" i="61" s="1"/>
  <c r="F1396" i="61"/>
  <c r="G1396" i="61"/>
  <c r="C1397" i="61"/>
  <c r="D1397" i="61"/>
  <c r="E1397" i="61"/>
  <c r="F1397" i="61" s="1"/>
  <c r="G1397" i="61"/>
  <c r="C1398" i="61"/>
  <c r="D1398" i="61"/>
  <c r="E1398" i="61" s="1"/>
  <c r="G1398" i="61"/>
  <c r="C1399" i="61"/>
  <c r="D1399" i="61"/>
  <c r="E1399" i="61"/>
  <c r="F1399" i="61" s="1"/>
  <c r="G1399" i="61"/>
  <c r="C1400" i="61"/>
  <c r="D1400" i="61"/>
  <c r="E1400" i="61" s="1"/>
  <c r="F1400" i="61" s="1"/>
  <c r="G1400" i="61"/>
  <c r="C1401" i="61"/>
  <c r="D1401" i="61"/>
  <c r="E1401" i="61"/>
  <c r="G1401" i="61"/>
  <c r="C1402" i="61"/>
  <c r="D1402" i="61"/>
  <c r="E1402" i="61" s="1"/>
  <c r="F1402" i="61" s="1"/>
  <c r="G1402" i="61"/>
  <c r="C1403" i="61"/>
  <c r="G1403" i="61" s="1"/>
  <c r="D1403" i="61"/>
  <c r="E1403" i="61"/>
  <c r="F1403" i="61" s="1"/>
  <c r="C1404" i="61"/>
  <c r="D1404" i="61"/>
  <c r="E1404" i="61" s="1"/>
  <c r="F1404" i="61"/>
  <c r="G1404" i="61"/>
  <c r="C1405" i="61"/>
  <c r="D1405" i="61"/>
  <c r="E1405" i="61"/>
  <c r="F1405" i="61" s="1"/>
  <c r="G1405" i="61"/>
  <c r="C1406" i="61"/>
  <c r="D1406" i="61"/>
  <c r="E1406" i="61" s="1"/>
  <c r="G1406" i="61"/>
  <c r="C1407" i="61"/>
  <c r="D1407" i="61"/>
  <c r="E1407" i="61"/>
  <c r="F1407" i="61" s="1"/>
  <c r="G1407" i="61"/>
  <c r="C1408" i="61"/>
  <c r="D1408" i="61"/>
  <c r="E1408" i="61" s="1"/>
  <c r="F1408" i="61" s="1"/>
  <c r="G1408" i="61"/>
  <c r="C1409" i="61"/>
  <c r="D1409" i="61"/>
  <c r="E1409" i="61"/>
  <c r="G1409" i="61"/>
  <c r="C1410" i="61"/>
  <c r="D1410" i="61"/>
  <c r="E1410" i="61" s="1"/>
  <c r="F1410" i="61" s="1"/>
  <c r="G1410" i="61"/>
  <c r="C1411" i="61"/>
  <c r="G1411" i="61" s="1"/>
  <c r="D1411" i="61"/>
  <c r="E1411" i="61"/>
  <c r="F1411" i="61" s="1"/>
  <c r="C1412" i="61"/>
  <c r="D1412" i="61"/>
  <c r="E1412" i="61" s="1"/>
  <c r="F1412" i="61"/>
  <c r="G1412" i="61"/>
  <c r="C1413" i="61"/>
  <c r="D1413" i="61"/>
  <c r="E1413" i="61"/>
  <c r="F1413" i="61" s="1"/>
  <c r="G1413" i="61"/>
  <c r="C1414" i="61"/>
  <c r="D1414" i="61"/>
  <c r="E1414" i="61" s="1"/>
  <c r="G1414" i="61"/>
  <c r="C1415" i="61"/>
  <c r="D1415" i="61"/>
  <c r="E1415" i="61"/>
  <c r="F1415" i="61" s="1"/>
  <c r="G1415" i="61"/>
  <c r="C1416" i="61"/>
  <c r="D1416" i="61"/>
  <c r="E1416" i="61" s="1"/>
  <c r="F1416" i="61" s="1"/>
  <c r="G1416" i="61"/>
  <c r="C1417" i="61"/>
  <c r="D1417" i="61"/>
  <c r="E1417" i="61"/>
  <c r="G1417" i="61"/>
  <c r="C1418" i="61"/>
  <c r="D1418" i="61"/>
  <c r="E1418" i="61" s="1"/>
  <c r="F1418" i="61" s="1"/>
  <c r="G1418" i="61"/>
  <c r="C1419" i="61"/>
  <c r="G1419" i="61" s="1"/>
  <c r="D1419" i="61"/>
  <c r="E1419" i="61"/>
  <c r="F1419" i="61" s="1"/>
  <c r="C1420" i="61"/>
  <c r="D1420" i="61"/>
  <c r="E1420" i="61" s="1"/>
  <c r="F1420" i="61"/>
  <c r="G1420" i="61"/>
  <c r="C1421" i="61"/>
  <c r="D1421" i="61"/>
  <c r="E1421" i="61"/>
  <c r="F1421" i="61" s="1"/>
  <c r="G1421" i="61"/>
  <c r="C1422" i="61"/>
  <c r="D1422" i="61"/>
  <c r="E1422" i="61" s="1"/>
  <c r="G1422" i="61"/>
  <c r="C1423" i="61"/>
  <c r="D1423" i="61"/>
  <c r="E1423" i="61"/>
  <c r="F1423" i="61" s="1"/>
  <c r="G1423" i="61"/>
  <c r="C1424" i="61"/>
  <c r="D1424" i="61"/>
  <c r="E1424" i="61" s="1"/>
  <c r="F1424" i="61" s="1"/>
  <c r="G1424" i="61"/>
  <c r="C1425" i="61"/>
  <c r="D1425" i="61"/>
  <c r="E1425" i="61"/>
  <c r="G1425" i="61"/>
  <c r="C1426" i="61"/>
  <c r="D1426" i="61"/>
  <c r="E1426" i="61" s="1"/>
  <c r="F1426" i="61" s="1"/>
  <c r="G1426" i="61"/>
  <c r="C1427" i="61"/>
  <c r="G1427" i="61" s="1"/>
  <c r="D1427" i="61"/>
  <c r="E1427" i="61"/>
  <c r="F1427" i="61" s="1"/>
  <c r="C1428" i="61"/>
  <c r="D1428" i="61"/>
  <c r="E1428" i="61" s="1"/>
  <c r="F1428" i="61"/>
  <c r="G1428" i="61"/>
  <c r="C1429" i="61"/>
  <c r="D1429" i="61"/>
  <c r="E1429" i="61"/>
  <c r="F1429" i="61" s="1"/>
  <c r="G1429" i="61"/>
  <c r="C1430" i="61"/>
  <c r="D1430" i="61"/>
  <c r="E1430" i="61" s="1"/>
  <c r="G1430" i="61"/>
  <c r="C1431" i="61"/>
  <c r="D1431" i="61"/>
  <c r="E1431" i="61"/>
  <c r="F1431" i="61" s="1"/>
  <c r="G1431" i="61"/>
  <c r="C1432" i="61"/>
  <c r="D1432" i="61"/>
  <c r="E1432" i="61" s="1"/>
  <c r="F1432" i="61" s="1"/>
  <c r="G1432" i="61"/>
  <c r="C1433" i="61"/>
  <c r="D1433" i="61"/>
  <c r="E1433" i="61"/>
  <c r="G1433" i="61"/>
  <c r="C1434" i="61"/>
  <c r="D1434" i="61"/>
  <c r="E1434" i="61" s="1"/>
  <c r="F1434" i="61" s="1"/>
  <c r="G1434" i="61"/>
  <c r="C1435" i="61"/>
  <c r="G1435" i="61" s="1"/>
  <c r="D1435" i="61"/>
  <c r="E1435" i="61"/>
  <c r="F1435" i="61" s="1"/>
  <c r="C1436" i="61"/>
  <c r="D1436" i="61"/>
  <c r="E1436" i="61" s="1"/>
  <c r="F1436" i="61"/>
  <c r="G1436" i="61"/>
  <c r="C1437" i="61"/>
  <c r="D1437" i="61"/>
  <c r="E1437" i="61"/>
  <c r="F1437" i="61" s="1"/>
  <c r="G1437" i="61"/>
  <c r="C1438" i="61"/>
  <c r="D1438" i="61"/>
  <c r="E1438" i="61" s="1"/>
  <c r="G1438" i="61"/>
  <c r="C1439" i="61"/>
  <c r="D1439" i="61"/>
  <c r="E1439" i="61"/>
  <c r="F1439" i="61" s="1"/>
  <c r="G1439" i="61"/>
  <c r="C1440" i="61"/>
  <c r="D1440" i="61"/>
  <c r="E1440" i="61" s="1"/>
  <c r="F1440" i="61" s="1"/>
  <c r="G1440" i="61"/>
  <c r="C1441" i="61"/>
  <c r="D1441" i="61"/>
  <c r="E1441" i="61"/>
  <c r="G1441" i="61"/>
  <c r="C1442" i="61"/>
  <c r="D1442" i="61"/>
  <c r="G1442" i="61"/>
  <c r="C1443" i="61"/>
  <c r="D1443" i="61"/>
  <c r="G1443" i="61"/>
  <c r="C1444" i="61"/>
  <c r="D1444" i="61"/>
  <c r="E1444" i="61" s="1"/>
  <c r="G1444" i="61"/>
  <c r="C1445" i="61"/>
  <c r="D1445" i="61"/>
  <c r="E1445" i="61"/>
  <c r="G1445" i="61"/>
  <c r="C1446" i="61"/>
  <c r="D1446" i="61"/>
  <c r="E1446" i="61" s="1"/>
  <c r="F1446" i="61" s="1"/>
  <c r="G1446" i="61"/>
  <c r="C1447" i="61"/>
  <c r="G1447" i="61" s="1"/>
  <c r="D1447" i="61"/>
  <c r="E1447" i="61"/>
  <c r="F1447" i="61" s="1"/>
  <c r="C1448" i="61"/>
  <c r="D1448" i="61"/>
  <c r="E1448" i="61" s="1"/>
  <c r="F1448" i="61"/>
  <c r="G1448" i="61"/>
  <c r="C1449" i="61"/>
  <c r="D1449" i="61"/>
  <c r="E1449" i="61"/>
  <c r="F1449" i="61" s="1"/>
  <c r="G1449" i="61"/>
  <c r="C1450" i="61"/>
  <c r="D1450" i="61"/>
  <c r="E1450" i="61" s="1"/>
  <c r="G1450" i="61"/>
  <c r="C1451" i="61"/>
  <c r="D1451" i="61"/>
  <c r="E1451" i="61"/>
  <c r="F1451" i="61" s="1"/>
  <c r="G1451" i="61"/>
  <c r="C1452" i="61"/>
  <c r="D1452" i="61"/>
  <c r="E1452" i="61" s="1"/>
  <c r="F1452" i="61" s="1"/>
  <c r="G1452" i="61"/>
  <c r="C1453" i="61"/>
  <c r="D1453" i="61"/>
  <c r="E1453" i="61"/>
  <c r="G1453" i="61"/>
  <c r="C1454" i="61"/>
  <c r="D1454" i="61"/>
  <c r="E1454" i="61" s="1"/>
  <c r="F1454" i="61" s="1"/>
  <c r="G1454" i="61"/>
  <c r="C1455" i="61"/>
  <c r="G1455" i="61" s="1"/>
  <c r="D1455" i="61"/>
  <c r="E1455" i="61"/>
  <c r="F1455" i="61" s="1"/>
  <c r="C1456" i="61"/>
  <c r="D1456" i="61"/>
  <c r="E1456" i="61" s="1"/>
  <c r="F1456" i="61"/>
  <c r="G1456" i="61"/>
  <c r="C1457" i="61"/>
  <c r="D1457" i="61"/>
  <c r="E1457" i="61"/>
  <c r="F1457" i="61" s="1"/>
  <c r="G1457" i="61"/>
  <c r="C1458" i="61"/>
  <c r="D1458" i="61"/>
  <c r="E1458" i="61" s="1"/>
  <c r="G1458" i="61"/>
  <c r="C1459" i="61"/>
  <c r="D1459" i="61"/>
  <c r="E1459" i="61"/>
  <c r="F1459" i="61" s="1"/>
  <c r="G1459" i="61"/>
  <c r="C1460" i="61"/>
  <c r="D1460" i="61"/>
  <c r="E1460" i="61" s="1"/>
  <c r="F1460" i="61" s="1"/>
  <c r="G1460" i="61"/>
  <c r="C1461" i="61"/>
  <c r="D1461" i="61"/>
  <c r="E1461" i="61"/>
  <c r="G1461" i="61"/>
  <c r="C1462" i="61"/>
  <c r="D1462" i="61"/>
  <c r="E1462" i="61" s="1"/>
  <c r="F1462" i="61" s="1"/>
  <c r="G1462" i="61"/>
  <c r="C1463" i="61"/>
  <c r="G1463" i="61" s="1"/>
  <c r="D1463" i="61"/>
  <c r="E1463" i="61"/>
  <c r="F1463" i="61" s="1"/>
  <c r="C1464" i="61"/>
  <c r="D1464" i="61"/>
  <c r="E1464" i="61" s="1"/>
  <c r="F1464" i="61"/>
  <c r="G1464" i="61"/>
  <c r="C1465" i="61"/>
  <c r="D1465" i="61"/>
  <c r="E1465" i="61"/>
  <c r="F1465" i="61" s="1"/>
  <c r="G1465" i="61"/>
  <c r="C1466" i="61"/>
  <c r="D1466" i="61"/>
  <c r="E1466" i="61" s="1"/>
  <c r="G1466" i="61"/>
  <c r="C1467" i="61"/>
  <c r="D1467" i="61"/>
  <c r="E1467" i="61"/>
  <c r="F1467" i="61" s="1"/>
  <c r="G1467" i="61"/>
  <c r="C1468" i="61"/>
  <c r="D1468" i="61"/>
  <c r="E1468" i="61" s="1"/>
  <c r="F1468" i="61" s="1"/>
  <c r="G1468" i="61"/>
  <c r="C1469" i="61"/>
  <c r="D1469" i="61"/>
  <c r="E1469" i="61"/>
  <c r="G1469" i="61"/>
  <c r="C1470" i="61"/>
  <c r="D1470" i="61"/>
  <c r="E1470" i="61" s="1"/>
  <c r="F1470" i="61" s="1"/>
  <c r="G1470" i="61"/>
  <c r="C1471" i="61"/>
  <c r="G1471" i="61" s="1"/>
  <c r="D1471" i="61"/>
  <c r="E1471" i="61"/>
  <c r="F1471" i="61" s="1"/>
  <c r="C1472" i="61"/>
  <c r="D1472" i="61"/>
  <c r="E1472" i="61" s="1"/>
  <c r="F1472" i="61"/>
  <c r="G1472" i="61"/>
  <c r="C1473" i="61"/>
  <c r="D1473" i="61"/>
  <c r="E1473" i="61"/>
  <c r="F1473" i="61" s="1"/>
  <c r="G1473" i="61"/>
  <c r="C1474" i="61"/>
  <c r="D1474" i="61"/>
  <c r="E1474" i="61" s="1"/>
  <c r="G1474" i="61"/>
  <c r="C1475" i="61"/>
  <c r="D1475" i="61"/>
  <c r="E1475" i="61"/>
  <c r="F1475" i="61" s="1"/>
  <c r="G1475" i="61"/>
  <c r="C1476" i="61"/>
  <c r="D1476" i="61"/>
  <c r="E1476" i="61" s="1"/>
  <c r="F1476" i="61" s="1"/>
  <c r="G1476" i="61"/>
  <c r="C1477" i="61"/>
  <c r="D1477" i="61"/>
  <c r="E1477" i="61"/>
  <c r="G1477" i="61"/>
  <c r="C1478" i="61"/>
  <c r="D1478" i="61"/>
  <c r="E1478" i="61" s="1"/>
  <c r="F1478" i="61" s="1"/>
  <c r="G1478" i="61"/>
  <c r="C1479" i="61"/>
  <c r="G1479" i="61" s="1"/>
  <c r="D1479" i="61"/>
  <c r="E1479" i="61"/>
  <c r="F1479" i="61" s="1"/>
  <c r="C1480" i="61"/>
  <c r="D1480" i="61"/>
  <c r="E1480" i="61" s="1"/>
  <c r="F1480" i="61"/>
  <c r="G1480" i="61"/>
  <c r="C1481" i="61"/>
  <c r="D1481" i="61"/>
  <c r="E1481" i="61"/>
  <c r="F1481" i="61" s="1"/>
  <c r="G1481" i="61"/>
  <c r="C1482" i="61"/>
  <c r="D1482" i="61"/>
  <c r="E1482" i="61" s="1"/>
  <c r="G1482" i="61"/>
  <c r="C1483" i="61"/>
  <c r="D1483" i="61"/>
  <c r="E1483" i="61"/>
  <c r="F1483" i="61" s="1"/>
  <c r="G1483" i="61"/>
  <c r="C1484" i="61"/>
  <c r="D1484" i="61"/>
  <c r="E1484" i="61" s="1"/>
  <c r="F1484" i="61" s="1"/>
  <c r="G1484" i="61"/>
  <c r="C1485" i="61"/>
  <c r="D1485" i="61"/>
  <c r="E1485" i="61"/>
  <c r="G1485" i="61"/>
  <c r="C1486" i="61"/>
  <c r="D1486" i="61"/>
  <c r="E1486" i="61" s="1"/>
  <c r="F1486" i="61" s="1"/>
  <c r="G1486" i="61"/>
  <c r="C1487" i="61"/>
  <c r="G1487" i="61" s="1"/>
  <c r="D1487" i="61"/>
  <c r="E1487" i="61"/>
  <c r="F1487" i="61" s="1"/>
  <c r="C1488" i="61"/>
  <c r="D1488" i="61"/>
  <c r="E1488" i="61" s="1"/>
  <c r="F1488" i="61"/>
  <c r="G1488" i="61"/>
  <c r="C1489" i="61"/>
  <c r="D1489" i="61"/>
  <c r="E1489" i="61"/>
  <c r="F1489" i="61" s="1"/>
  <c r="G1489" i="61"/>
  <c r="C1490" i="61"/>
  <c r="D1490" i="61"/>
  <c r="E1490" i="61" s="1"/>
  <c r="G1490" i="61"/>
  <c r="C1491" i="61"/>
  <c r="D1491" i="61"/>
  <c r="E1491" i="61"/>
  <c r="F1491" i="61" s="1"/>
  <c r="G1491" i="61"/>
  <c r="C1492" i="61"/>
  <c r="D1492" i="61"/>
  <c r="E1492" i="61" s="1"/>
  <c r="F1492" i="61" s="1"/>
  <c r="G1492" i="61"/>
  <c r="C1493" i="61"/>
  <c r="D1493" i="61"/>
  <c r="E1493" i="61"/>
  <c r="G1493" i="61"/>
  <c r="C1494" i="61"/>
  <c r="D1494" i="61"/>
  <c r="E1494" i="61" s="1"/>
  <c r="F1494" i="61" s="1"/>
  <c r="G1494" i="61"/>
  <c r="C1495" i="61"/>
  <c r="G1495" i="61" s="1"/>
  <c r="D1495" i="61"/>
  <c r="E1495" i="61"/>
  <c r="F1495" i="61" s="1"/>
  <c r="C1496" i="61"/>
  <c r="D1496" i="61"/>
  <c r="E1496" i="61" s="1"/>
  <c r="F1496" i="61"/>
  <c r="G1496" i="61"/>
  <c r="C1497" i="61"/>
  <c r="D1497" i="61"/>
  <c r="E1497" i="61"/>
  <c r="F1497" i="61" s="1"/>
  <c r="G1497" i="61"/>
  <c r="C1498" i="61"/>
  <c r="D1498" i="61"/>
  <c r="E1498" i="61" s="1"/>
  <c r="G1498" i="61"/>
  <c r="C1499" i="61"/>
  <c r="D1499" i="61"/>
  <c r="E1499" i="61"/>
  <c r="F1499" i="61" s="1"/>
  <c r="G1499" i="61"/>
  <c r="C1500" i="61"/>
  <c r="D1500" i="61"/>
  <c r="E1500" i="61" s="1"/>
  <c r="F1500" i="61" s="1"/>
  <c r="G1500" i="61"/>
  <c r="C1501" i="61"/>
  <c r="D1501" i="61"/>
  <c r="E1501" i="61"/>
  <c r="G1501" i="61"/>
  <c r="C1502" i="61"/>
  <c r="D1502" i="61"/>
  <c r="E1502" i="61" s="1"/>
  <c r="F1502" i="61" s="1"/>
  <c r="G1502" i="61"/>
  <c r="C1503" i="61"/>
  <c r="G1503" i="61" s="1"/>
  <c r="D1503" i="61"/>
  <c r="E1503" i="61"/>
  <c r="F1503" i="61" s="1"/>
  <c r="C1504" i="61"/>
  <c r="D1504" i="61"/>
  <c r="E1504" i="61" s="1"/>
  <c r="F1504" i="61"/>
  <c r="G1504" i="61"/>
  <c r="C1505" i="61"/>
  <c r="D1505" i="61"/>
  <c r="E1505" i="61"/>
  <c r="F1505" i="61" s="1"/>
  <c r="G1505" i="61"/>
  <c r="C1506" i="61"/>
  <c r="D1506" i="61"/>
  <c r="E1506" i="61" s="1"/>
  <c r="G1506" i="61"/>
  <c r="C1507" i="61"/>
  <c r="D1507" i="61"/>
  <c r="E1507" i="61"/>
  <c r="F1507" i="61" s="1"/>
  <c r="G1507" i="61"/>
  <c r="C1508" i="61"/>
  <c r="D1508" i="61"/>
  <c r="E1508" i="61" s="1"/>
  <c r="F1508" i="61" s="1"/>
  <c r="G1508" i="61"/>
  <c r="C1509" i="61"/>
  <c r="D1509" i="61"/>
  <c r="E1509" i="61"/>
  <c r="G1509" i="61"/>
  <c r="C1510" i="61"/>
  <c r="D1510" i="61"/>
  <c r="E1510" i="61" s="1"/>
  <c r="F1510" i="61" s="1"/>
  <c r="G1510" i="61"/>
  <c r="C1511" i="61"/>
  <c r="G1511" i="61" s="1"/>
  <c r="D1511" i="61"/>
  <c r="E1511" i="61"/>
  <c r="F1511" i="61" s="1"/>
  <c r="C1512" i="61"/>
  <c r="D1512" i="61"/>
  <c r="E1512" i="61" s="1"/>
  <c r="F1512" i="61"/>
  <c r="G1512" i="61"/>
  <c r="C1513" i="61"/>
  <c r="D1513" i="61"/>
  <c r="E1513" i="61"/>
  <c r="F1513" i="61" s="1"/>
  <c r="G1513" i="61"/>
  <c r="C1514" i="61"/>
  <c r="D1514" i="61"/>
  <c r="E1514" i="61" s="1"/>
  <c r="G1514" i="61"/>
  <c r="C1515" i="61"/>
  <c r="D1515" i="61"/>
  <c r="E1515" i="61"/>
  <c r="F1515" i="61" s="1"/>
  <c r="G1515" i="61"/>
  <c r="C1516" i="61"/>
  <c r="D1516" i="61"/>
  <c r="E1516" i="61" s="1"/>
  <c r="F1516" i="61" s="1"/>
  <c r="G1516" i="61"/>
  <c r="C1517" i="61"/>
  <c r="D1517" i="61"/>
  <c r="E1517" i="61"/>
  <c r="G1517" i="61"/>
  <c r="C1518" i="61"/>
  <c r="D1518" i="61"/>
  <c r="E1518" i="61" s="1"/>
  <c r="F1518" i="61" s="1"/>
  <c r="G1518" i="61"/>
  <c r="C1519" i="61"/>
  <c r="G1519" i="61" s="1"/>
  <c r="D1519" i="61"/>
  <c r="E1519" i="61"/>
  <c r="F1519" i="61" s="1"/>
  <c r="C1520" i="61"/>
  <c r="D1520" i="61"/>
  <c r="E1520" i="61" s="1"/>
  <c r="F1520" i="61"/>
  <c r="G1520" i="61"/>
  <c r="C1521" i="61"/>
  <c r="D1521" i="61"/>
  <c r="E1521" i="61"/>
  <c r="F1521" i="61" s="1"/>
  <c r="G1521" i="61"/>
  <c r="C1522" i="61"/>
  <c r="D1522" i="61"/>
  <c r="E1522" i="61" s="1"/>
  <c r="G1522" i="61"/>
  <c r="C1523" i="61"/>
  <c r="D1523" i="61"/>
  <c r="E1523" i="61"/>
  <c r="F1523" i="61" s="1"/>
  <c r="G1523" i="61"/>
  <c r="C1524" i="61"/>
  <c r="D1524" i="61"/>
  <c r="E1524" i="61" s="1"/>
  <c r="F1524" i="61" s="1"/>
  <c r="G1524" i="61"/>
  <c r="C1525" i="61"/>
  <c r="D1525" i="61"/>
  <c r="E1525" i="61"/>
  <c r="G1525" i="61"/>
  <c r="C1526" i="61"/>
  <c r="D1526" i="61"/>
  <c r="E1526" i="61" s="1"/>
  <c r="F1526" i="61" s="1"/>
  <c r="G1526" i="61"/>
  <c r="C1527" i="61"/>
  <c r="G1527" i="61" s="1"/>
  <c r="D1527" i="61"/>
  <c r="E1527" i="61"/>
  <c r="F1527" i="61" s="1"/>
  <c r="C1528" i="61"/>
  <c r="D1528" i="61"/>
  <c r="E1528" i="61" s="1"/>
  <c r="F1528" i="61"/>
  <c r="G1528" i="61"/>
  <c r="C1529" i="61"/>
  <c r="D1529" i="61"/>
  <c r="E1529" i="61"/>
  <c r="F1529" i="61" s="1"/>
  <c r="G1529" i="61"/>
  <c r="C1530" i="61"/>
  <c r="D1530" i="61"/>
  <c r="E1530" i="61" s="1"/>
  <c r="G1530" i="61"/>
  <c r="C1531" i="61"/>
  <c r="D1531" i="61"/>
  <c r="E1531" i="61"/>
  <c r="F1531" i="61" s="1"/>
  <c r="G1531" i="61"/>
  <c r="C1532" i="61"/>
  <c r="D1532" i="61"/>
  <c r="E1532" i="61" s="1"/>
  <c r="F1532" i="61" s="1"/>
  <c r="G1532" i="61"/>
  <c r="C1533" i="61"/>
  <c r="D1533" i="61"/>
  <c r="E1533" i="61"/>
  <c r="G1533" i="61"/>
  <c r="C1534" i="61"/>
  <c r="D1534" i="61"/>
  <c r="E1534" i="61" s="1"/>
  <c r="F1534" i="61" s="1"/>
  <c r="G1534" i="61"/>
  <c r="C1535" i="61"/>
  <c r="G1535" i="61" s="1"/>
  <c r="D1535" i="61"/>
  <c r="E1535" i="61"/>
  <c r="F1535" i="61" s="1"/>
  <c r="C1536" i="61"/>
  <c r="D1536" i="61"/>
  <c r="E1536" i="61" s="1"/>
  <c r="F1536" i="61"/>
  <c r="G1536" i="61"/>
  <c r="C1537" i="61"/>
  <c r="D1537" i="61"/>
  <c r="E1537" i="61"/>
  <c r="F1537" i="61" s="1"/>
  <c r="G1537" i="61"/>
  <c r="C1538" i="61"/>
  <c r="D1538" i="61"/>
  <c r="E1538" i="61" s="1"/>
  <c r="G1538" i="61"/>
  <c r="C1539" i="61"/>
  <c r="D1539" i="61"/>
  <c r="E1539" i="61"/>
  <c r="F1539" i="61" s="1"/>
  <c r="G1539" i="61"/>
  <c r="C1540" i="61"/>
  <c r="D1540" i="61"/>
  <c r="E1540" i="61" s="1"/>
  <c r="F1540" i="61" s="1"/>
  <c r="G1540" i="61"/>
  <c r="C1541" i="61"/>
  <c r="D1541" i="61"/>
  <c r="E1541" i="61"/>
  <c r="G1541" i="61"/>
  <c r="C1542" i="61"/>
  <c r="D1542" i="61"/>
  <c r="E1542" i="61" s="1"/>
  <c r="F1542" i="61" s="1"/>
  <c r="G1542" i="61"/>
  <c r="C1543" i="61"/>
  <c r="G1543" i="61" s="1"/>
  <c r="D1543" i="61"/>
  <c r="E1543" i="61"/>
  <c r="F1543" i="61" s="1"/>
  <c r="C1544" i="61"/>
  <c r="D1544" i="61"/>
  <c r="E1544" i="61" s="1"/>
  <c r="F1544" i="61"/>
  <c r="G1544" i="61"/>
  <c r="C1545" i="61"/>
  <c r="D1545" i="61"/>
  <c r="E1545" i="61"/>
  <c r="F1545" i="61" s="1"/>
  <c r="G1545" i="61"/>
  <c r="C1546" i="61"/>
  <c r="D1546" i="61"/>
  <c r="E1546" i="61" s="1"/>
  <c r="G1546" i="61"/>
  <c r="C1547" i="61"/>
  <c r="D1547" i="61"/>
  <c r="E1547" i="61"/>
  <c r="F1547" i="61" s="1"/>
  <c r="G1547" i="61"/>
  <c r="C1548" i="61"/>
  <c r="D1548" i="61"/>
  <c r="E1548" i="61" s="1"/>
  <c r="F1548" i="61" s="1"/>
  <c r="G1548" i="61"/>
  <c r="C1549" i="61"/>
  <c r="D1549" i="61"/>
  <c r="E1549" i="61"/>
  <c r="G1549" i="61"/>
  <c r="C1550" i="61"/>
  <c r="D1550" i="61"/>
  <c r="E1550" i="61" s="1"/>
  <c r="F1550" i="61" s="1"/>
  <c r="G1550" i="61"/>
  <c r="C1551" i="61"/>
  <c r="G1551" i="61" s="1"/>
  <c r="D1551" i="61"/>
  <c r="E1551" i="61"/>
  <c r="F1551" i="61" s="1"/>
  <c r="C1552" i="61"/>
  <c r="D1552" i="61"/>
  <c r="E1552" i="61" s="1"/>
  <c r="F1552" i="61"/>
  <c r="G1552" i="61"/>
  <c r="C1553" i="61"/>
  <c r="D1553" i="61"/>
  <c r="E1553" i="61"/>
  <c r="F1553" i="61" s="1"/>
  <c r="G1553" i="61"/>
  <c r="C1554" i="61"/>
  <c r="D1554" i="61"/>
  <c r="E1554" i="61" s="1"/>
  <c r="G1554" i="61"/>
  <c r="C1555" i="61"/>
  <c r="D1555" i="61"/>
  <c r="E1555" i="61"/>
  <c r="F1555" i="61" s="1"/>
  <c r="G1555" i="61"/>
  <c r="C1556" i="61"/>
  <c r="D1556" i="61"/>
  <c r="E1556" i="61" s="1"/>
  <c r="F1556" i="61" s="1"/>
  <c r="G1556" i="61"/>
  <c r="C1557" i="61"/>
  <c r="D1557" i="61"/>
  <c r="E1557" i="61"/>
  <c r="G1557" i="61"/>
  <c r="C1558" i="61"/>
  <c r="D1558" i="61"/>
  <c r="E1558" i="61" s="1"/>
  <c r="F1558" i="61" s="1"/>
  <c r="G1558" i="61"/>
  <c r="C1559" i="61"/>
  <c r="G1559" i="61" s="1"/>
  <c r="D1559" i="61"/>
  <c r="E1559" i="61"/>
  <c r="F1559" i="61" s="1"/>
  <c r="C1560" i="61"/>
  <c r="D1560" i="61"/>
  <c r="E1560" i="61" s="1"/>
  <c r="F1560" i="61"/>
  <c r="G1560" i="61"/>
  <c r="C1561" i="61"/>
  <c r="D1561" i="61"/>
  <c r="E1561" i="61"/>
  <c r="F1561" i="61" s="1"/>
  <c r="G1561" i="61"/>
  <c r="C1562" i="61"/>
  <c r="D1562" i="61"/>
  <c r="E1562" i="61" s="1"/>
  <c r="G1562" i="61"/>
  <c r="C1563" i="61"/>
  <c r="D1563" i="61"/>
  <c r="E1563" i="61"/>
  <c r="F1563" i="61" s="1"/>
  <c r="G1563" i="61"/>
  <c r="C1564" i="61"/>
  <c r="D1564" i="61"/>
  <c r="E1564" i="61" s="1"/>
  <c r="F1564" i="61" s="1"/>
  <c r="G1564" i="61"/>
  <c r="C1565" i="61"/>
  <c r="D1565" i="61"/>
  <c r="E1565" i="61"/>
  <c r="G1565" i="61"/>
  <c r="C1566" i="61"/>
  <c r="D1566" i="61"/>
  <c r="E1566" i="61" s="1"/>
  <c r="F1566" i="61" s="1"/>
  <c r="G1566" i="61"/>
  <c r="C1567" i="61"/>
  <c r="G1567" i="61" s="1"/>
  <c r="D1567" i="61"/>
  <c r="E1567" i="61"/>
  <c r="F1567" i="61" s="1"/>
  <c r="C1568" i="61"/>
  <c r="D1568" i="61"/>
  <c r="E1568" i="61" s="1"/>
  <c r="F1568" i="61"/>
  <c r="G1568" i="61"/>
  <c r="C1569" i="61"/>
  <c r="D1569" i="61"/>
  <c r="E1569" i="61"/>
  <c r="F1569" i="61" s="1"/>
  <c r="G1569" i="61"/>
  <c r="C1570" i="61"/>
  <c r="D1570" i="61"/>
  <c r="E1570" i="61" s="1"/>
  <c r="F1570" i="61"/>
  <c r="G1570" i="61"/>
  <c r="C1571" i="61"/>
  <c r="G1571" i="61" s="1"/>
  <c r="D1571" i="61"/>
  <c r="E1571" i="61"/>
  <c r="F1571" i="61" s="1"/>
  <c r="C1572" i="61"/>
  <c r="D1572" i="61"/>
  <c r="E1572" i="61" s="1"/>
  <c r="F1572" i="61"/>
  <c r="G1572" i="61"/>
  <c r="C1573" i="61"/>
  <c r="G1573" i="61" s="1"/>
  <c r="D1573" i="61"/>
  <c r="E1573" i="61"/>
  <c r="F1573" i="61" s="1"/>
  <c r="C1574" i="61"/>
  <c r="D1574" i="61"/>
  <c r="E1574" i="61" s="1"/>
  <c r="G1574" i="61"/>
  <c r="C1575" i="61"/>
  <c r="G1575" i="61" s="1"/>
  <c r="D1575" i="61"/>
  <c r="E1575" i="61"/>
  <c r="F1575" i="61" s="1"/>
  <c r="C1576" i="61"/>
  <c r="D1576" i="61"/>
  <c r="E1576" i="61" s="1"/>
  <c r="F1576" i="61"/>
  <c r="G1576" i="61"/>
  <c r="C1577" i="61"/>
  <c r="G1577" i="61" s="1"/>
  <c r="D1577" i="61"/>
  <c r="E1577" i="61"/>
  <c r="F1577" i="61" s="1"/>
  <c r="C1578" i="61"/>
  <c r="D1578" i="61"/>
  <c r="E1578" i="61" s="1"/>
  <c r="G1578" i="61"/>
  <c r="C1579" i="61"/>
  <c r="G1579" i="61" s="1"/>
  <c r="D1579" i="61"/>
  <c r="E1579" i="61"/>
  <c r="F1579" i="61" s="1"/>
  <c r="C1580" i="61"/>
  <c r="D1580" i="61"/>
  <c r="E1580" i="61" s="1"/>
  <c r="F1580" i="61"/>
  <c r="G1580" i="61"/>
  <c r="C1581" i="61"/>
  <c r="G1581" i="61" s="1"/>
  <c r="D1581" i="61"/>
  <c r="E1581" i="61"/>
  <c r="F1581" i="61" s="1"/>
  <c r="C1582" i="61"/>
  <c r="D1582" i="61"/>
  <c r="E1582" i="61" s="1"/>
  <c r="G1582" i="61"/>
  <c r="C1583" i="61"/>
  <c r="G1583" i="61" s="1"/>
  <c r="D1583" i="61"/>
  <c r="E1583" i="61"/>
  <c r="F1583" i="61" s="1"/>
  <c r="C1584" i="61"/>
  <c r="D1584" i="61"/>
  <c r="E1584" i="61" s="1"/>
  <c r="F1584" i="61"/>
  <c r="G1584" i="61"/>
  <c r="C1585" i="61"/>
  <c r="G1585" i="61" s="1"/>
  <c r="D1585" i="61"/>
  <c r="E1585" i="61"/>
  <c r="F1585" i="61" s="1"/>
  <c r="C1586" i="61"/>
  <c r="D1586" i="61"/>
  <c r="E1586" i="61" s="1"/>
  <c r="G1586" i="61"/>
  <c r="C1587" i="61"/>
  <c r="G1587" i="61" s="1"/>
  <c r="D1587" i="61"/>
  <c r="E1587" i="61"/>
  <c r="F1587" i="61" s="1"/>
  <c r="C1588" i="61"/>
  <c r="D1588" i="61"/>
  <c r="E1588" i="61" s="1"/>
  <c r="F1588" i="61"/>
  <c r="G1588" i="61"/>
  <c r="C1589" i="61"/>
  <c r="G1589" i="61" s="1"/>
  <c r="D1589" i="61"/>
  <c r="E1589" i="61"/>
  <c r="F1589" i="61" s="1"/>
  <c r="C1590" i="61"/>
  <c r="D1590" i="61"/>
  <c r="E1590" i="61" s="1"/>
  <c r="G1590" i="61"/>
  <c r="C1591" i="61"/>
  <c r="G1591" i="61" s="1"/>
  <c r="D1591" i="61"/>
  <c r="E1591" i="61"/>
  <c r="F1591" i="61" s="1"/>
  <c r="C1592" i="61"/>
  <c r="D1592" i="61"/>
  <c r="E1592" i="61" s="1"/>
  <c r="F1592" i="61"/>
  <c r="G1592" i="61"/>
  <c r="C1593" i="61"/>
  <c r="G1593" i="61" s="1"/>
  <c r="D1593" i="61"/>
  <c r="E1593" i="61"/>
  <c r="F1593" i="61" s="1"/>
  <c r="C1594" i="61"/>
  <c r="D1594" i="61"/>
  <c r="E1594" i="61" s="1"/>
  <c r="G1594" i="61"/>
  <c r="C1595" i="61"/>
  <c r="G1595" i="61" s="1"/>
  <c r="D1595" i="61"/>
  <c r="E1595" i="61"/>
  <c r="F1595" i="61" s="1"/>
  <c r="C1596" i="61"/>
  <c r="D1596" i="61"/>
  <c r="E1596" i="61" s="1"/>
  <c r="F1596" i="61"/>
  <c r="G1596" i="61"/>
  <c r="C1597" i="61"/>
  <c r="G1597" i="61" s="1"/>
  <c r="D1597" i="61"/>
  <c r="E1597" i="61"/>
  <c r="F1597" i="61" s="1"/>
  <c r="C1598" i="61"/>
  <c r="D1598" i="61"/>
  <c r="E1598" i="61" s="1"/>
  <c r="G1598" i="61"/>
  <c r="C1599" i="61"/>
  <c r="G1599" i="61" s="1"/>
  <c r="D1599" i="61"/>
  <c r="E1599" i="61"/>
  <c r="F1599" i="61" s="1"/>
  <c r="C1600" i="61"/>
  <c r="D1600" i="61"/>
  <c r="E1600" i="61" s="1"/>
  <c r="F1600" i="61"/>
  <c r="G1600" i="61"/>
  <c r="C1601" i="61"/>
  <c r="G1601" i="61" s="1"/>
  <c r="D1601" i="61"/>
  <c r="E1601" i="61"/>
  <c r="F1601" i="61" s="1"/>
  <c r="C1602" i="61"/>
  <c r="D1602" i="61"/>
  <c r="E1602" i="61" s="1"/>
  <c r="G1602" i="61"/>
  <c r="C1603" i="61"/>
  <c r="G1603" i="61" s="1"/>
  <c r="D1603" i="61"/>
  <c r="E1603" i="61"/>
  <c r="F1603" i="61" s="1"/>
  <c r="C1604" i="61"/>
  <c r="D1604" i="61"/>
  <c r="E1604" i="61" s="1"/>
  <c r="F1604" i="61"/>
  <c r="G1604" i="61"/>
  <c r="C1605" i="61"/>
  <c r="G1605" i="61" s="1"/>
  <c r="D1605" i="61"/>
  <c r="E1605" i="61"/>
  <c r="F1605" i="61" s="1"/>
  <c r="C1606" i="61"/>
  <c r="D1606" i="61"/>
  <c r="E1606" i="61" s="1"/>
  <c r="G1606" i="61"/>
  <c r="C1607" i="61"/>
  <c r="G1607" i="61" s="1"/>
  <c r="D1607" i="61"/>
  <c r="E1607" i="61"/>
  <c r="F1607" i="61" s="1"/>
  <c r="C1608" i="61"/>
  <c r="D1608" i="61"/>
  <c r="E1608" i="61" s="1"/>
  <c r="F1608" i="61"/>
  <c r="G1608" i="61"/>
  <c r="C1609" i="61"/>
  <c r="G1609" i="61" s="1"/>
  <c r="D1609" i="61"/>
  <c r="E1609" i="61"/>
  <c r="F1609" i="61" s="1"/>
  <c r="C1610" i="61"/>
  <c r="D1610" i="61"/>
  <c r="E1610" i="61" s="1"/>
  <c r="G1610" i="61"/>
  <c r="C1611" i="61"/>
  <c r="G1611" i="61" s="1"/>
  <c r="D1611" i="61"/>
  <c r="E1611" i="61"/>
  <c r="F1611" i="61" s="1"/>
  <c r="C1612" i="61"/>
  <c r="D1612" i="61"/>
  <c r="E1612" i="61" s="1"/>
  <c r="F1612" i="61"/>
  <c r="G1612" i="61"/>
  <c r="C1613" i="61"/>
  <c r="G1613" i="61" s="1"/>
  <c r="D1613" i="61"/>
  <c r="E1613" i="61"/>
  <c r="F1613" i="61" s="1"/>
  <c r="C1614" i="61"/>
  <c r="D1614" i="61"/>
  <c r="E1614" i="61" s="1"/>
  <c r="G1614" i="61"/>
  <c r="C1615" i="61"/>
  <c r="G1615" i="61" s="1"/>
  <c r="D1615" i="61"/>
  <c r="E1615" i="61"/>
  <c r="F1615" i="61" s="1"/>
  <c r="C1616" i="61"/>
  <c r="D1616" i="61"/>
  <c r="E1616" i="61" s="1"/>
  <c r="F1616" i="61"/>
  <c r="G1616" i="61"/>
  <c r="C1617" i="61"/>
  <c r="G1617" i="61" s="1"/>
  <c r="D1617" i="61"/>
  <c r="E1617" i="61"/>
  <c r="F1617" i="61" s="1"/>
  <c r="C1618" i="61"/>
  <c r="D1618" i="61"/>
  <c r="E1618" i="61" s="1"/>
  <c r="G1618" i="61"/>
  <c r="C1619" i="61"/>
  <c r="G1619" i="61" s="1"/>
  <c r="D1619" i="61"/>
  <c r="E1619" i="61"/>
  <c r="F1619" i="61" s="1"/>
  <c r="C1620" i="61"/>
  <c r="D1620" i="61"/>
  <c r="E1620" i="61" s="1"/>
  <c r="F1620" i="61"/>
  <c r="G1620" i="61"/>
  <c r="C1621" i="61"/>
  <c r="G1621" i="61" s="1"/>
  <c r="D1621" i="61"/>
  <c r="E1621" i="61"/>
  <c r="F1621" i="61" s="1"/>
  <c r="C1622" i="61"/>
  <c r="D1622" i="61"/>
  <c r="E1622" i="61" s="1"/>
  <c r="G1622" i="61"/>
  <c r="C1623" i="61"/>
  <c r="G1623" i="61" s="1"/>
  <c r="D1623" i="61"/>
  <c r="E1623" i="61"/>
  <c r="F1623" i="61" s="1"/>
  <c r="C1624" i="61"/>
  <c r="D1624" i="61"/>
  <c r="E1624" i="61" s="1"/>
  <c r="F1624" i="61"/>
  <c r="G1624" i="61"/>
  <c r="C1625" i="61"/>
  <c r="G1625" i="61" s="1"/>
  <c r="D1625" i="61"/>
  <c r="E1625" i="61"/>
  <c r="F1625" i="61" s="1"/>
  <c r="C1626" i="61"/>
  <c r="D1626" i="61"/>
  <c r="E1626" i="61" s="1"/>
  <c r="G1626" i="61"/>
  <c r="C1627" i="61"/>
  <c r="G1627" i="61" s="1"/>
  <c r="D1627" i="61"/>
  <c r="E1627" i="61"/>
  <c r="F1627" i="61" s="1"/>
  <c r="C1628" i="61"/>
  <c r="D1628" i="61"/>
  <c r="E1628" i="61" s="1"/>
  <c r="F1628" i="61"/>
  <c r="G1628" i="61"/>
  <c r="C1629" i="61"/>
  <c r="G1629" i="61" s="1"/>
  <c r="D1629" i="61"/>
  <c r="E1629" i="61"/>
  <c r="F1629" i="61" s="1"/>
  <c r="C1630" i="61"/>
  <c r="D1630" i="61"/>
  <c r="E1630" i="61" s="1"/>
  <c r="G1630" i="61"/>
  <c r="C1631" i="61"/>
  <c r="G1631" i="61" s="1"/>
  <c r="D1631" i="61"/>
  <c r="E1631" i="61"/>
  <c r="F1631" i="61" s="1"/>
  <c r="C1632" i="61"/>
  <c r="D1632" i="61"/>
  <c r="E1632" i="61" s="1"/>
  <c r="F1632" i="61"/>
  <c r="G1632" i="61"/>
  <c r="C1633" i="61"/>
  <c r="G1633" i="61" s="1"/>
  <c r="D1633" i="61"/>
  <c r="E1633" i="61"/>
  <c r="F1633" i="61" s="1"/>
  <c r="C1634" i="61"/>
  <c r="D1634" i="61"/>
  <c r="E1634" i="61" s="1"/>
  <c r="G1634" i="61"/>
  <c r="C1635" i="61"/>
  <c r="G1635" i="61" s="1"/>
  <c r="D1635" i="61"/>
  <c r="E1635" i="61"/>
  <c r="F1635" i="61" s="1"/>
  <c r="C1636" i="61"/>
  <c r="D1636" i="61"/>
  <c r="E1636" i="61" s="1"/>
  <c r="F1636" i="61"/>
  <c r="G1636" i="61"/>
  <c r="C1637" i="61"/>
  <c r="G1637" i="61" s="1"/>
  <c r="D1637" i="61"/>
  <c r="E1637" i="61"/>
  <c r="F1637" i="61" s="1"/>
  <c r="C1638" i="61"/>
  <c r="D1638" i="61"/>
  <c r="E1638" i="61" s="1"/>
  <c r="G1638" i="61"/>
  <c r="C1639" i="61"/>
  <c r="G1639" i="61" s="1"/>
  <c r="D1639" i="61"/>
  <c r="E1639" i="61"/>
  <c r="F1639" i="61" s="1"/>
  <c r="C1640" i="61"/>
  <c r="D1640" i="61"/>
  <c r="E1640" i="61" s="1"/>
  <c r="F1640" i="61"/>
  <c r="G1640" i="61"/>
  <c r="C1641" i="61"/>
  <c r="G1641" i="61" s="1"/>
  <c r="D1641" i="61"/>
  <c r="E1641" i="61"/>
  <c r="F1641" i="61" s="1"/>
  <c r="C1642" i="61"/>
  <c r="D1642" i="61"/>
  <c r="E1642" i="61" s="1"/>
  <c r="G1642" i="61"/>
  <c r="C1643" i="61"/>
  <c r="G1643" i="61" s="1"/>
  <c r="D1643" i="61"/>
  <c r="E1643" i="61"/>
  <c r="F1643" i="61" s="1"/>
  <c r="C1644" i="61"/>
  <c r="D1644" i="61"/>
  <c r="E1644" i="61" s="1"/>
  <c r="F1644" i="61"/>
  <c r="G1644" i="61"/>
  <c r="C1645" i="61"/>
  <c r="G1645" i="61" s="1"/>
  <c r="D1645" i="61"/>
  <c r="E1645" i="61"/>
  <c r="F1645" i="61" s="1"/>
  <c r="C1646" i="61"/>
  <c r="D1646" i="61"/>
  <c r="E1646" i="61" s="1"/>
  <c r="G1646" i="61"/>
  <c r="C1647" i="61"/>
  <c r="G1647" i="61" s="1"/>
  <c r="D1647" i="61"/>
  <c r="E1647" i="61"/>
  <c r="F1647" i="61" s="1"/>
  <c r="C1648" i="61"/>
  <c r="D1648" i="61"/>
  <c r="E1648" i="61" s="1"/>
  <c r="F1648" i="61"/>
  <c r="G1648" i="61"/>
  <c r="C1649" i="61"/>
  <c r="G1649" i="61" s="1"/>
  <c r="D1649" i="61"/>
  <c r="E1649" i="61"/>
  <c r="F1649" i="61" s="1"/>
  <c r="C1650" i="61"/>
  <c r="D1650" i="61"/>
  <c r="E1650" i="61" s="1"/>
  <c r="G1650" i="61"/>
  <c r="C1651" i="61"/>
  <c r="D1651" i="61"/>
  <c r="E1651" i="61"/>
  <c r="F1651" i="61" s="1"/>
  <c r="G1651" i="61"/>
  <c r="C1652" i="61"/>
  <c r="D1652" i="61"/>
  <c r="E1652" i="61" s="1"/>
  <c r="F1652" i="61" s="1"/>
  <c r="G1652" i="61"/>
  <c r="C1653" i="61"/>
  <c r="G1653" i="61" s="1"/>
  <c r="D1653" i="61"/>
  <c r="E1653" i="61"/>
  <c r="C1654" i="61"/>
  <c r="G1654" i="61" s="1"/>
  <c r="D1654" i="61"/>
  <c r="E1654" i="61" s="1"/>
  <c r="F1654" i="61"/>
  <c r="C1655" i="61"/>
  <c r="G1655" i="61" s="1"/>
  <c r="D1655" i="61"/>
  <c r="E1655" i="61"/>
  <c r="F1655" i="61" s="1"/>
  <c r="C1656" i="61"/>
  <c r="D1656" i="61"/>
  <c r="E1656" i="61" s="1"/>
  <c r="F1656" i="61"/>
  <c r="G1656" i="61"/>
  <c r="C1657" i="61"/>
  <c r="G1657" i="61" s="1"/>
  <c r="D1657" i="61"/>
  <c r="E1657" i="61"/>
  <c r="F1657" i="61" s="1"/>
  <c r="C1658" i="61"/>
  <c r="G1658" i="61" s="1"/>
  <c r="D1658" i="61"/>
  <c r="E1658" i="61" s="1"/>
  <c r="C1659" i="61"/>
  <c r="D1659" i="61"/>
  <c r="E1659" i="61"/>
  <c r="F1659" i="61" s="1"/>
  <c r="G1659" i="61"/>
  <c r="C1660" i="61"/>
  <c r="D1660" i="61"/>
  <c r="E1660" i="61" s="1"/>
  <c r="G1660" i="61"/>
  <c r="C1661" i="61"/>
  <c r="G1661" i="61" s="1"/>
  <c r="D1661" i="61"/>
  <c r="E1661" i="61"/>
  <c r="C1662" i="61"/>
  <c r="G1662" i="61" s="1"/>
  <c r="D1662" i="61"/>
  <c r="E1662" i="61" s="1"/>
  <c r="F1662" i="61"/>
  <c r="C1663" i="61"/>
  <c r="D1663" i="61"/>
  <c r="E1663" i="61"/>
  <c r="F1663" i="61" s="1"/>
  <c r="G1663" i="61"/>
  <c r="C1664" i="61"/>
  <c r="D1664" i="61"/>
  <c r="E1664" i="61" s="1"/>
  <c r="F1664" i="61" s="1"/>
  <c r="G1664" i="61"/>
  <c r="C1665" i="61"/>
  <c r="G1665" i="61" s="1"/>
  <c r="D1665" i="61"/>
  <c r="E1665" i="61"/>
  <c r="C1666" i="61"/>
  <c r="G1666" i="61" s="1"/>
  <c r="D1666" i="61"/>
  <c r="E1666" i="61" s="1"/>
  <c r="F1666" i="61"/>
  <c r="C1667" i="61"/>
  <c r="D1667" i="61"/>
  <c r="E1667" i="61"/>
  <c r="F1667" i="61" s="1"/>
  <c r="G1667" i="61"/>
  <c r="C1668" i="61"/>
  <c r="D1668" i="61"/>
  <c r="E1668" i="61" s="1"/>
  <c r="F1668" i="61" s="1"/>
  <c r="G1668" i="61"/>
  <c r="C1669" i="61"/>
  <c r="G1669" i="61" s="1"/>
  <c r="D1669" i="61"/>
  <c r="E1669" i="61"/>
  <c r="C1670" i="61"/>
  <c r="G1670" i="61" s="1"/>
  <c r="D1670" i="61"/>
  <c r="E1670" i="61" s="1"/>
  <c r="F1670" i="61"/>
  <c r="C1671" i="61"/>
  <c r="G1671" i="61" s="1"/>
  <c r="D1671" i="61"/>
  <c r="E1671" i="61"/>
  <c r="F1671" i="61" s="1"/>
  <c r="C1672" i="61"/>
  <c r="D1672" i="61"/>
  <c r="E1672" i="61" s="1"/>
  <c r="F1672" i="61"/>
  <c r="G1672" i="61"/>
  <c r="C1673" i="61"/>
  <c r="G1673" i="61" s="1"/>
  <c r="D1673" i="61"/>
  <c r="E1673" i="61"/>
  <c r="F1673" i="61" s="1"/>
  <c r="C1674" i="61"/>
  <c r="D1674" i="61"/>
  <c r="E1674" i="61"/>
  <c r="G1674" i="61"/>
  <c r="C1675" i="61"/>
  <c r="D1675" i="61"/>
  <c r="E1675" i="61" s="1"/>
  <c r="F1675" i="61" s="1"/>
  <c r="G1675" i="61"/>
  <c r="C1676" i="61"/>
  <c r="G1676" i="61" s="1"/>
  <c r="D1676" i="61"/>
  <c r="E1676" i="61"/>
  <c r="F1676" i="61" s="1"/>
  <c r="C1677" i="61"/>
  <c r="D1677" i="61"/>
  <c r="E1677" i="61" s="1"/>
  <c r="F1677" i="61"/>
  <c r="G1677" i="61"/>
  <c r="C1678" i="61"/>
  <c r="D1678" i="61"/>
  <c r="E1678" i="61"/>
  <c r="F1678" i="61" s="1"/>
  <c r="G1678" i="61"/>
  <c r="C1679" i="61"/>
  <c r="D1679" i="61"/>
  <c r="E1679" i="61" s="1"/>
  <c r="G1679" i="61"/>
  <c r="C1680" i="61"/>
  <c r="D1680" i="61"/>
  <c r="E1680" i="61"/>
  <c r="F1680" i="61" s="1"/>
  <c r="G1680" i="61"/>
  <c r="C1681" i="61"/>
  <c r="D1681" i="61"/>
  <c r="E1681" i="61" s="1"/>
  <c r="F1681" i="61" s="1"/>
  <c r="G1681" i="61"/>
  <c r="C1682" i="61"/>
  <c r="D1682" i="61"/>
  <c r="E1682" i="61"/>
  <c r="G1682" i="61"/>
  <c r="C1683" i="61"/>
  <c r="D1683" i="61"/>
  <c r="E1683" i="61" s="1"/>
  <c r="F1683" i="61" s="1"/>
  <c r="G1683" i="61"/>
  <c r="C1684" i="61"/>
  <c r="G1684" i="61" s="1"/>
  <c r="D1684" i="61"/>
  <c r="E1684" i="61"/>
  <c r="F1684" i="61" s="1"/>
  <c r="C1685" i="61"/>
  <c r="D1685" i="61"/>
  <c r="E1685" i="61" s="1"/>
  <c r="F1685" i="61"/>
  <c r="G1685" i="61"/>
  <c r="C1686" i="61"/>
  <c r="D1686" i="61"/>
  <c r="E1686" i="61"/>
  <c r="F1686" i="61" s="1"/>
  <c r="G1686" i="61"/>
  <c r="C1687" i="61"/>
  <c r="D1687" i="61"/>
  <c r="E1687" i="61" s="1"/>
  <c r="G1687" i="61"/>
  <c r="C1688" i="61"/>
  <c r="D1688" i="61"/>
  <c r="E1688" i="61"/>
  <c r="F1688" i="61" s="1"/>
  <c r="G1688" i="61"/>
  <c r="C1689" i="61"/>
  <c r="D1689" i="61"/>
  <c r="E1689" i="61" s="1"/>
  <c r="F1689" i="61" s="1"/>
  <c r="G1689" i="61"/>
  <c r="C1690" i="61"/>
  <c r="D1690" i="61"/>
  <c r="E1690" i="61"/>
  <c r="G1690" i="61"/>
  <c r="C1691" i="61"/>
  <c r="D1691" i="61"/>
  <c r="E1691" i="61" s="1"/>
  <c r="F1691" i="61" s="1"/>
  <c r="G1691" i="61"/>
  <c r="C1692" i="61"/>
  <c r="G1692" i="61" s="1"/>
  <c r="D1692" i="61"/>
  <c r="E1692" i="61"/>
  <c r="F1692" i="61" s="1"/>
  <c r="C1693" i="61"/>
  <c r="D1693" i="61"/>
  <c r="E1693" i="61" s="1"/>
  <c r="F1693" i="61"/>
  <c r="G1693" i="61"/>
  <c r="C1694" i="61"/>
  <c r="D1694" i="61"/>
  <c r="E1694" i="61"/>
  <c r="F1694" i="61" s="1"/>
  <c r="G1694" i="61"/>
  <c r="C1695" i="61"/>
  <c r="D1695" i="61"/>
  <c r="E1695" i="61" s="1"/>
  <c r="G1695" i="61"/>
  <c r="C1696" i="61"/>
  <c r="D1696" i="61"/>
  <c r="E1696" i="61"/>
  <c r="F1696" i="61" s="1"/>
  <c r="G1696" i="61"/>
  <c r="C1697" i="61"/>
  <c r="D1697" i="61"/>
  <c r="E1697" i="61" s="1"/>
  <c r="F1697" i="61" s="1"/>
  <c r="G1697" i="61"/>
  <c r="C1698" i="61"/>
  <c r="D1698" i="61"/>
  <c r="E1698" i="61"/>
  <c r="G1698" i="61"/>
  <c r="C1699" i="61"/>
  <c r="D1699" i="61"/>
  <c r="E1699" i="61" s="1"/>
  <c r="F1699" i="61" s="1"/>
  <c r="G1699" i="61"/>
  <c r="C1700" i="61"/>
  <c r="G1700" i="61" s="1"/>
  <c r="D1700" i="61"/>
  <c r="E1700" i="61"/>
  <c r="F1700" i="61" s="1"/>
  <c r="C1701" i="61"/>
  <c r="D1701" i="61"/>
  <c r="E1701" i="61" s="1"/>
  <c r="F1701" i="61"/>
  <c r="G1701" i="61"/>
  <c r="C1702" i="61"/>
  <c r="D1702" i="61"/>
  <c r="E1702" i="61"/>
  <c r="F1702" i="61" s="1"/>
  <c r="G1702" i="61"/>
  <c r="C1703" i="61"/>
  <c r="D1703" i="61"/>
  <c r="G1703" i="61"/>
  <c r="C1704" i="61"/>
  <c r="G1704" i="61" s="1"/>
  <c r="D1704" i="61"/>
  <c r="C1705" i="61"/>
  <c r="D1705" i="61"/>
  <c r="E1705" i="61" s="1"/>
  <c r="G1705" i="61"/>
  <c r="C1706" i="61"/>
  <c r="D1706" i="61"/>
  <c r="E1706" i="61"/>
  <c r="F1706" i="61" s="1"/>
  <c r="G1706" i="61"/>
  <c r="C1707" i="61"/>
  <c r="D1707" i="61"/>
  <c r="E1707" i="61" s="1"/>
  <c r="G1707" i="61"/>
  <c r="C1708" i="61"/>
  <c r="D1708" i="61"/>
  <c r="E1708" i="61"/>
  <c r="F1708" i="61" s="1"/>
  <c r="G1708" i="61"/>
  <c r="C1709" i="61"/>
  <c r="D1709" i="61"/>
  <c r="E1709" i="61" s="1"/>
  <c r="F1709" i="61" s="1"/>
  <c r="G1709" i="61"/>
  <c r="C1710" i="61"/>
  <c r="D1710" i="61"/>
  <c r="E1710" i="61"/>
  <c r="G1710" i="61"/>
  <c r="C1711" i="61"/>
  <c r="D1711" i="61"/>
  <c r="E1711" i="61" s="1"/>
  <c r="F1711" i="61" s="1"/>
  <c r="G1711" i="61"/>
  <c r="C1712" i="61"/>
  <c r="G1712" i="61" s="1"/>
  <c r="D1712" i="61"/>
  <c r="E1712" i="61"/>
  <c r="F1712" i="61" s="1"/>
  <c r="C1713" i="61"/>
  <c r="D1713" i="61"/>
  <c r="E1713" i="61" s="1"/>
  <c r="F1713" i="61"/>
  <c r="G1713" i="61"/>
  <c r="C1714" i="61"/>
  <c r="D1714" i="61"/>
  <c r="E1714" i="61"/>
  <c r="F1714" i="61" s="1"/>
  <c r="G1714" i="61"/>
  <c r="C1715" i="61"/>
  <c r="D1715" i="61"/>
  <c r="E1715" i="61" s="1"/>
  <c r="G1715" i="61"/>
  <c r="C1716" i="61"/>
  <c r="D1716" i="61"/>
  <c r="E1716" i="61"/>
  <c r="F1716" i="61" s="1"/>
  <c r="G1716" i="61"/>
  <c r="C1717" i="61"/>
  <c r="D1717" i="61"/>
  <c r="E1717" i="61" s="1"/>
  <c r="F1717" i="61" s="1"/>
  <c r="G1717" i="61"/>
  <c r="C1718" i="61"/>
  <c r="D1718" i="61"/>
  <c r="E1718" i="61"/>
  <c r="G1718" i="61"/>
  <c r="C1719" i="61"/>
  <c r="D1719" i="61"/>
  <c r="E1719" i="61" s="1"/>
  <c r="F1719" i="61" s="1"/>
  <c r="G1719" i="61"/>
  <c r="C1720" i="61"/>
  <c r="G1720" i="61" s="1"/>
  <c r="D1720" i="61"/>
  <c r="E1720" i="61"/>
  <c r="F1720" i="61" s="1"/>
  <c r="C1721" i="61"/>
  <c r="D1721" i="61"/>
  <c r="E1721" i="61" s="1"/>
  <c r="F1721" i="61"/>
  <c r="G1721" i="61"/>
  <c r="C1722" i="61"/>
  <c r="D1722" i="61"/>
  <c r="E1722" i="61"/>
  <c r="F1722" i="61" s="1"/>
  <c r="G1722" i="61"/>
  <c r="C1723" i="61"/>
  <c r="D1723" i="61"/>
  <c r="E1723" i="61" s="1"/>
  <c r="G1723" i="61"/>
  <c r="C1724" i="61"/>
  <c r="D1724" i="61"/>
  <c r="E1724" i="61"/>
  <c r="F1724" i="61" s="1"/>
  <c r="G1724" i="61"/>
  <c r="C1725" i="61"/>
  <c r="D1725" i="61"/>
  <c r="E1725" i="61" s="1"/>
  <c r="F1725" i="61" s="1"/>
  <c r="G1725" i="61"/>
  <c r="C1726" i="61"/>
  <c r="D1726" i="61"/>
  <c r="E1726" i="61"/>
  <c r="G1726" i="61"/>
  <c r="C1727" i="61"/>
  <c r="D1727" i="61"/>
  <c r="E1727" i="61" s="1"/>
  <c r="F1727" i="61" s="1"/>
  <c r="G1727" i="61"/>
  <c r="C1728" i="61"/>
  <c r="G1728" i="61" s="1"/>
  <c r="D1728" i="61"/>
  <c r="E1728" i="61"/>
  <c r="F1728" i="61" s="1"/>
  <c r="C1729" i="61"/>
  <c r="D1729" i="61"/>
  <c r="E1729" i="61" s="1"/>
  <c r="F1729" i="61"/>
  <c r="G1729" i="61"/>
  <c r="C1730" i="61"/>
  <c r="D1730" i="61"/>
  <c r="E1730" i="61"/>
  <c r="F1730" i="61" s="1"/>
  <c r="G1730" i="61"/>
  <c r="C1731" i="61"/>
  <c r="D1731" i="61"/>
  <c r="E1731" i="61" s="1"/>
  <c r="G1731" i="61"/>
  <c r="C1732" i="61"/>
  <c r="D1732" i="61"/>
  <c r="E1732" i="61"/>
  <c r="F1732" i="61" s="1"/>
  <c r="G1732" i="61"/>
  <c r="C1733" i="61"/>
  <c r="D1733" i="61"/>
  <c r="E1733" i="61" s="1"/>
  <c r="F1733" i="61" s="1"/>
  <c r="G1733" i="61"/>
  <c r="C1734" i="61"/>
  <c r="D1734" i="61"/>
  <c r="E1734" i="61"/>
  <c r="G1734" i="61"/>
  <c r="C1735" i="61"/>
  <c r="D1735" i="61"/>
  <c r="E1735" i="61" s="1"/>
  <c r="F1735" i="61" s="1"/>
  <c r="G1735" i="61"/>
  <c r="C1736" i="61"/>
  <c r="G1736" i="61" s="1"/>
  <c r="D1736" i="61"/>
  <c r="E1736" i="61"/>
  <c r="F1736" i="61" s="1"/>
  <c r="C1737" i="61"/>
  <c r="D1737" i="61"/>
  <c r="E1737" i="61" s="1"/>
  <c r="F1737" i="61"/>
  <c r="G1737" i="61"/>
  <c r="C1738" i="61"/>
  <c r="D1738" i="61"/>
  <c r="E1738" i="61"/>
  <c r="F1738" i="61" s="1"/>
  <c r="G1738" i="61"/>
  <c r="C1739" i="61"/>
  <c r="D1739" i="61"/>
  <c r="E1739" i="61" s="1"/>
  <c r="G1739" i="61"/>
  <c r="C1740" i="61"/>
  <c r="D1740" i="61"/>
  <c r="E1740" i="61"/>
  <c r="F1740" i="61" s="1"/>
  <c r="G1740" i="61"/>
  <c r="C1741" i="61"/>
  <c r="D1741" i="61"/>
  <c r="E1741" i="61" s="1"/>
  <c r="F1741" i="61" s="1"/>
  <c r="G1741" i="61"/>
  <c r="C1742" i="61"/>
  <c r="D1742" i="61"/>
  <c r="E1742" i="61"/>
  <c r="G1742" i="61"/>
  <c r="C1743" i="61"/>
  <c r="D1743" i="61"/>
  <c r="E1743" i="61" s="1"/>
  <c r="F1743" i="61" s="1"/>
  <c r="G1743" i="61"/>
  <c r="C1744" i="61"/>
  <c r="G1744" i="61" s="1"/>
  <c r="D1744" i="61"/>
  <c r="E1744" i="61"/>
  <c r="F1744" i="61" s="1"/>
  <c r="C1745" i="61"/>
  <c r="D1745" i="61"/>
  <c r="E1745" i="61" s="1"/>
  <c r="F1745" i="61"/>
  <c r="G1745" i="61"/>
  <c r="C1746" i="61"/>
  <c r="D1746" i="61"/>
  <c r="E1746" i="61"/>
  <c r="F1746" i="61" s="1"/>
  <c r="G1746" i="61"/>
  <c r="C1747" i="61"/>
  <c r="D1747" i="61"/>
  <c r="G1747" i="61"/>
  <c r="C1748" i="61"/>
  <c r="G1748" i="61" s="1"/>
  <c r="D1748" i="61"/>
  <c r="C1749" i="61"/>
  <c r="D1749" i="61"/>
  <c r="E1749" i="61" s="1"/>
  <c r="G1749" i="61"/>
  <c r="C1750" i="61"/>
  <c r="D1750" i="61"/>
  <c r="E1750" i="61"/>
  <c r="F1750" i="61" s="1"/>
  <c r="G1750" i="61"/>
  <c r="C1751" i="61"/>
  <c r="D1751" i="61"/>
  <c r="E1751" i="61" s="1"/>
  <c r="G1751" i="61"/>
  <c r="C1752" i="61"/>
  <c r="D1752" i="61"/>
  <c r="E1752" i="61"/>
  <c r="F1752" i="61" s="1"/>
  <c r="G1752" i="61"/>
  <c r="C1753" i="61"/>
  <c r="D1753" i="61"/>
  <c r="E1753" i="61" s="1"/>
  <c r="F1753" i="61" s="1"/>
  <c r="G1753" i="61"/>
  <c r="C1754" i="61"/>
  <c r="D1754" i="61"/>
  <c r="E1754" i="61"/>
  <c r="G1754" i="61"/>
  <c r="C1755" i="61"/>
  <c r="D1755" i="61"/>
  <c r="E1755" i="61" s="1"/>
  <c r="F1755" i="61" s="1"/>
  <c r="G1755" i="61"/>
  <c r="C1756" i="61"/>
  <c r="G1756" i="61" s="1"/>
  <c r="D1756" i="61"/>
  <c r="E1756" i="61"/>
  <c r="F1756" i="61" s="1"/>
  <c r="C1757" i="61"/>
  <c r="D1757" i="61"/>
  <c r="E1757" i="61" s="1"/>
  <c r="F1757" i="61"/>
  <c r="G1757" i="61"/>
  <c r="C1758" i="61"/>
  <c r="D1758" i="61"/>
  <c r="E1758" i="61"/>
  <c r="F1758" i="61" s="1"/>
  <c r="G1758" i="61"/>
  <c r="C1759" i="61"/>
  <c r="D1759" i="61"/>
  <c r="E1759" i="61" s="1"/>
  <c r="G1759" i="61"/>
  <c r="C1760" i="61"/>
  <c r="D1760" i="61"/>
  <c r="E1760" i="61"/>
  <c r="F1760" i="61" s="1"/>
  <c r="G1760" i="61"/>
  <c r="C1761" i="61"/>
  <c r="D1761" i="61"/>
  <c r="E1761" i="61" s="1"/>
  <c r="F1761" i="61" s="1"/>
  <c r="G1761" i="61"/>
  <c r="C1762" i="61"/>
  <c r="D1762" i="61"/>
  <c r="E1762" i="61"/>
  <c r="G1762" i="61"/>
  <c r="C1763" i="61"/>
  <c r="D1763" i="61"/>
  <c r="E1763" i="61" s="1"/>
  <c r="F1763" i="61" s="1"/>
  <c r="G1763" i="61"/>
  <c r="C1764" i="61"/>
  <c r="D1764" i="61"/>
  <c r="E1764" i="61"/>
  <c r="F1764" i="61" s="1"/>
  <c r="G1764" i="61"/>
  <c r="C1765" i="61"/>
  <c r="D1765" i="61"/>
  <c r="E1765" i="61" s="1"/>
  <c r="F1765" i="61"/>
  <c r="G1765" i="61"/>
  <c r="C1766" i="61"/>
  <c r="D1766" i="61"/>
  <c r="E1766" i="61"/>
  <c r="F1766" i="61" s="1"/>
  <c r="G1766" i="61"/>
  <c r="C1767" i="61"/>
  <c r="D1767" i="61"/>
  <c r="E1767" i="61" s="1"/>
  <c r="G1767" i="61"/>
  <c r="C1768" i="61"/>
  <c r="D1768" i="61"/>
  <c r="E1768" i="61"/>
  <c r="F1768" i="61" s="1"/>
  <c r="G1768" i="61"/>
  <c r="C1769" i="61"/>
  <c r="D1769" i="61"/>
  <c r="E1769" i="61" s="1"/>
  <c r="F1769" i="61" s="1"/>
  <c r="G1769" i="61"/>
  <c r="C1770" i="61"/>
  <c r="D1770" i="61"/>
  <c r="E1770" i="61"/>
  <c r="G1770" i="61"/>
  <c r="C1771" i="61"/>
  <c r="D1771" i="61"/>
  <c r="E1771" i="61" s="1"/>
  <c r="F1771" i="61" s="1"/>
  <c r="G1771" i="61"/>
  <c r="C1772" i="61"/>
  <c r="G1772" i="61" s="1"/>
  <c r="D1772" i="61"/>
  <c r="E1772" i="61"/>
  <c r="F1772" i="61" s="1"/>
  <c r="C1773" i="61"/>
  <c r="D1773" i="61"/>
  <c r="E1773" i="61" s="1"/>
  <c r="F1773" i="61"/>
  <c r="G1773" i="61"/>
  <c r="C1774" i="61"/>
  <c r="D1774" i="61"/>
  <c r="E1774" i="61"/>
  <c r="F1774" i="61" s="1"/>
  <c r="G1774" i="61"/>
  <c r="C1775" i="61"/>
  <c r="D1775" i="61"/>
  <c r="E1775" i="61" s="1"/>
  <c r="G1775" i="61"/>
  <c r="C1776" i="61"/>
  <c r="D1776" i="61"/>
  <c r="E1776" i="61"/>
  <c r="F1776" i="61" s="1"/>
  <c r="G1776" i="61"/>
  <c r="C1777" i="61"/>
  <c r="D1777" i="61"/>
  <c r="E1777" i="61" s="1"/>
  <c r="F1777" i="61" s="1"/>
  <c r="G1777" i="61"/>
  <c r="C1778" i="61"/>
  <c r="D1778" i="61"/>
  <c r="E1778" i="61"/>
  <c r="G1778" i="61"/>
  <c r="C1779" i="61"/>
  <c r="D1779" i="61"/>
  <c r="E1779" i="61" s="1"/>
  <c r="F1779" i="61" s="1"/>
  <c r="G1779" i="61"/>
  <c r="C1780" i="61"/>
  <c r="G1780" i="61" s="1"/>
  <c r="D1780" i="61"/>
  <c r="E1780" i="61"/>
  <c r="F1780" i="61" s="1"/>
  <c r="C1781" i="61"/>
  <c r="D1781" i="61"/>
  <c r="E1781" i="61" s="1"/>
  <c r="F1781" i="61"/>
  <c r="G1781" i="61"/>
  <c r="C1782" i="61"/>
  <c r="D1782" i="61"/>
  <c r="E1782" i="61"/>
  <c r="F1782" i="61" s="1"/>
  <c r="G1782" i="61"/>
  <c r="C1783" i="61"/>
  <c r="D1783" i="61"/>
  <c r="E1783" i="61" s="1"/>
  <c r="G1783" i="61"/>
  <c r="C1784" i="61"/>
  <c r="D1784" i="61"/>
  <c r="E1784" i="61"/>
  <c r="F1784" i="61" s="1"/>
  <c r="G1784" i="61"/>
  <c r="C1785" i="61"/>
  <c r="D1785" i="61"/>
  <c r="E1785" i="61" s="1"/>
  <c r="F1785" i="61" s="1"/>
  <c r="G1785" i="61"/>
  <c r="C1786" i="61"/>
  <c r="D1786" i="61"/>
  <c r="E1786" i="61"/>
  <c r="G1786" i="61"/>
  <c r="C1787" i="61"/>
  <c r="D1787" i="61"/>
  <c r="E1787" i="61" s="1"/>
  <c r="F1787" i="61" s="1"/>
  <c r="G1787" i="61"/>
  <c r="C1788" i="61"/>
  <c r="G1788" i="61" s="1"/>
  <c r="D1788" i="61"/>
  <c r="E1788" i="61"/>
  <c r="F1788" i="61" s="1"/>
  <c r="C1789" i="61"/>
  <c r="D1789" i="61"/>
  <c r="E1789" i="61" s="1"/>
  <c r="F1789" i="61"/>
  <c r="G1789" i="61"/>
  <c r="C1790" i="61"/>
  <c r="D1790" i="61"/>
  <c r="E1790" i="61"/>
  <c r="F1790" i="61" s="1"/>
  <c r="G1790" i="61"/>
  <c r="C1791" i="61"/>
  <c r="D1791" i="61"/>
  <c r="E1791" i="61" s="1"/>
  <c r="G1791" i="61"/>
  <c r="C1792" i="61"/>
  <c r="D1792" i="61"/>
  <c r="E1792" i="61"/>
  <c r="F1792" i="61" s="1"/>
  <c r="G1792" i="61"/>
  <c r="C1793" i="61"/>
  <c r="D1793" i="61"/>
  <c r="E1793" i="61" s="1"/>
  <c r="F1793" i="61" s="1"/>
  <c r="G1793" i="61"/>
  <c r="C1794" i="61"/>
  <c r="D1794" i="61"/>
  <c r="E1794" i="61"/>
  <c r="G1794" i="61"/>
  <c r="C1795" i="61"/>
  <c r="D1795" i="61"/>
  <c r="E1795" i="61" s="1"/>
  <c r="F1795" i="61" s="1"/>
  <c r="G1795" i="61"/>
  <c r="C1796" i="61"/>
  <c r="G1796" i="61" s="1"/>
  <c r="D1796" i="61"/>
  <c r="E1796" i="61"/>
  <c r="F1796" i="61" s="1"/>
  <c r="C1797" i="61"/>
  <c r="D1797" i="61"/>
  <c r="E1797" i="61" s="1"/>
  <c r="F1797" i="61"/>
  <c r="G1797" i="61"/>
  <c r="C1798" i="61"/>
  <c r="D1798" i="61"/>
  <c r="E1798" i="61"/>
  <c r="F1798" i="61" s="1"/>
  <c r="G1798" i="61"/>
  <c r="C1799" i="61"/>
  <c r="D1799" i="61"/>
  <c r="E1799" i="61" s="1"/>
  <c r="G1799" i="61"/>
  <c r="C1800" i="61"/>
  <c r="D1800" i="61"/>
  <c r="E1800" i="61"/>
  <c r="F1800" i="61" s="1"/>
  <c r="G1800" i="61"/>
  <c r="C1801" i="61"/>
  <c r="D1801" i="61"/>
  <c r="E1801" i="61" s="1"/>
  <c r="F1801" i="61" s="1"/>
  <c r="G1801" i="61"/>
  <c r="C1802" i="61"/>
  <c r="D1802" i="61"/>
  <c r="E1802" i="61"/>
  <c r="G1802" i="61"/>
  <c r="C1803" i="61"/>
  <c r="D1803" i="61"/>
  <c r="E1803" i="61" s="1"/>
  <c r="F1803" i="61" s="1"/>
  <c r="G1803" i="61"/>
  <c r="C1804" i="61"/>
  <c r="G1804" i="61" s="1"/>
  <c r="D1804" i="61"/>
  <c r="E1804" i="61"/>
  <c r="F1804" i="61" s="1"/>
  <c r="C1805" i="61"/>
  <c r="D1805" i="61"/>
  <c r="E1805" i="61" s="1"/>
  <c r="F1805" i="61"/>
  <c r="G1805" i="61"/>
  <c r="C1806" i="61"/>
  <c r="D1806" i="61"/>
  <c r="E1806" i="61"/>
  <c r="F1806" i="61" s="1"/>
  <c r="G1806" i="61"/>
  <c r="C1807" i="61"/>
  <c r="D1807" i="61"/>
  <c r="E1807" i="61" s="1"/>
  <c r="G1807" i="61"/>
  <c r="C1808" i="61"/>
  <c r="D1808" i="61"/>
  <c r="E1808" i="61"/>
  <c r="F1808" i="61" s="1"/>
  <c r="G1808" i="61"/>
  <c r="C1809" i="61"/>
  <c r="D1809" i="61"/>
  <c r="E1809" i="61" s="1"/>
  <c r="F1809" i="61" s="1"/>
  <c r="G1809" i="61"/>
  <c r="C1810" i="61"/>
  <c r="D1810" i="61"/>
  <c r="E1810" i="61"/>
  <c r="G1810" i="61"/>
  <c r="C1811" i="61"/>
  <c r="D1811" i="61"/>
  <c r="E1811" i="61" s="1"/>
  <c r="F1811" i="61" s="1"/>
  <c r="G1811" i="61"/>
  <c r="C1812" i="61"/>
  <c r="G1812" i="61" s="1"/>
  <c r="D1812" i="61"/>
  <c r="E1812" i="61"/>
  <c r="F1812" i="61" s="1"/>
  <c r="C1813" i="61"/>
  <c r="D1813" i="61"/>
  <c r="E1813" i="61" s="1"/>
  <c r="F1813" i="61"/>
  <c r="G1813" i="61"/>
  <c r="C1814" i="61"/>
  <c r="D1814" i="61"/>
  <c r="E1814" i="61"/>
  <c r="F1814" i="61" s="1"/>
  <c r="G1814" i="61"/>
  <c r="C1815" i="61"/>
  <c r="D1815" i="61"/>
  <c r="E1815" i="61" s="1"/>
  <c r="G1815" i="61"/>
  <c r="C1816" i="61"/>
  <c r="D1816" i="61"/>
  <c r="E1816" i="61"/>
  <c r="F1816" i="61" s="1"/>
  <c r="G1816" i="61"/>
  <c r="C1817" i="61"/>
  <c r="D1817" i="61"/>
  <c r="E1817" i="61" s="1"/>
  <c r="F1817" i="61" s="1"/>
  <c r="G1817" i="61"/>
  <c r="C1818" i="61"/>
  <c r="D1818" i="61"/>
  <c r="E1818" i="61"/>
  <c r="G1818" i="61"/>
  <c r="C1819" i="61"/>
  <c r="D1819" i="61"/>
  <c r="E1819" i="61" s="1"/>
  <c r="F1819" i="61" s="1"/>
  <c r="G1819" i="61"/>
  <c r="C1820" i="61"/>
  <c r="G1820" i="61" s="1"/>
  <c r="D1820" i="61"/>
  <c r="E1820" i="61"/>
  <c r="F1820" i="61" s="1"/>
  <c r="C1821" i="61"/>
  <c r="D1821" i="61"/>
  <c r="E1821" i="61" s="1"/>
  <c r="F1821" i="61"/>
  <c r="G1821" i="61"/>
  <c r="C1822" i="61"/>
  <c r="D1822" i="61"/>
  <c r="E1822" i="61"/>
  <c r="F1822" i="61" s="1"/>
  <c r="G1822" i="61"/>
  <c r="C1823" i="61"/>
  <c r="D1823" i="61"/>
  <c r="E1823" i="61" s="1"/>
  <c r="G1823" i="61"/>
  <c r="C1824" i="61"/>
  <c r="D1824" i="61"/>
  <c r="E1824" i="61"/>
  <c r="F1824" i="61" s="1"/>
  <c r="G1824" i="61"/>
  <c r="C1825" i="61"/>
  <c r="D1825" i="61"/>
  <c r="E1825" i="61" s="1"/>
  <c r="F1825" i="61" s="1"/>
  <c r="G1825" i="61"/>
  <c r="C1826" i="61"/>
  <c r="D1826" i="61"/>
  <c r="E1826" i="61"/>
  <c r="G1826" i="61"/>
  <c r="C1827" i="61"/>
  <c r="D1827" i="61"/>
  <c r="G1827" i="61"/>
  <c r="C1828" i="61"/>
  <c r="G1828" i="61" s="1"/>
  <c r="D1828" i="61"/>
  <c r="C1829" i="61"/>
  <c r="D1829" i="61"/>
  <c r="E1829" i="61" s="1"/>
  <c r="G1829" i="61"/>
  <c r="C1830" i="61"/>
  <c r="D1830" i="61"/>
  <c r="E1830" i="61"/>
  <c r="G1830" i="61"/>
  <c r="C1831" i="61"/>
  <c r="D1831" i="61"/>
  <c r="E1831" i="61" s="1"/>
  <c r="F1831" i="61" s="1"/>
  <c r="G1831" i="61"/>
  <c r="C1832" i="61"/>
  <c r="G1832" i="61" s="1"/>
  <c r="D1832" i="61"/>
  <c r="E1832" i="61"/>
  <c r="F1832" i="61" s="1"/>
  <c r="C1833" i="61"/>
  <c r="D1833" i="61"/>
  <c r="E1833" i="61" s="1"/>
  <c r="F1833" i="61"/>
  <c r="G1833" i="61"/>
  <c r="C1834" i="61"/>
  <c r="D1834" i="61"/>
  <c r="E1834" i="61"/>
  <c r="F1834" i="61" s="1"/>
  <c r="G1834" i="61"/>
  <c r="C1835" i="61"/>
  <c r="D1835" i="61"/>
  <c r="E1835" i="61" s="1"/>
  <c r="G1835" i="61"/>
  <c r="C1836" i="61"/>
  <c r="D1836" i="61"/>
  <c r="E1836" i="61"/>
  <c r="F1836" i="61" s="1"/>
  <c r="G1836" i="61"/>
  <c r="C1837" i="61"/>
  <c r="D1837" i="61"/>
  <c r="E1837" i="61" s="1"/>
  <c r="F1837" i="61" s="1"/>
  <c r="G1837" i="61"/>
  <c r="C1838" i="61"/>
  <c r="D1838" i="61"/>
  <c r="E1838" i="61"/>
  <c r="G1838" i="61"/>
  <c r="C1839" i="61"/>
  <c r="D1839" i="61"/>
  <c r="E1839" i="61" s="1"/>
  <c r="F1839" i="61" s="1"/>
  <c r="G1839" i="61"/>
  <c r="C1840" i="61"/>
  <c r="G1840" i="61" s="1"/>
  <c r="D1840" i="61"/>
  <c r="E1840" i="61"/>
  <c r="F1840" i="61" s="1"/>
  <c r="C1841" i="61"/>
  <c r="D1841" i="61"/>
  <c r="E1841" i="61" s="1"/>
  <c r="F1841" i="61"/>
  <c r="G1841" i="61"/>
  <c r="C1842" i="61"/>
  <c r="D1842" i="61"/>
  <c r="E1842" i="61"/>
  <c r="F1842" i="61" s="1"/>
  <c r="G1842" i="61"/>
  <c r="C1843" i="61"/>
  <c r="D1843" i="61"/>
  <c r="E1843" i="61" s="1"/>
  <c r="G1843" i="61"/>
  <c r="C1844" i="61"/>
  <c r="D1844" i="61"/>
  <c r="E1844" i="61"/>
  <c r="F1844" i="61" s="1"/>
  <c r="G1844" i="61"/>
  <c r="C1845" i="61"/>
  <c r="D1845" i="61"/>
  <c r="E1845" i="61" s="1"/>
  <c r="F1845" i="61" s="1"/>
  <c r="G1845" i="61"/>
  <c r="C1846" i="61"/>
  <c r="D1846" i="61"/>
  <c r="E1846" i="61"/>
  <c r="G1846" i="61"/>
  <c r="C1847" i="61"/>
  <c r="D1847" i="61"/>
  <c r="E1847" i="61" s="1"/>
  <c r="F1847" i="61" s="1"/>
  <c r="G1847" i="61"/>
  <c r="C1848" i="61"/>
  <c r="G1848" i="61" s="1"/>
  <c r="D1848" i="61"/>
  <c r="E1848" i="61"/>
  <c r="F1848" i="61" s="1"/>
  <c r="C1849" i="61"/>
  <c r="D1849" i="61"/>
  <c r="E1849" i="61" s="1"/>
  <c r="F1849" i="61"/>
  <c r="G1849" i="61"/>
  <c r="C1850" i="61"/>
  <c r="D1850" i="61"/>
  <c r="E1850" i="61"/>
  <c r="F1850" i="61" s="1"/>
  <c r="G1850" i="61"/>
  <c r="C1851" i="61"/>
  <c r="D1851" i="61"/>
  <c r="E1851" i="61" s="1"/>
  <c r="G1851" i="61"/>
  <c r="C1852" i="61"/>
  <c r="D1852" i="61"/>
  <c r="E1852" i="61"/>
  <c r="F1852" i="61" s="1"/>
  <c r="G1852" i="61"/>
  <c r="C1853" i="61"/>
  <c r="D1853" i="61"/>
  <c r="E1853" i="61" s="1"/>
  <c r="F1853" i="61" s="1"/>
  <c r="G1853" i="61"/>
  <c r="C1854" i="61"/>
  <c r="D1854" i="61"/>
  <c r="E1854" i="61"/>
  <c r="G1854" i="61"/>
  <c r="C1855" i="61"/>
  <c r="D1855" i="61"/>
  <c r="E1855" i="61" s="1"/>
  <c r="F1855" i="61" s="1"/>
  <c r="G1855" i="61"/>
  <c r="C1856" i="61"/>
  <c r="G1856" i="61" s="1"/>
  <c r="D1856" i="61"/>
  <c r="E1856" i="61"/>
  <c r="F1856" i="61" s="1"/>
  <c r="C1857" i="61"/>
  <c r="D1857" i="61"/>
  <c r="E1857" i="61" s="1"/>
  <c r="F1857" i="61"/>
  <c r="G1857" i="61"/>
  <c r="C1858" i="61"/>
  <c r="D1858" i="61"/>
  <c r="E1858" i="61"/>
  <c r="F1858" i="61" s="1"/>
  <c r="G1858" i="61"/>
  <c r="C1859" i="61"/>
  <c r="D1859" i="61"/>
  <c r="E1859" i="61" s="1"/>
  <c r="G1859" i="61"/>
  <c r="C1860" i="61"/>
  <c r="D1860" i="61"/>
  <c r="E1860" i="61"/>
  <c r="F1860" i="61" s="1"/>
  <c r="G1860" i="61"/>
  <c r="C1861" i="61"/>
  <c r="D1861" i="61"/>
  <c r="E1861" i="61" s="1"/>
  <c r="F1861" i="61" s="1"/>
  <c r="G1861" i="61"/>
  <c r="C1862" i="61"/>
  <c r="D1862" i="61"/>
  <c r="E1862" i="61"/>
  <c r="G1862" i="61"/>
  <c r="C1863" i="61"/>
  <c r="D1863" i="61"/>
  <c r="E1863" i="61" s="1"/>
  <c r="F1863" i="61" s="1"/>
  <c r="G1863" i="61"/>
  <c r="C1864" i="61"/>
  <c r="G1864" i="61" s="1"/>
  <c r="D1864" i="61"/>
  <c r="E1864" i="61"/>
  <c r="F1864" i="61" s="1"/>
  <c r="C1865" i="61"/>
  <c r="D1865" i="61"/>
  <c r="E1865" i="61" s="1"/>
  <c r="F1865" i="61"/>
  <c r="G1865" i="61"/>
  <c r="C1866" i="61"/>
  <c r="D1866" i="61"/>
  <c r="E1866" i="61"/>
  <c r="F1866" i="61" s="1"/>
  <c r="G1866" i="61"/>
  <c r="C1867" i="61"/>
  <c r="D1867" i="61"/>
  <c r="G1867" i="61"/>
  <c r="C1868" i="61"/>
  <c r="D1868" i="61"/>
  <c r="G1868" i="61"/>
  <c r="C1869" i="61"/>
  <c r="D1869" i="61"/>
  <c r="E1869" i="61" s="1"/>
  <c r="G1869" i="61"/>
  <c r="C1870" i="61"/>
  <c r="D1870" i="61"/>
  <c r="E1870" i="61"/>
  <c r="F1870" i="61" s="1"/>
  <c r="G1870" i="61"/>
  <c r="C1871" i="61"/>
  <c r="D1871" i="61"/>
  <c r="E1871" i="61" s="1"/>
  <c r="G1871" i="61"/>
  <c r="C1872" i="61"/>
  <c r="D1872" i="61"/>
  <c r="E1872" i="61"/>
  <c r="F1872" i="61" s="1"/>
  <c r="G1872" i="61"/>
  <c r="C1873" i="61"/>
  <c r="D1873" i="61"/>
  <c r="E1873" i="61" s="1"/>
  <c r="F1873" i="61" s="1"/>
  <c r="G1873" i="61"/>
  <c r="C1874" i="61"/>
  <c r="D1874" i="61"/>
  <c r="E1874" i="61"/>
  <c r="G1874" i="61"/>
  <c r="C1875" i="61"/>
  <c r="D1875" i="61"/>
  <c r="E1875" i="61" s="1"/>
  <c r="F1875" i="61" s="1"/>
  <c r="G1875" i="61"/>
  <c r="C1876" i="61"/>
  <c r="G1876" i="61" s="1"/>
  <c r="D1876" i="61"/>
  <c r="E1876" i="61"/>
  <c r="F1876" i="61" s="1"/>
  <c r="C1877" i="61"/>
  <c r="D1877" i="61"/>
  <c r="E1877" i="61" s="1"/>
  <c r="F1877" i="61"/>
  <c r="G1877" i="61"/>
  <c r="C1878" i="61"/>
  <c r="D1878" i="61"/>
  <c r="E1878" i="61"/>
  <c r="F1878" i="61" s="1"/>
  <c r="G1878" i="61"/>
  <c r="C1879" i="61"/>
  <c r="D1879" i="61"/>
  <c r="E1879" i="61" s="1"/>
  <c r="G1879" i="61"/>
  <c r="C1880" i="61"/>
  <c r="D1880" i="61"/>
  <c r="E1880" i="61"/>
  <c r="F1880" i="61" s="1"/>
  <c r="G1880" i="61"/>
  <c r="C1881" i="61"/>
  <c r="D1881" i="61"/>
  <c r="E1881" i="61" s="1"/>
  <c r="F1881" i="61" s="1"/>
  <c r="G1881" i="61"/>
  <c r="C1882" i="61"/>
  <c r="D1882" i="61"/>
  <c r="E1882" i="61"/>
  <c r="G1882" i="61"/>
  <c r="C1883" i="61"/>
  <c r="D1883" i="61"/>
  <c r="E1883" i="61" s="1"/>
  <c r="F1883" i="61" s="1"/>
  <c r="G1883" i="61"/>
  <c r="C1884" i="61"/>
  <c r="G1884" i="61" s="1"/>
  <c r="D1884" i="61"/>
  <c r="E1884" i="61"/>
  <c r="F1884" i="61" s="1"/>
  <c r="C1885" i="61"/>
  <c r="D1885" i="61"/>
  <c r="E1885" i="61" s="1"/>
  <c r="F1885" i="61"/>
  <c r="G1885" i="61"/>
  <c r="C1886" i="61"/>
  <c r="D1886" i="61"/>
  <c r="E1886" i="61"/>
  <c r="F1886" i="61" s="1"/>
  <c r="G1886" i="61"/>
  <c r="C1887" i="61"/>
  <c r="D1887" i="61"/>
  <c r="E1887" i="61" s="1"/>
  <c r="G1887" i="61"/>
  <c r="C1888" i="61"/>
  <c r="D1888" i="61"/>
  <c r="E1888" i="61"/>
  <c r="F1888" i="61" s="1"/>
  <c r="G1888" i="61"/>
  <c r="C1889" i="61"/>
  <c r="D1889" i="61"/>
  <c r="E1889" i="61" s="1"/>
  <c r="F1889" i="61" s="1"/>
  <c r="G1889" i="61"/>
  <c r="C1890" i="61"/>
  <c r="D1890" i="61"/>
  <c r="E1890" i="61"/>
  <c r="G1890" i="61"/>
  <c r="C1891" i="61"/>
  <c r="D1891" i="61"/>
  <c r="E1891" i="61" s="1"/>
  <c r="F1891" i="61" s="1"/>
  <c r="G1891" i="61"/>
  <c r="C1892" i="61"/>
  <c r="G1892" i="61" s="1"/>
  <c r="D1892" i="61"/>
  <c r="E1892" i="61"/>
  <c r="F1892" i="61" s="1"/>
  <c r="C1893" i="61"/>
  <c r="D1893" i="61"/>
  <c r="E1893" i="61" s="1"/>
  <c r="F1893" i="61"/>
  <c r="G1893" i="61"/>
  <c r="C1894" i="61"/>
  <c r="D1894" i="61"/>
  <c r="E1894" i="61"/>
  <c r="F1894" i="61" s="1"/>
  <c r="G1894" i="61"/>
  <c r="C1895" i="61"/>
  <c r="D1895" i="61"/>
  <c r="E1895" i="61" s="1"/>
  <c r="G1895" i="61"/>
  <c r="C1896" i="61"/>
  <c r="D1896" i="61"/>
  <c r="E1896" i="61"/>
  <c r="F1896" i="61" s="1"/>
  <c r="G1896" i="61"/>
  <c r="C1897" i="61"/>
  <c r="D1897" i="61"/>
  <c r="E1897" i="61" s="1"/>
  <c r="F1897" i="61" s="1"/>
  <c r="G1897" i="61"/>
  <c r="C1898" i="61"/>
  <c r="D1898" i="61"/>
  <c r="E1898" i="61"/>
  <c r="G1898" i="61"/>
  <c r="C1899" i="61"/>
  <c r="D1899" i="61"/>
  <c r="E1899" i="61" s="1"/>
  <c r="F1899" i="61" s="1"/>
  <c r="G1899" i="61"/>
  <c r="C1900" i="61"/>
  <c r="G1900" i="61" s="1"/>
  <c r="D1900" i="61"/>
  <c r="E1900" i="61"/>
  <c r="F1900" i="61" s="1"/>
  <c r="C1901" i="61"/>
  <c r="D1901" i="61"/>
  <c r="E1901" i="61" s="1"/>
  <c r="F1901" i="61"/>
  <c r="G1901" i="61"/>
  <c r="C1902" i="61"/>
  <c r="D1902" i="61"/>
  <c r="E1902" i="61"/>
  <c r="F1902" i="61" s="1"/>
  <c r="G1902" i="61"/>
  <c r="C1903" i="61"/>
  <c r="D1903" i="61"/>
  <c r="E1903" i="61" s="1"/>
  <c r="G1903" i="61"/>
  <c r="C1904" i="61"/>
  <c r="D1904" i="61"/>
  <c r="E1904" i="61"/>
  <c r="F1904" i="61" s="1"/>
  <c r="G1904" i="61"/>
  <c r="C1905" i="61"/>
  <c r="D1905" i="61"/>
  <c r="E1905" i="61" s="1"/>
  <c r="F1905" i="61" s="1"/>
  <c r="G1905" i="61"/>
  <c r="C1906" i="61"/>
  <c r="D1906" i="61"/>
  <c r="E1906" i="61"/>
  <c r="G1906" i="61"/>
  <c r="C1907" i="61"/>
  <c r="D1907" i="61"/>
  <c r="E1907" i="61" s="1"/>
  <c r="F1907" i="61" s="1"/>
  <c r="G1907" i="61"/>
  <c r="C1908" i="61"/>
  <c r="G1908" i="61" s="1"/>
  <c r="D1908" i="61"/>
  <c r="E1908" i="61"/>
  <c r="F1908" i="61" s="1"/>
  <c r="C1909" i="61"/>
  <c r="D1909" i="61"/>
  <c r="E1909" i="61" s="1"/>
  <c r="F1909" i="61"/>
  <c r="G1909" i="61"/>
  <c r="C1910" i="61"/>
  <c r="D1910" i="61"/>
  <c r="E1910" i="61"/>
  <c r="F1910" i="61" s="1"/>
  <c r="G1910" i="61"/>
  <c r="C1911" i="61"/>
  <c r="D1911" i="61"/>
  <c r="E1911" i="61" s="1"/>
  <c r="G1911" i="61"/>
  <c r="C1912" i="61"/>
  <c r="D1912" i="61"/>
  <c r="E1912" i="61"/>
  <c r="F1912" i="61" s="1"/>
  <c r="G1912" i="61"/>
  <c r="C1913" i="61"/>
  <c r="D1913" i="61"/>
  <c r="E1913" i="61" s="1"/>
  <c r="F1913" i="61" s="1"/>
  <c r="G1913" i="61"/>
  <c r="C1914" i="61"/>
  <c r="D1914" i="61"/>
  <c r="E1914" i="61"/>
  <c r="G1914" i="61"/>
  <c r="C1915" i="61"/>
  <c r="D1915" i="61"/>
  <c r="E1915" i="61" s="1"/>
  <c r="F1915" i="61" s="1"/>
  <c r="G1915" i="61"/>
  <c r="C1916" i="61"/>
  <c r="G1916" i="61" s="1"/>
  <c r="D1916" i="61"/>
  <c r="E1916" i="61"/>
  <c r="F1916" i="61" s="1"/>
  <c r="C1917" i="61"/>
  <c r="D1917" i="61"/>
  <c r="E1917" i="61" s="1"/>
  <c r="F1917" i="61"/>
  <c r="G1917" i="61"/>
  <c r="C1918" i="61"/>
  <c r="D1918" i="61"/>
  <c r="E1918" i="61"/>
  <c r="F1918" i="61" s="1"/>
  <c r="G1918" i="61"/>
  <c r="C1919" i="61"/>
  <c r="D1919" i="61"/>
  <c r="E1919" i="61" s="1"/>
  <c r="G1919" i="61"/>
  <c r="C1920" i="61"/>
  <c r="D1920" i="61"/>
  <c r="E1920" i="61"/>
  <c r="F1920" i="61" s="1"/>
  <c r="G1920" i="61"/>
  <c r="C1921" i="61"/>
  <c r="D1921" i="61"/>
  <c r="E1921" i="61" s="1"/>
  <c r="F1921" i="61" s="1"/>
  <c r="G1921" i="61"/>
  <c r="C1922" i="61"/>
  <c r="D1922" i="61"/>
  <c r="E1922" i="61"/>
  <c r="G1922" i="61"/>
  <c r="C1923" i="61"/>
  <c r="D1923" i="61"/>
  <c r="E1923" i="61" s="1"/>
  <c r="F1923" i="61" s="1"/>
  <c r="G1923" i="61"/>
  <c r="C1924" i="61"/>
  <c r="G1924" i="61" s="1"/>
  <c r="D1924" i="61"/>
  <c r="E1924" i="61"/>
  <c r="F1924" i="61" s="1"/>
  <c r="C1925" i="61"/>
  <c r="D1925" i="61"/>
  <c r="E1925" i="61" s="1"/>
  <c r="F1925" i="61"/>
  <c r="G1925" i="61"/>
  <c r="C1926" i="61"/>
  <c r="D1926" i="61"/>
  <c r="E1926" i="61"/>
  <c r="F1926" i="61" s="1"/>
  <c r="G1926" i="61"/>
  <c r="C1927" i="61"/>
  <c r="D1927" i="61"/>
  <c r="E1927" i="61" s="1"/>
  <c r="G1927" i="61"/>
  <c r="C1928" i="61"/>
  <c r="D1928" i="61"/>
  <c r="E1928" i="61"/>
  <c r="F1928" i="61" s="1"/>
  <c r="G1928" i="61"/>
  <c r="C1929" i="61"/>
  <c r="D1929" i="61"/>
  <c r="E1929" i="61" s="1"/>
  <c r="F1929" i="61" s="1"/>
  <c r="G1929" i="61"/>
  <c r="C1930" i="61"/>
  <c r="D1930" i="61"/>
  <c r="E1930" i="61"/>
  <c r="G1930" i="61"/>
  <c r="C1931" i="61"/>
  <c r="D1931" i="61"/>
  <c r="E1931" i="61" s="1"/>
  <c r="F1931" i="61" s="1"/>
  <c r="G1931" i="61"/>
  <c r="C1932" i="61"/>
  <c r="G1932" i="61" s="1"/>
  <c r="D1932" i="61"/>
  <c r="E1932" i="61"/>
  <c r="F1932" i="61" s="1"/>
  <c r="C1933" i="61"/>
  <c r="D1933" i="61"/>
  <c r="E1933" i="61" s="1"/>
  <c r="F1933" i="61"/>
  <c r="G1933" i="61"/>
  <c r="C1934" i="61"/>
  <c r="D1934" i="61"/>
  <c r="E1934" i="61"/>
  <c r="F1934" i="61" s="1"/>
  <c r="G1934" i="61"/>
  <c r="C1935" i="61"/>
  <c r="D1935" i="61"/>
  <c r="E1935" i="61" s="1"/>
  <c r="G1935" i="61"/>
  <c r="C1936" i="61"/>
  <c r="D1936" i="61"/>
  <c r="E1936" i="61"/>
  <c r="F1936" i="61" s="1"/>
  <c r="G1936" i="61"/>
  <c r="C1937" i="61"/>
  <c r="D1937" i="61"/>
  <c r="E1937" i="61" s="1"/>
  <c r="F1937" i="61" s="1"/>
  <c r="G1937" i="61"/>
  <c r="C1938" i="61"/>
  <c r="D1938" i="61"/>
  <c r="E1938" i="61"/>
  <c r="G1938" i="61"/>
  <c r="C1939" i="61"/>
  <c r="D1939" i="61"/>
  <c r="E1939" i="61" s="1"/>
  <c r="F1939" i="61" s="1"/>
  <c r="G1939" i="61"/>
  <c r="C1940" i="61"/>
  <c r="G1940" i="61" s="1"/>
  <c r="D1940" i="61"/>
  <c r="E1940" i="61"/>
  <c r="F1940" i="61" s="1"/>
  <c r="C1941" i="61"/>
  <c r="D1941" i="61"/>
  <c r="E1941" i="61" s="1"/>
  <c r="F1941" i="61"/>
  <c r="G1941" i="61"/>
  <c r="C1942" i="61"/>
  <c r="D1942" i="61"/>
  <c r="E1942" i="61"/>
  <c r="F1942" i="61" s="1"/>
  <c r="G1942" i="61"/>
  <c r="C1943" i="61"/>
  <c r="D1943" i="61"/>
  <c r="E1943" i="61" s="1"/>
  <c r="G1943" i="61"/>
  <c r="C1944" i="61"/>
  <c r="D1944" i="61"/>
  <c r="E1944" i="61"/>
  <c r="F1944" i="61" s="1"/>
  <c r="G1944" i="61"/>
  <c r="C1945" i="61"/>
  <c r="D1945" i="61"/>
  <c r="E1945" i="61" s="1"/>
  <c r="F1945" i="61" s="1"/>
  <c r="G1945" i="61"/>
  <c r="C1946" i="61"/>
  <c r="D1946" i="61"/>
  <c r="E1946" i="61"/>
  <c r="G1946" i="61"/>
  <c r="C1947" i="61"/>
  <c r="D1947" i="61"/>
  <c r="E1947" i="61" s="1"/>
  <c r="F1947" i="61" s="1"/>
  <c r="G1947" i="61"/>
  <c r="C1948" i="61"/>
  <c r="G1948" i="61" s="1"/>
  <c r="D1948" i="61"/>
  <c r="E1948" i="61"/>
  <c r="F1948" i="61" s="1"/>
  <c r="C1949" i="61"/>
  <c r="D1949" i="61"/>
  <c r="E1949" i="61" s="1"/>
  <c r="F1949" i="61"/>
  <c r="G1949" i="61"/>
  <c r="C1950" i="61"/>
  <c r="D1950" i="61"/>
  <c r="E1950" i="61"/>
  <c r="F1950" i="61" s="1"/>
  <c r="G1950" i="61"/>
  <c r="C1951" i="61"/>
  <c r="D1951" i="61"/>
  <c r="E1951" i="61" s="1"/>
  <c r="G1951" i="61"/>
  <c r="C1952" i="61"/>
  <c r="D1952" i="61"/>
  <c r="E1952" i="61"/>
  <c r="F1952" i="61" s="1"/>
  <c r="G1952" i="61"/>
  <c r="C1953" i="61"/>
  <c r="D1953" i="61"/>
  <c r="E1953" i="61" s="1"/>
  <c r="F1953" i="61" s="1"/>
  <c r="G1953" i="61"/>
  <c r="C1954" i="61"/>
  <c r="D1954" i="61"/>
  <c r="E1954" i="61"/>
  <c r="G1954" i="61"/>
  <c r="C1955" i="61"/>
  <c r="D1955" i="61"/>
  <c r="E1955" i="61" s="1"/>
  <c r="F1955" i="61" s="1"/>
  <c r="G1955" i="61"/>
  <c r="C1956" i="61"/>
  <c r="G1956" i="61" s="1"/>
  <c r="D1956" i="61"/>
  <c r="E1956" i="61"/>
  <c r="F1956" i="61" s="1"/>
  <c r="C1957" i="61"/>
  <c r="D1957" i="61"/>
  <c r="E1957" i="61" s="1"/>
  <c r="F1957" i="61"/>
  <c r="G1957" i="61"/>
  <c r="C1958" i="61"/>
  <c r="D1958" i="61"/>
  <c r="E1958" i="61"/>
  <c r="F1958" i="61" s="1"/>
  <c r="G1958" i="61"/>
  <c r="C1959" i="61"/>
  <c r="D1959" i="61"/>
  <c r="E1959" i="61" s="1"/>
  <c r="G1959" i="61"/>
  <c r="C1960" i="61"/>
  <c r="D1960" i="61"/>
  <c r="E1960" i="61"/>
  <c r="F1960" i="61" s="1"/>
  <c r="G1960" i="61"/>
  <c r="C1961" i="61"/>
  <c r="D1961" i="61"/>
  <c r="E1961" i="61" s="1"/>
  <c r="F1961" i="61" s="1"/>
  <c r="G1961" i="61"/>
  <c r="C1962" i="61"/>
  <c r="D1962" i="61"/>
  <c r="E1962" i="61"/>
  <c r="G1962" i="61"/>
  <c r="C1963" i="61"/>
  <c r="D1963" i="61"/>
  <c r="E1963" i="61" s="1"/>
  <c r="F1963" i="61" s="1"/>
  <c r="G1963" i="61"/>
  <c r="C1964" i="61"/>
  <c r="G1964" i="61" s="1"/>
  <c r="D1964" i="61"/>
  <c r="E1964" i="61"/>
  <c r="F1964" i="61" s="1"/>
  <c r="C1965" i="61"/>
  <c r="D1965" i="61"/>
  <c r="E1965" i="61" s="1"/>
  <c r="F1965" i="61"/>
  <c r="G1965" i="61"/>
  <c r="C1966" i="61"/>
  <c r="D1966" i="61"/>
  <c r="E1966" i="61"/>
  <c r="F1966" i="61" s="1"/>
  <c r="G1966" i="61"/>
  <c r="C1967" i="61"/>
  <c r="D1967" i="61"/>
  <c r="E1967" i="61" s="1"/>
  <c r="G1967" i="61"/>
  <c r="C1968" i="61"/>
  <c r="D1968" i="61"/>
  <c r="E1968" i="61"/>
  <c r="F1968" i="61" s="1"/>
  <c r="G1968" i="61"/>
  <c r="C1969" i="61"/>
  <c r="D1969" i="61"/>
  <c r="E1969" i="61" s="1"/>
  <c r="F1969" i="61" s="1"/>
  <c r="G1969" i="61"/>
  <c r="C1970" i="61"/>
  <c r="D1970" i="61"/>
  <c r="E1970" i="61"/>
  <c r="G1970" i="61"/>
  <c r="C1971" i="61"/>
  <c r="D1971" i="61"/>
  <c r="E1971" i="61" s="1"/>
  <c r="F1971" i="61" s="1"/>
  <c r="G1971" i="61"/>
  <c r="C1972" i="61"/>
  <c r="G1972" i="61" s="1"/>
  <c r="D1972" i="61"/>
  <c r="E1972" i="61"/>
  <c r="F1972" i="61" s="1"/>
  <c r="C1973" i="61"/>
  <c r="D1973" i="61"/>
  <c r="E1973" i="61" s="1"/>
  <c r="F1973" i="61"/>
  <c r="G1973" i="61"/>
  <c r="C1974" i="61"/>
  <c r="D1974" i="61"/>
  <c r="E1974" i="61"/>
  <c r="F1974" i="61" s="1"/>
  <c r="G1974" i="61"/>
  <c r="C1975" i="61"/>
  <c r="D1975" i="61"/>
  <c r="E1975" i="61" s="1"/>
  <c r="G1975" i="61"/>
  <c r="C1976" i="61"/>
  <c r="D1976" i="61"/>
  <c r="E1976" i="61"/>
  <c r="F1976" i="61" s="1"/>
  <c r="G1976" i="61"/>
  <c r="C1977" i="61"/>
  <c r="D1977" i="61"/>
  <c r="E1977" i="61" s="1"/>
  <c r="F1977" i="61" s="1"/>
  <c r="G1977" i="61"/>
  <c r="C1978" i="61"/>
  <c r="D1978" i="61"/>
  <c r="E1978" i="61"/>
  <c r="G1978" i="61"/>
  <c r="C1979" i="61"/>
  <c r="D1979" i="61"/>
  <c r="E1979" i="61" s="1"/>
  <c r="F1979" i="61" s="1"/>
  <c r="G1979" i="61"/>
  <c r="C1980" i="61"/>
  <c r="G1980" i="61" s="1"/>
  <c r="D1980" i="61"/>
  <c r="E1980" i="61"/>
  <c r="F1980" i="61" s="1"/>
  <c r="C1981" i="61"/>
  <c r="D1981" i="61"/>
  <c r="E1981" i="61" s="1"/>
  <c r="F1981" i="61"/>
  <c r="G1981" i="61"/>
  <c r="C1982" i="61"/>
  <c r="D1982" i="61"/>
  <c r="E1982" i="61"/>
  <c r="F1982" i="61" s="1"/>
  <c r="G1982" i="61"/>
  <c r="C1983" i="61"/>
  <c r="D1983" i="61"/>
  <c r="E1983" i="61" s="1"/>
  <c r="G1983" i="61"/>
  <c r="C1984" i="61"/>
  <c r="D1984" i="61"/>
  <c r="E1984" i="61"/>
  <c r="F1984" i="61" s="1"/>
  <c r="G1984" i="61"/>
  <c r="C1985" i="61"/>
  <c r="D1985" i="61"/>
  <c r="E1985" i="61" s="1"/>
  <c r="F1985" i="61" s="1"/>
  <c r="G1985" i="61"/>
  <c r="C1986" i="61"/>
  <c r="D1986" i="61"/>
  <c r="E1986" i="61"/>
  <c r="G1986" i="61"/>
  <c r="C1987" i="61"/>
  <c r="D1987" i="61"/>
  <c r="E1987" i="61" s="1"/>
  <c r="F1987" i="61" s="1"/>
  <c r="G1987" i="61"/>
  <c r="C1988" i="61"/>
  <c r="G1988" i="61" s="1"/>
  <c r="D1988" i="61"/>
  <c r="E1988" i="61"/>
  <c r="F1988" i="61" s="1"/>
  <c r="C1989" i="61"/>
  <c r="D1989" i="61"/>
  <c r="E1989" i="61" s="1"/>
  <c r="F1989" i="61"/>
  <c r="G1989" i="61"/>
  <c r="C1990" i="61"/>
  <c r="D1990" i="61"/>
  <c r="E1990" i="61"/>
  <c r="F1990" i="61" s="1"/>
  <c r="G1990" i="61"/>
  <c r="C1991" i="61"/>
  <c r="D1991" i="61"/>
  <c r="E1991" i="61" s="1"/>
  <c r="G1991" i="61"/>
  <c r="C1992" i="61"/>
  <c r="D1992" i="61"/>
  <c r="E1992" i="61"/>
  <c r="F1992" i="61" s="1"/>
  <c r="G1992" i="61"/>
  <c r="C1993" i="61"/>
  <c r="D1993" i="61"/>
  <c r="E1993" i="61" s="1"/>
  <c r="F1993" i="61" s="1"/>
  <c r="G1993" i="61"/>
  <c r="C1994" i="61"/>
  <c r="D1994" i="61"/>
  <c r="E1994" i="61"/>
  <c r="G1994" i="61"/>
  <c r="C1995" i="61"/>
  <c r="D1995" i="61"/>
  <c r="E1995" i="61" s="1"/>
  <c r="F1995" i="61" s="1"/>
  <c r="G1995" i="61"/>
  <c r="C1996" i="61"/>
  <c r="G1996" i="61" s="1"/>
  <c r="D1996" i="61"/>
  <c r="E1996" i="61"/>
  <c r="F1996" i="61" s="1"/>
  <c r="C1997" i="61"/>
  <c r="D1997" i="61"/>
  <c r="E1997" i="61" s="1"/>
  <c r="F1997" i="61"/>
  <c r="G1997" i="61"/>
  <c r="C1998" i="61"/>
  <c r="D1998" i="61"/>
  <c r="E1998" i="61"/>
  <c r="F1998" i="61" s="1"/>
  <c r="G1998" i="61"/>
  <c r="C1999" i="61"/>
  <c r="D1999" i="61"/>
  <c r="E1999" i="61" s="1"/>
  <c r="G1999" i="61"/>
  <c r="C2000" i="61"/>
  <c r="D2000" i="61"/>
  <c r="E2000" i="61"/>
  <c r="F2000" i="61" s="1"/>
  <c r="G2000" i="61"/>
  <c r="C2001" i="61"/>
  <c r="D2001" i="61"/>
  <c r="E2001" i="61" s="1"/>
  <c r="F2001" i="61" s="1"/>
  <c r="G2001" i="61"/>
  <c r="C2002" i="61"/>
  <c r="D2002" i="61"/>
  <c r="E2002" i="61"/>
  <c r="G2002" i="61"/>
  <c r="C2003" i="61"/>
  <c r="D2003" i="61"/>
  <c r="E2003" i="61" s="1"/>
  <c r="F2003" i="61" s="1"/>
  <c r="G2003" i="61"/>
  <c r="C2004" i="61"/>
  <c r="G2004" i="61" s="1"/>
  <c r="D2004" i="61"/>
  <c r="E2004" i="61"/>
  <c r="F2004" i="61" s="1"/>
  <c r="C2005" i="61"/>
  <c r="D2005" i="61"/>
  <c r="E2005" i="61" s="1"/>
  <c r="F2005" i="61"/>
  <c r="G2005" i="61"/>
  <c r="C2006" i="61"/>
  <c r="D2006" i="61"/>
  <c r="E2006" i="61"/>
  <c r="F2006" i="61" s="1"/>
  <c r="G2006" i="61"/>
  <c r="C2007" i="61"/>
  <c r="D2007" i="61"/>
  <c r="E2007" i="61" s="1"/>
  <c r="G2007" i="61"/>
  <c r="C2008" i="61"/>
  <c r="D2008" i="61"/>
  <c r="E2008" i="61"/>
  <c r="F2008" i="61" s="1"/>
  <c r="G2008" i="61"/>
  <c r="C2009" i="61"/>
  <c r="D2009" i="61"/>
  <c r="E2009" i="61" s="1"/>
  <c r="F2009" i="61" s="1"/>
  <c r="G2009" i="61"/>
  <c r="C2010" i="61"/>
  <c r="D2010" i="61"/>
  <c r="E2010" i="61"/>
  <c r="G2010" i="61"/>
  <c r="C2011" i="61"/>
  <c r="D2011" i="61"/>
  <c r="E2011" i="61" s="1"/>
  <c r="F2011" i="61" s="1"/>
  <c r="G2011" i="61"/>
  <c r="C2012" i="61"/>
  <c r="G2012" i="61" s="1"/>
  <c r="D2012" i="61"/>
  <c r="E2012" i="61"/>
  <c r="F2012" i="61" s="1"/>
  <c r="C2013" i="61"/>
  <c r="D2013" i="61"/>
  <c r="E2013" i="61" s="1"/>
  <c r="F2013" i="61"/>
  <c r="G2013" i="61"/>
  <c r="C2014" i="61"/>
  <c r="D2014" i="61"/>
  <c r="E2014" i="61"/>
  <c r="F2014" i="61" s="1"/>
  <c r="G2014" i="61"/>
  <c r="C2015" i="61"/>
  <c r="D2015" i="61"/>
  <c r="E2015" i="61" s="1"/>
  <c r="G2015" i="61"/>
  <c r="C2016" i="61"/>
  <c r="D2016" i="61"/>
  <c r="E2016" i="61"/>
  <c r="F2016" i="61" s="1"/>
  <c r="G2016" i="61"/>
  <c r="C2017" i="61"/>
  <c r="D2017" i="61"/>
  <c r="E2017" i="61" s="1"/>
  <c r="F2017" i="61" s="1"/>
  <c r="G2017" i="61"/>
  <c r="C2018" i="61"/>
  <c r="D2018" i="61"/>
  <c r="E2018" i="61"/>
  <c r="G2018" i="61"/>
  <c r="C2019" i="61"/>
  <c r="D2019" i="61"/>
  <c r="E2019" i="61" s="1"/>
  <c r="F2019" i="61" s="1"/>
  <c r="G2019" i="61"/>
  <c r="C2020" i="61"/>
  <c r="G2020" i="61" s="1"/>
  <c r="D2020" i="61"/>
  <c r="E2020" i="61"/>
  <c r="F2020" i="61" s="1"/>
  <c r="C2021" i="61"/>
  <c r="D2021" i="61"/>
  <c r="E2021" i="61" s="1"/>
  <c r="F2021" i="61"/>
  <c r="G2021" i="61"/>
  <c r="C2022" i="61"/>
  <c r="D2022" i="61"/>
  <c r="E2022" i="61"/>
  <c r="F2022" i="61" s="1"/>
  <c r="G2022" i="61"/>
  <c r="C2023" i="61"/>
  <c r="D2023" i="61"/>
  <c r="E2023" i="61" s="1"/>
  <c r="G2023" i="61"/>
  <c r="C2024" i="61"/>
  <c r="D2024" i="61"/>
  <c r="E2024" i="61"/>
  <c r="F2024" i="61" s="1"/>
  <c r="G2024" i="61"/>
  <c r="C2025" i="61"/>
  <c r="D2025" i="61"/>
  <c r="E2025" i="61" s="1"/>
  <c r="F2025" i="61" s="1"/>
  <c r="G2025" i="61"/>
  <c r="C2026" i="61"/>
  <c r="D2026" i="61"/>
  <c r="E2026" i="61"/>
  <c r="G2026" i="61"/>
  <c r="C2027" i="61"/>
  <c r="D2027" i="61"/>
  <c r="E2027" i="61" s="1"/>
  <c r="F2027" i="61" s="1"/>
  <c r="G2027" i="61"/>
  <c r="C2028" i="61"/>
  <c r="G2028" i="61" s="1"/>
  <c r="D2028" i="61"/>
  <c r="E2028" i="61"/>
  <c r="F2028" i="61" s="1"/>
  <c r="C2029" i="61"/>
  <c r="D2029" i="61"/>
  <c r="E2029" i="61" s="1"/>
  <c r="F2029" i="61"/>
  <c r="G2029" i="61"/>
  <c r="C2030" i="61"/>
  <c r="D2030" i="61"/>
  <c r="E2030" i="61"/>
  <c r="F2030" i="61" s="1"/>
  <c r="G2030" i="61"/>
  <c r="C2031" i="61"/>
  <c r="D2031" i="61"/>
  <c r="E2031" i="61" s="1"/>
  <c r="G2031" i="61"/>
  <c r="C2032" i="61"/>
  <c r="D2032" i="61"/>
  <c r="E2032" i="61"/>
  <c r="F2032" i="61" s="1"/>
  <c r="G2032" i="61"/>
  <c r="C2033" i="61"/>
  <c r="D2033" i="61"/>
  <c r="E2033" i="61" s="1"/>
  <c r="F2033" i="61" s="1"/>
  <c r="G2033" i="61"/>
  <c r="C2034" i="61"/>
  <c r="D2034" i="61"/>
  <c r="E2034" i="61"/>
  <c r="G2034" i="61"/>
  <c r="C2035" i="61"/>
  <c r="D2035" i="61"/>
  <c r="E2035" i="61" s="1"/>
  <c r="F2035" i="61" s="1"/>
  <c r="G2035" i="61"/>
  <c r="C2036" i="61"/>
  <c r="G2036" i="61" s="1"/>
  <c r="D2036" i="61"/>
  <c r="E2036" i="61"/>
  <c r="F2036" i="61" s="1"/>
  <c r="C2037" i="61"/>
  <c r="D2037" i="61"/>
  <c r="E2037" i="61" s="1"/>
  <c r="F2037" i="61"/>
  <c r="G2037" i="61"/>
  <c r="C2038" i="61"/>
  <c r="D2038" i="61"/>
  <c r="E2038" i="61"/>
  <c r="F2038" i="61" s="1"/>
  <c r="G2038" i="61"/>
  <c r="C2039" i="61"/>
  <c r="D2039" i="61"/>
  <c r="E2039" i="61" s="1"/>
  <c r="G2039" i="61"/>
  <c r="C2040" i="61"/>
  <c r="D2040" i="61"/>
  <c r="E2040" i="61"/>
  <c r="F2040" i="61" s="1"/>
  <c r="G2040" i="61"/>
  <c r="C2041" i="61"/>
  <c r="D2041" i="61"/>
  <c r="E2041" i="61" s="1"/>
  <c r="F2041" i="61" s="1"/>
  <c r="G2041" i="61"/>
  <c r="C2042" i="61"/>
  <c r="D2042" i="61"/>
  <c r="E2042" i="61"/>
  <c r="G2042" i="61"/>
  <c r="C2043" i="61"/>
  <c r="D2043" i="61"/>
  <c r="E2043" i="61" s="1"/>
  <c r="F2043" i="61" s="1"/>
  <c r="G2043" i="61"/>
  <c r="C2044" i="61"/>
  <c r="G2044" i="61" s="1"/>
  <c r="D2044" i="61"/>
  <c r="E2044" i="61"/>
  <c r="F2044" i="61" s="1"/>
  <c r="C2045" i="61"/>
  <c r="D2045" i="61"/>
  <c r="E2045" i="61" s="1"/>
  <c r="F2045" i="61"/>
  <c r="G2045" i="61"/>
  <c r="C2046" i="61"/>
  <c r="D2046" i="61"/>
  <c r="E2046" i="61"/>
  <c r="F2046" i="61" s="1"/>
  <c r="G2046" i="61"/>
  <c r="C2047" i="61"/>
  <c r="D2047" i="61"/>
  <c r="E2047" i="61" s="1"/>
  <c r="G2047" i="61"/>
  <c r="C2048" i="61"/>
  <c r="D2048" i="61"/>
  <c r="E2048" i="61"/>
  <c r="F2048" i="61" s="1"/>
  <c r="G2048" i="61"/>
  <c r="C2049" i="61"/>
  <c r="D2049" i="61"/>
  <c r="E2049" i="61" s="1"/>
  <c r="F2049" i="61" s="1"/>
  <c r="G2049" i="61"/>
  <c r="C2050" i="61"/>
  <c r="D2050" i="61"/>
  <c r="E2050" i="61"/>
  <c r="G2050" i="61"/>
  <c r="C2051" i="61"/>
  <c r="D2051" i="61"/>
  <c r="E2051" i="61" s="1"/>
  <c r="F2051" i="61" s="1"/>
  <c r="G2051" i="61"/>
  <c r="C2052" i="61"/>
  <c r="G2052" i="61" s="1"/>
  <c r="D2052" i="61"/>
  <c r="E2052" i="61"/>
  <c r="F2052" i="61" s="1"/>
  <c r="C2053" i="61"/>
  <c r="D2053" i="61"/>
  <c r="E2053" i="61" s="1"/>
  <c r="F2053" i="61"/>
  <c r="G2053" i="61"/>
  <c r="C2054" i="61"/>
  <c r="D2054" i="61"/>
  <c r="E2054" i="61"/>
  <c r="F2054" i="61" s="1"/>
  <c r="G2054" i="61"/>
  <c r="C2055" i="61"/>
  <c r="D2055" i="61"/>
  <c r="E2055" i="61" s="1"/>
  <c r="G2055" i="61"/>
  <c r="C2056" i="61"/>
  <c r="D2056" i="61"/>
  <c r="E2056" i="61"/>
  <c r="F2056" i="61" s="1"/>
  <c r="G2056" i="61"/>
  <c r="C2057" i="61"/>
  <c r="D2057" i="61"/>
  <c r="E2057" i="61" s="1"/>
  <c r="F2057" i="61" s="1"/>
  <c r="G2057" i="61"/>
  <c r="C2058" i="61"/>
  <c r="D2058" i="61"/>
  <c r="E2058" i="61"/>
  <c r="G2058" i="61"/>
  <c r="C2059" i="61"/>
  <c r="D2059" i="61"/>
  <c r="E2059" i="61" s="1"/>
  <c r="F2059" i="61" s="1"/>
  <c r="G2059" i="61"/>
  <c r="C2060" i="61"/>
  <c r="G2060" i="61" s="1"/>
  <c r="D2060" i="61"/>
  <c r="E2060" i="61"/>
  <c r="F2060" i="61" s="1"/>
  <c r="C2061" i="61"/>
  <c r="D2061" i="61"/>
  <c r="E2061" i="61" s="1"/>
  <c r="F2061" i="61"/>
  <c r="G2061" i="61"/>
  <c r="C2062" i="61"/>
  <c r="D2062" i="61"/>
  <c r="E2062" i="61"/>
  <c r="F2062" i="61" s="1"/>
  <c r="G2062" i="61"/>
  <c r="C2063" i="61"/>
  <c r="D2063" i="61"/>
  <c r="E2063" i="61" s="1"/>
  <c r="G2063" i="61"/>
  <c r="C2064" i="61"/>
  <c r="D2064" i="61"/>
  <c r="E2064" i="61"/>
  <c r="F2064" i="61" s="1"/>
  <c r="G2064" i="61"/>
  <c r="C2065" i="61"/>
  <c r="D2065" i="61"/>
  <c r="E2065" i="61" s="1"/>
  <c r="F2065" i="61" s="1"/>
  <c r="G2065" i="61"/>
  <c r="C2066" i="61"/>
  <c r="D2066" i="61"/>
  <c r="E2066" i="61"/>
  <c r="G2066" i="61"/>
  <c r="C2067" i="61"/>
  <c r="D2067" i="61"/>
  <c r="E2067" i="61" s="1"/>
  <c r="F2067" i="61" s="1"/>
  <c r="G2067" i="61"/>
  <c r="C2068" i="61"/>
  <c r="G2068" i="61" s="1"/>
  <c r="D2068" i="61"/>
  <c r="E2068" i="61"/>
  <c r="F2068" i="61" s="1"/>
  <c r="C2069" i="61"/>
  <c r="D2069" i="61"/>
  <c r="E2069" i="61" s="1"/>
  <c r="F2069" i="61"/>
  <c r="G2069" i="61"/>
  <c r="C2070" i="61"/>
  <c r="D2070" i="61"/>
  <c r="E2070" i="61"/>
  <c r="F2070" i="61" s="1"/>
  <c r="G2070" i="61"/>
  <c r="C2071" i="61"/>
  <c r="D2071" i="61"/>
  <c r="E2071" i="61" s="1"/>
  <c r="G2071" i="61"/>
  <c r="C2072" i="61"/>
  <c r="D2072" i="61"/>
  <c r="E2072" i="61"/>
  <c r="F2072" i="61" s="1"/>
  <c r="G2072" i="61"/>
  <c r="C2073" i="61"/>
  <c r="D2073" i="61"/>
  <c r="E2073" i="61" s="1"/>
  <c r="F2073" i="61" s="1"/>
  <c r="G2073" i="61"/>
  <c r="C2074" i="61"/>
  <c r="D2074" i="61"/>
  <c r="E2074" i="61"/>
  <c r="G2074" i="61"/>
  <c r="C2075" i="61"/>
  <c r="D2075" i="61"/>
  <c r="E2075" i="61" s="1"/>
  <c r="F2075" i="61" s="1"/>
  <c r="G2075" i="61"/>
  <c r="C2076" i="61"/>
  <c r="G2076" i="61" s="1"/>
  <c r="D2076" i="61"/>
  <c r="E2076" i="61"/>
  <c r="C2077" i="61"/>
  <c r="D2077" i="61"/>
  <c r="E2077" i="61" s="1"/>
  <c r="F2077" i="61"/>
  <c r="G2077" i="61"/>
  <c r="C2078" i="61"/>
  <c r="D2078" i="61"/>
  <c r="E2078" i="61"/>
  <c r="F2078" i="61" s="1"/>
  <c r="G2078" i="61"/>
  <c r="C2079" i="61"/>
  <c r="D2079" i="61"/>
  <c r="E2079" i="61" s="1"/>
  <c r="G2079" i="61"/>
  <c r="C2080" i="61"/>
  <c r="D2080" i="61"/>
  <c r="E2080" i="61"/>
  <c r="F2080" i="61" s="1"/>
  <c r="G2080" i="61"/>
  <c r="C2081" i="61"/>
  <c r="D2081" i="61"/>
  <c r="E2081" i="61" s="1"/>
  <c r="F2081" i="61" s="1"/>
  <c r="G2081" i="61"/>
  <c r="C2082" i="61"/>
  <c r="D2082" i="61"/>
  <c r="E2082" i="61"/>
  <c r="G2082" i="61"/>
  <c r="C2083" i="61"/>
  <c r="D2083" i="61"/>
  <c r="E2083" i="61" s="1"/>
  <c r="F2083" i="61" s="1"/>
  <c r="G2083" i="61"/>
  <c r="C2084" i="61"/>
  <c r="G2084" i="61" s="1"/>
  <c r="D2084" i="61"/>
  <c r="E2084" i="61"/>
  <c r="F2084" i="61" s="1"/>
  <c r="C2085" i="61"/>
  <c r="D2085" i="61"/>
  <c r="E2085" i="61" s="1"/>
  <c r="F2085" i="61"/>
  <c r="G2085" i="61"/>
  <c r="C2086" i="61"/>
  <c r="D2086" i="61"/>
  <c r="E2086" i="61"/>
  <c r="F2086" i="61" s="1"/>
  <c r="G2086" i="61"/>
  <c r="C2087" i="61"/>
  <c r="D2087" i="61"/>
  <c r="E2087" i="61" s="1"/>
  <c r="G2087" i="61"/>
  <c r="C2088" i="61"/>
  <c r="D2088" i="61"/>
  <c r="E2088" i="61"/>
  <c r="F2088" i="61" s="1"/>
  <c r="G2088" i="61"/>
  <c r="C2089" i="61"/>
  <c r="D2089" i="61"/>
  <c r="E2089" i="61" s="1"/>
  <c r="F2089" i="61" s="1"/>
  <c r="G2089" i="61"/>
  <c r="C2090" i="61"/>
  <c r="D2090" i="61"/>
  <c r="E2090" i="61"/>
  <c r="G2090" i="61"/>
  <c r="C2091" i="61"/>
  <c r="D2091" i="61"/>
  <c r="E2091" i="61" s="1"/>
  <c r="F2091" i="61" s="1"/>
  <c r="G2091" i="61"/>
  <c r="C2092" i="61"/>
  <c r="G2092" i="61" s="1"/>
  <c r="D2092" i="61"/>
  <c r="E2092" i="61"/>
  <c r="F2092" i="61" s="1"/>
  <c r="C2093" i="61"/>
  <c r="D2093" i="61"/>
  <c r="E2093" i="61" s="1"/>
  <c r="F2093" i="61"/>
  <c r="G2093" i="61"/>
  <c r="C2094" i="61"/>
  <c r="D2094" i="61"/>
  <c r="E2094" i="61"/>
  <c r="F2094" i="61" s="1"/>
  <c r="G2094" i="61"/>
  <c r="C2095" i="61"/>
  <c r="D2095" i="61"/>
  <c r="E2095" i="61" s="1"/>
  <c r="G2095" i="61"/>
  <c r="C2096" i="61"/>
  <c r="D2096" i="61"/>
  <c r="E2096" i="61"/>
  <c r="F2096" i="61" s="1"/>
  <c r="G2096" i="61"/>
  <c r="C2097" i="61"/>
  <c r="D2097" i="61"/>
  <c r="E2097" i="61" s="1"/>
  <c r="F2097" i="61" s="1"/>
  <c r="G2097" i="61"/>
  <c r="C2098" i="61"/>
  <c r="D2098" i="61"/>
  <c r="E2098" i="61"/>
  <c r="G2098" i="61"/>
  <c r="C2099" i="61"/>
  <c r="D2099" i="61"/>
  <c r="E2099" i="61" s="1"/>
  <c r="F2099" i="61" s="1"/>
  <c r="G2099" i="61"/>
  <c r="C2100" i="61"/>
  <c r="G2100" i="61" s="1"/>
  <c r="D2100" i="61"/>
  <c r="E2100" i="61"/>
  <c r="F2100" i="61" s="1"/>
  <c r="C2101" i="61"/>
  <c r="D2101" i="61"/>
  <c r="E2101" i="61" s="1"/>
  <c r="F2101" i="61"/>
  <c r="G2101" i="61"/>
  <c r="C2102" i="61"/>
  <c r="D2102" i="61"/>
  <c r="E2102" i="61"/>
  <c r="F2102" i="61" s="1"/>
  <c r="G2102" i="61"/>
  <c r="C2103" i="61"/>
  <c r="D2103" i="61"/>
  <c r="E2103" i="61" s="1"/>
  <c r="G2103" i="61"/>
  <c r="C2104" i="61"/>
  <c r="D2104" i="61"/>
  <c r="E2104" i="61"/>
  <c r="F2104" i="61" s="1"/>
  <c r="G2104" i="61"/>
  <c r="C2105" i="61"/>
  <c r="D2105" i="61"/>
  <c r="E2105" i="61" s="1"/>
  <c r="F2105" i="61" s="1"/>
  <c r="G2105" i="61"/>
  <c r="C2106" i="61"/>
  <c r="D2106" i="61"/>
  <c r="E2106" i="61"/>
  <c r="G2106" i="61"/>
  <c r="C2107" i="61"/>
  <c r="D2107" i="61"/>
  <c r="G2107" i="61"/>
  <c r="C2108" i="61"/>
  <c r="G2108" i="61" s="1"/>
  <c r="D2108" i="61"/>
  <c r="C2109" i="61"/>
  <c r="D2109" i="61"/>
  <c r="E2109" i="61" s="1"/>
  <c r="G2109" i="61"/>
  <c r="C2110" i="61"/>
  <c r="D2110" i="61"/>
  <c r="E2110" i="61"/>
  <c r="G2110" i="61"/>
  <c r="C2111" i="61"/>
  <c r="D2111" i="61"/>
  <c r="E2111" i="61" s="1"/>
  <c r="F2111" i="61" s="1"/>
  <c r="G2111" i="61"/>
  <c r="C2112" i="61"/>
  <c r="G2112" i="61" s="1"/>
  <c r="D2112" i="61"/>
  <c r="E2112" i="61"/>
  <c r="F2112" i="61" s="1"/>
  <c r="C2113" i="61"/>
  <c r="D2113" i="61"/>
  <c r="E2113" i="61" s="1"/>
  <c r="F2113" i="61"/>
  <c r="G2113" i="61"/>
  <c r="C2114" i="61"/>
  <c r="D2114" i="61"/>
  <c r="E2114" i="61"/>
  <c r="F2114" i="61" s="1"/>
  <c r="G2114" i="61"/>
  <c r="C2115" i="61"/>
  <c r="D2115" i="61"/>
  <c r="E2115" i="61" s="1"/>
  <c r="F2115" i="61"/>
  <c r="G2115" i="61"/>
  <c r="C2116" i="61"/>
  <c r="G2116" i="61" s="1"/>
  <c r="D2116" i="61"/>
  <c r="E2116" i="61"/>
  <c r="F2116" i="61" s="1"/>
  <c r="C2117" i="61"/>
  <c r="D2117" i="61"/>
  <c r="E2117" i="61" s="1"/>
  <c r="F2117" i="61"/>
  <c r="G2117" i="61"/>
  <c r="C2118" i="61"/>
  <c r="G2118" i="61" s="1"/>
  <c r="D2118" i="61"/>
  <c r="E2118" i="61"/>
  <c r="F2118" i="61" s="1"/>
  <c r="C2119" i="61"/>
  <c r="D2119" i="61"/>
  <c r="E2119" i="61" s="1"/>
  <c r="F2119" i="61"/>
  <c r="G2119" i="61"/>
  <c r="C2120" i="61"/>
  <c r="G2120" i="61" s="1"/>
  <c r="D2120" i="61"/>
  <c r="E2120" i="61"/>
  <c r="F2120" i="61" s="1"/>
  <c r="C2121" i="61"/>
  <c r="D2121" i="61"/>
  <c r="E2121" i="61" s="1"/>
  <c r="F2121" i="61"/>
  <c r="G2121" i="61"/>
  <c r="C2122" i="61"/>
  <c r="G2122" i="61" s="1"/>
  <c r="D2122" i="61"/>
  <c r="E2122" i="61"/>
  <c r="F2122" i="61" s="1"/>
  <c r="C2123" i="61"/>
  <c r="D2123" i="61"/>
  <c r="E2123" i="61" s="1"/>
  <c r="F2123" i="61"/>
  <c r="G2123" i="61"/>
  <c r="C2124" i="61"/>
  <c r="G2124" i="61" s="1"/>
  <c r="D2124" i="61"/>
  <c r="E2124" i="61"/>
  <c r="F2124" i="61" s="1"/>
  <c r="C2125" i="61"/>
  <c r="D2125" i="61"/>
  <c r="E2125" i="61" s="1"/>
  <c r="F2125" i="61"/>
  <c r="G2125" i="61"/>
  <c r="C2126" i="61"/>
  <c r="G2126" i="61" s="1"/>
  <c r="D2126" i="61"/>
  <c r="E2126" i="61"/>
  <c r="F2126" i="61" s="1"/>
  <c r="C2127" i="61"/>
  <c r="D2127" i="61"/>
  <c r="E2127" i="61" s="1"/>
  <c r="F2127" i="61"/>
  <c r="G2127" i="61"/>
  <c r="C2128" i="61"/>
  <c r="G2128" i="61" s="1"/>
  <c r="D2128" i="61"/>
  <c r="E2128" i="61"/>
  <c r="F2128" i="61" s="1"/>
  <c r="C2129" i="61"/>
  <c r="D2129" i="61"/>
  <c r="E2129" i="61" s="1"/>
  <c r="F2129" i="61"/>
  <c r="G2129" i="61"/>
  <c r="C2130" i="61"/>
  <c r="G2130" i="61" s="1"/>
  <c r="D2130" i="61"/>
  <c r="E2130" i="61"/>
  <c r="F2130" i="61" s="1"/>
  <c r="C2131" i="61"/>
  <c r="D2131" i="61"/>
  <c r="E2131" i="61" s="1"/>
  <c r="F2131" i="61"/>
  <c r="G2131" i="61"/>
  <c r="C2132" i="61"/>
  <c r="G2132" i="61" s="1"/>
  <c r="D2132" i="61"/>
  <c r="E2132" i="61"/>
  <c r="F2132" i="61" s="1"/>
  <c r="C2133" i="61"/>
  <c r="D2133" i="61"/>
  <c r="E2133" i="61" s="1"/>
  <c r="F2133" i="61"/>
  <c r="G2133" i="61"/>
  <c r="C2134" i="61"/>
  <c r="G2134" i="61" s="1"/>
  <c r="D2134" i="61"/>
  <c r="E2134" i="61"/>
  <c r="F2134" i="61" s="1"/>
  <c r="C2135" i="61"/>
  <c r="D2135" i="61"/>
  <c r="E2135" i="61" s="1"/>
  <c r="F2135" i="61"/>
  <c r="G2135" i="61"/>
  <c r="C2136" i="61"/>
  <c r="G2136" i="61" s="1"/>
  <c r="D2136" i="61"/>
  <c r="E2136" i="61"/>
  <c r="F2136" i="61" s="1"/>
  <c r="C2137" i="61"/>
  <c r="D2137" i="61"/>
  <c r="E2137" i="61" s="1"/>
  <c r="F2137" i="61"/>
  <c r="G2137" i="61"/>
  <c r="C2138" i="61"/>
  <c r="G2138" i="61" s="1"/>
  <c r="D2138" i="61"/>
  <c r="E2138" i="61"/>
  <c r="F2138" i="61" s="1"/>
  <c r="C2139" i="61"/>
  <c r="D2139" i="61"/>
  <c r="E2139" i="61" s="1"/>
  <c r="F2139" i="61"/>
  <c r="G2139" i="61"/>
  <c r="C2140" i="61"/>
  <c r="G2140" i="61" s="1"/>
  <c r="D2140" i="61"/>
  <c r="E2140" i="61"/>
  <c r="F2140" i="61" s="1"/>
  <c r="C2141" i="61"/>
  <c r="D2141" i="61"/>
  <c r="E2141" i="61" s="1"/>
  <c r="F2141" i="61"/>
  <c r="G2141" i="61"/>
  <c r="C2142" i="61"/>
  <c r="G2142" i="61" s="1"/>
  <c r="D2142" i="61"/>
  <c r="E2142" i="61"/>
  <c r="F2142" i="61" s="1"/>
  <c r="C2143" i="61"/>
  <c r="D2143" i="61"/>
  <c r="E2143" i="61" s="1"/>
  <c r="F2143" i="61"/>
  <c r="G2143" i="61"/>
  <c r="C2144" i="61"/>
  <c r="G2144" i="61" s="1"/>
  <c r="D2144" i="61"/>
  <c r="E2144" i="61"/>
  <c r="F2144" i="61" s="1"/>
  <c r="C2145" i="61"/>
  <c r="D2145" i="61"/>
  <c r="E2145" i="61" s="1"/>
  <c r="F2145" i="61"/>
  <c r="G2145" i="61"/>
  <c r="C2146" i="61"/>
  <c r="G2146" i="61" s="1"/>
  <c r="D2146" i="61"/>
  <c r="E2146" i="61"/>
  <c r="F2146" i="61" s="1"/>
  <c r="C2147" i="61"/>
  <c r="D2147" i="61"/>
  <c r="E2147" i="61" s="1"/>
  <c r="F2147" i="61" s="1"/>
  <c r="G2147" i="61"/>
  <c r="C2148" i="61"/>
  <c r="G2148" i="61" s="1"/>
  <c r="D2148" i="61"/>
  <c r="E2148" i="61"/>
  <c r="C2149" i="61"/>
  <c r="G2149" i="61" s="1"/>
  <c r="D2149" i="61"/>
  <c r="E2149" i="61" s="1"/>
  <c r="C2150" i="61"/>
  <c r="D2150" i="61"/>
  <c r="E2150" i="61"/>
  <c r="F2150" i="61" s="1"/>
  <c r="G2150" i="61"/>
  <c r="C2151" i="61"/>
  <c r="D2151" i="61"/>
  <c r="E2151" i="61" s="1"/>
  <c r="F2151" i="61" s="1"/>
  <c r="G2151" i="61"/>
  <c r="C2152" i="61"/>
  <c r="G2152" i="61" s="1"/>
  <c r="D2152" i="61"/>
  <c r="E2152" i="61"/>
  <c r="C2153" i="61"/>
  <c r="G2153" i="61" s="1"/>
  <c r="D2153" i="61"/>
  <c r="E2153" i="61" s="1"/>
  <c r="F2153" i="61"/>
  <c r="C2154" i="61"/>
  <c r="G2154" i="61" s="1"/>
  <c r="D2154" i="61"/>
  <c r="E2154" i="61"/>
  <c r="F2154" i="61" s="1"/>
  <c r="C2155" i="61"/>
  <c r="D2155" i="61"/>
  <c r="E2155" i="61" s="1"/>
  <c r="F2155" i="61" s="1"/>
  <c r="G2155" i="61"/>
  <c r="C2156" i="61"/>
  <c r="G2156" i="61" s="1"/>
  <c r="D2156" i="61"/>
  <c r="E2156" i="61"/>
  <c r="C2157" i="61"/>
  <c r="G2157" i="61" s="1"/>
  <c r="D2157" i="61"/>
  <c r="E2157" i="61" s="1"/>
  <c r="C2158" i="61"/>
  <c r="D2158" i="61"/>
  <c r="E2158" i="61"/>
  <c r="F2158" i="61" s="1"/>
  <c r="G2158" i="61"/>
  <c r="C2159" i="61"/>
  <c r="D2159" i="61"/>
  <c r="E2159" i="61" s="1"/>
  <c r="F2159" i="61" s="1"/>
  <c r="G2159" i="61"/>
  <c r="C2160" i="61"/>
  <c r="G2160" i="61" s="1"/>
  <c r="D2160" i="61"/>
  <c r="E2160" i="61"/>
  <c r="C2161" i="61"/>
  <c r="G2161" i="61" s="1"/>
  <c r="D2161" i="61"/>
  <c r="E2161" i="61" s="1"/>
  <c r="F2161" i="61"/>
  <c r="C2162" i="61"/>
  <c r="G2162" i="61" s="1"/>
  <c r="D2162" i="61"/>
  <c r="E2162" i="61"/>
  <c r="F2162" i="61" s="1"/>
  <c r="C2163" i="61"/>
  <c r="D2163" i="61"/>
  <c r="E2163" i="61" s="1"/>
  <c r="F2163" i="61" s="1"/>
  <c r="G2163" i="61"/>
  <c r="C2164" i="61"/>
  <c r="G2164" i="61" s="1"/>
  <c r="D2164" i="61"/>
  <c r="E2164" i="61"/>
  <c r="C2165" i="61"/>
  <c r="G2165" i="61" s="1"/>
  <c r="D2165" i="61"/>
  <c r="E2165" i="61" s="1"/>
  <c r="F2165" i="61"/>
  <c r="C2166" i="61"/>
  <c r="D2166" i="61"/>
  <c r="E2166" i="61"/>
  <c r="F2166" i="61" s="1"/>
  <c r="G2166" i="61"/>
  <c r="C2167" i="61"/>
  <c r="D2167" i="61"/>
  <c r="E2167" i="61" s="1"/>
  <c r="F2167" i="61" s="1"/>
  <c r="G2167" i="61"/>
  <c r="C2168" i="61"/>
  <c r="G2168" i="61" s="1"/>
  <c r="D2168" i="61"/>
  <c r="E2168" i="61"/>
  <c r="C2169" i="61"/>
  <c r="G2169" i="61" s="1"/>
  <c r="D2169" i="61"/>
  <c r="E2169" i="61" s="1"/>
  <c r="F2169" i="61"/>
  <c r="C2170" i="61"/>
  <c r="G2170" i="61" s="1"/>
  <c r="D2170" i="61"/>
  <c r="E2170" i="61"/>
  <c r="F2170" i="61" s="1"/>
  <c r="C2171" i="61"/>
  <c r="D2171" i="61"/>
  <c r="E2171" i="61" s="1"/>
  <c r="F2171" i="61" s="1"/>
  <c r="G2171" i="61"/>
  <c r="C2172" i="61"/>
  <c r="D2172" i="61"/>
  <c r="E2172" i="61"/>
  <c r="F2172" i="61" s="1"/>
  <c r="G2172" i="61"/>
  <c r="C2173" i="61"/>
  <c r="D2173" i="61"/>
  <c r="E2173" i="61" s="1"/>
  <c r="F2173" i="61" s="1"/>
  <c r="G2173" i="61"/>
  <c r="C2174" i="61"/>
  <c r="G2174" i="61" s="1"/>
  <c r="D2174" i="61"/>
  <c r="E2174" i="61"/>
  <c r="C2175" i="61"/>
  <c r="D2175" i="61"/>
  <c r="E2175" i="61" s="1"/>
  <c r="F2175" i="61" s="1"/>
  <c r="G2175" i="61"/>
  <c r="C2176" i="61"/>
  <c r="D2176" i="61"/>
  <c r="E2176" i="61"/>
  <c r="F2176" i="61" s="1"/>
  <c r="G2176" i="61"/>
  <c r="C2177" i="61"/>
  <c r="D2177" i="61"/>
  <c r="E2177" i="61" s="1"/>
  <c r="F2177" i="61" s="1"/>
  <c r="G2177" i="61"/>
  <c r="C2178" i="61"/>
  <c r="G2178" i="61" s="1"/>
  <c r="D2178" i="61"/>
  <c r="E2178" i="61"/>
  <c r="F2178" i="61" s="1"/>
  <c r="C2179" i="61"/>
  <c r="D2179" i="61"/>
  <c r="E2179" i="61" s="1"/>
  <c r="F2179" i="61" s="1"/>
  <c r="G2179" i="61"/>
  <c r="C2180" i="61"/>
  <c r="D2180" i="61"/>
  <c r="E2180" i="61"/>
  <c r="F2180" i="61" s="1"/>
  <c r="G2180" i="61"/>
  <c r="C2181" i="61"/>
  <c r="D2181" i="61"/>
  <c r="E2181" i="61" s="1"/>
  <c r="F2181" i="61" s="1"/>
  <c r="G2181" i="61"/>
  <c r="C2182" i="61"/>
  <c r="G2182" i="61" s="1"/>
  <c r="D2182" i="61"/>
  <c r="E2182" i="61"/>
  <c r="F2182" i="61" s="1"/>
  <c r="C2183" i="61"/>
  <c r="D2183" i="61"/>
  <c r="E2183" i="61" s="1"/>
  <c r="F2183" i="61" s="1"/>
  <c r="G2183" i="61"/>
  <c r="C2184" i="61"/>
  <c r="D2184" i="61"/>
  <c r="E2184" i="61"/>
  <c r="F2184" i="61" s="1"/>
  <c r="G2184" i="61"/>
  <c r="C2185" i="61"/>
  <c r="D2185" i="61"/>
  <c r="E2185" i="61" s="1"/>
  <c r="F2185" i="61" s="1"/>
  <c r="G2185" i="61"/>
  <c r="C2186" i="61"/>
  <c r="G2186" i="61" s="1"/>
  <c r="D2186" i="61"/>
  <c r="E2186" i="61"/>
  <c r="F2186" i="61" s="1"/>
  <c r="C2187" i="61"/>
  <c r="D2187" i="61"/>
  <c r="E2187" i="61" s="1"/>
  <c r="F2187" i="61" s="1"/>
  <c r="G2187" i="61"/>
  <c r="C2188" i="61"/>
  <c r="D2188" i="61"/>
  <c r="E2188" i="61"/>
  <c r="F2188" i="61" s="1"/>
  <c r="G2188" i="61"/>
  <c r="C2189" i="61"/>
  <c r="D2189" i="61"/>
  <c r="E2189" i="61" s="1"/>
  <c r="F2189" i="61" s="1"/>
  <c r="G2189" i="61"/>
  <c r="C2190" i="61"/>
  <c r="G2190" i="61" s="1"/>
  <c r="D2190" i="61"/>
  <c r="E2190" i="61"/>
  <c r="C2191" i="61"/>
  <c r="D2191" i="61"/>
  <c r="E2191" i="61" s="1"/>
  <c r="F2191" i="61" s="1"/>
  <c r="G2191" i="61"/>
  <c r="C2192" i="61"/>
  <c r="D2192" i="61"/>
  <c r="E2192" i="61"/>
  <c r="F2192" i="61" s="1"/>
  <c r="G2192" i="61"/>
  <c r="C2193" i="61"/>
  <c r="D2193" i="61"/>
  <c r="E2193" i="61" s="1"/>
  <c r="F2193" i="61" s="1"/>
  <c r="G2193" i="61"/>
  <c r="C2194" i="61"/>
  <c r="G2194" i="61" s="1"/>
  <c r="D2194" i="61"/>
  <c r="E2194" i="61"/>
  <c r="F2194" i="61" s="1"/>
  <c r="C2195" i="61"/>
  <c r="D2195" i="61"/>
  <c r="E2195" i="61" s="1"/>
  <c r="F2195" i="61" s="1"/>
  <c r="G2195" i="61"/>
  <c r="C2196" i="61"/>
  <c r="D2196" i="61"/>
  <c r="E2196" i="61"/>
  <c r="F2196" i="61" s="1"/>
  <c r="G2196" i="61"/>
  <c r="C2197" i="61"/>
  <c r="D2197" i="61"/>
  <c r="E2197" i="61" s="1"/>
  <c r="F2197" i="61" s="1"/>
  <c r="G2197" i="61"/>
  <c r="C2198" i="61"/>
  <c r="G2198" i="61" s="1"/>
  <c r="D2198" i="61"/>
  <c r="E2198" i="61"/>
  <c r="F2198" i="61" s="1"/>
  <c r="C2199" i="61"/>
  <c r="D2199" i="61"/>
  <c r="E2199" i="61" s="1"/>
  <c r="F2199" i="61" s="1"/>
  <c r="G2199" i="61"/>
  <c r="C2200" i="61"/>
  <c r="D2200" i="61"/>
  <c r="E2200" i="61"/>
  <c r="F2200" i="61" s="1"/>
  <c r="G2200" i="61"/>
  <c r="C2201" i="61"/>
  <c r="D2201" i="61"/>
  <c r="E2201" i="61" s="1"/>
  <c r="F2201" i="61" s="1"/>
  <c r="G2201" i="61"/>
  <c r="C2202" i="61"/>
  <c r="G2202" i="61" s="1"/>
  <c r="D2202" i="61"/>
  <c r="E2202" i="61"/>
  <c r="F2202" i="61" s="1"/>
  <c r="C2203" i="61"/>
  <c r="D2203" i="61"/>
  <c r="E2203" i="61" s="1"/>
  <c r="F2203" i="61" s="1"/>
  <c r="G2203" i="61"/>
  <c r="C2204" i="61"/>
  <c r="D2204" i="61"/>
  <c r="E2204" i="61"/>
  <c r="F2204" i="61" s="1"/>
  <c r="G2204" i="61"/>
  <c r="C2205" i="61"/>
  <c r="D2205" i="61"/>
  <c r="E2205" i="61" s="1"/>
  <c r="F2205" i="61" s="1"/>
  <c r="G2205" i="61"/>
  <c r="C2206" i="61"/>
  <c r="G2206" i="61" s="1"/>
  <c r="D2206" i="61"/>
  <c r="E2206" i="61"/>
  <c r="C2207" i="61"/>
  <c r="D2207" i="61"/>
  <c r="E2207" i="61" s="1"/>
  <c r="F2207" i="61" s="1"/>
  <c r="G2207" i="61"/>
  <c r="C2208" i="61"/>
  <c r="D2208" i="61"/>
  <c r="E2208" i="61"/>
  <c r="F2208" i="61" s="1"/>
  <c r="G2208" i="61"/>
  <c r="C2209" i="61"/>
  <c r="D2209" i="61"/>
  <c r="E2209" i="61" s="1"/>
  <c r="F2209" i="61" s="1"/>
  <c r="G2209" i="61"/>
  <c r="C2210" i="61"/>
  <c r="G2210" i="61" s="1"/>
  <c r="D2210" i="61"/>
  <c r="E2210" i="61"/>
  <c r="F2210" i="61" s="1"/>
  <c r="C2211" i="61"/>
  <c r="D2211" i="61"/>
  <c r="E2211" i="61" s="1"/>
  <c r="F2211" i="61" s="1"/>
  <c r="G2211" i="61"/>
  <c r="C2212" i="61"/>
  <c r="D2212" i="61"/>
  <c r="E2212" i="61"/>
  <c r="F2212" i="61" s="1"/>
  <c r="G2212" i="61"/>
  <c r="C2213" i="61"/>
  <c r="D2213" i="61"/>
  <c r="E2213" i="61" s="1"/>
  <c r="F2213" i="61" s="1"/>
  <c r="G2213" i="61"/>
  <c r="C2214" i="61"/>
  <c r="G2214" i="61" s="1"/>
  <c r="D2214" i="61"/>
  <c r="E2214" i="61"/>
  <c r="F2214" i="61" s="1"/>
  <c r="C2215" i="61"/>
  <c r="D2215" i="61"/>
  <c r="E2215" i="61" s="1"/>
  <c r="F2215" i="61" s="1"/>
  <c r="G2215" i="61"/>
  <c r="C2216" i="61"/>
  <c r="D2216" i="61"/>
  <c r="E2216" i="61"/>
  <c r="F2216" i="61" s="1"/>
  <c r="G2216" i="61"/>
  <c r="C2217" i="61"/>
  <c r="D2217" i="61"/>
  <c r="E2217" i="61" s="1"/>
  <c r="F2217" i="61" s="1"/>
  <c r="G2217" i="61"/>
  <c r="C2218" i="61"/>
  <c r="G2218" i="61" s="1"/>
  <c r="D2218" i="61"/>
  <c r="E2218" i="61"/>
  <c r="C2219" i="61"/>
  <c r="D2219" i="61"/>
  <c r="E2219" i="61" s="1"/>
  <c r="F2219" i="61" s="1"/>
  <c r="G2219" i="61"/>
  <c r="C2220" i="61"/>
  <c r="D2220" i="61"/>
  <c r="E2220" i="61"/>
  <c r="F2220" i="61" s="1"/>
  <c r="G2220" i="61"/>
  <c r="C2221" i="61"/>
  <c r="D2221" i="61"/>
  <c r="E2221" i="61" s="1"/>
  <c r="F2221" i="61" s="1"/>
  <c r="G2221" i="61"/>
  <c r="C2222" i="61"/>
  <c r="G2222" i="61" s="1"/>
  <c r="D2222" i="61"/>
  <c r="E2222" i="61"/>
  <c r="C2223" i="61"/>
  <c r="D2223" i="61"/>
  <c r="E2223" i="61" s="1"/>
  <c r="F2223" i="61" s="1"/>
  <c r="G2223" i="61"/>
  <c r="C2224" i="61"/>
  <c r="D2224" i="61"/>
  <c r="E2224" i="61"/>
  <c r="F2224" i="61" s="1"/>
  <c r="G2224" i="61"/>
  <c r="C2225" i="61"/>
  <c r="D2225" i="61"/>
  <c r="E2225" i="61" s="1"/>
  <c r="F2225" i="61" s="1"/>
  <c r="G2225" i="61"/>
  <c r="C2226" i="61"/>
  <c r="G2226" i="61" s="1"/>
  <c r="D2226" i="61"/>
  <c r="E2226" i="61"/>
  <c r="F2226" i="61" s="1"/>
  <c r="C2227" i="61"/>
  <c r="D2227" i="61"/>
  <c r="E2227" i="61" s="1"/>
  <c r="F2227" i="61" s="1"/>
  <c r="G2227" i="61"/>
  <c r="C2228" i="61"/>
  <c r="D2228" i="61"/>
  <c r="E2228" i="61"/>
  <c r="G2228" i="61"/>
  <c r="C2229" i="61"/>
  <c r="D2229" i="61"/>
  <c r="E2229" i="61" s="1"/>
  <c r="F2229" i="61"/>
  <c r="G2229" i="61"/>
  <c r="C2230" i="61"/>
  <c r="G2230" i="61" s="1"/>
  <c r="D2230" i="61"/>
  <c r="E2230" i="61"/>
  <c r="F2230" i="61" s="1"/>
  <c r="C2231" i="61"/>
  <c r="D2231" i="61"/>
  <c r="E2231" i="61" s="1"/>
  <c r="G2231" i="61"/>
  <c r="C2232" i="61"/>
  <c r="G2232" i="61" s="1"/>
  <c r="D2232" i="61"/>
  <c r="E2232" i="61"/>
  <c r="F2232" i="61" s="1"/>
  <c r="C2233" i="61"/>
  <c r="D2233" i="61"/>
  <c r="E2233" i="61" s="1"/>
  <c r="F2233" i="61" s="1"/>
  <c r="G2233" i="61"/>
  <c r="C2234" i="61"/>
  <c r="G2234" i="61" s="1"/>
  <c r="D2234" i="61"/>
  <c r="E2234" i="61"/>
  <c r="C2235" i="61"/>
  <c r="D2235" i="61"/>
  <c r="E2235" i="61" s="1"/>
  <c r="F2235" i="61" s="1"/>
  <c r="G2235" i="61"/>
  <c r="C2236" i="61"/>
  <c r="D2236" i="61"/>
  <c r="E2236" i="61"/>
  <c r="G2236" i="61"/>
  <c r="C2237" i="61"/>
  <c r="D2237" i="61"/>
  <c r="E2237" i="61" s="1"/>
  <c r="F2237" i="61"/>
  <c r="G2237" i="61"/>
  <c r="C2238" i="61"/>
  <c r="G2238" i="61" s="1"/>
  <c r="D2238" i="61"/>
  <c r="E2238" i="61"/>
  <c r="F2238" i="61" s="1"/>
  <c r="C2239" i="61"/>
  <c r="D2239" i="61"/>
  <c r="E2239" i="61" s="1"/>
  <c r="G2239" i="61"/>
  <c r="C2240" i="61"/>
  <c r="G2240" i="61" s="1"/>
  <c r="D2240" i="61"/>
  <c r="E2240" i="61"/>
  <c r="F2240" i="61" s="1"/>
  <c r="C2241" i="61"/>
  <c r="D2241" i="61"/>
  <c r="E2241" i="61" s="1"/>
  <c r="F2241" i="61" s="1"/>
  <c r="G2241" i="61"/>
  <c r="C2242" i="61"/>
  <c r="G2242" i="61" s="1"/>
  <c r="D2242" i="61"/>
  <c r="E2242" i="61"/>
  <c r="C2243" i="61"/>
  <c r="D2243" i="61"/>
  <c r="E2243" i="61" s="1"/>
  <c r="F2243" i="61" s="1"/>
  <c r="G2243" i="61"/>
  <c r="C2244" i="61"/>
  <c r="D2244" i="61"/>
  <c r="E2244" i="61"/>
  <c r="G2244" i="61"/>
  <c r="C2245" i="61"/>
  <c r="D2245" i="61"/>
  <c r="E2245" i="61" s="1"/>
  <c r="F2245" i="61"/>
  <c r="G2245" i="61"/>
  <c r="C2246" i="61"/>
  <c r="G2246" i="61" s="1"/>
  <c r="D2246" i="61"/>
  <c r="E2246" i="61"/>
  <c r="F2246" i="61" s="1"/>
  <c r="C2247" i="61"/>
  <c r="D2247" i="61"/>
  <c r="E2247" i="61" s="1"/>
  <c r="G2247" i="61"/>
  <c r="C2248" i="61"/>
  <c r="G2248" i="61" s="1"/>
  <c r="D2248" i="61"/>
  <c r="E2248" i="61"/>
  <c r="F2248" i="61" s="1"/>
  <c r="C2249" i="61"/>
  <c r="D2249" i="61"/>
  <c r="E2249" i="61" s="1"/>
  <c r="F2249" i="61" s="1"/>
  <c r="G2249" i="61"/>
  <c r="C2250" i="61"/>
  <c r="G2250" i="61" s="1"/>
  <c r="D2250" i="61"/>
  <c r="E2250" i="61"/>
  <c r="C2251" i="61"/>
  <c r="D2251" i="61"/>
  <c r="E2251" i="61" s="1"/>
  <c r="F2251" i="61" s="1"/>
  <c r="G2251" i="61"/>
  <c r="C2252" i="61"/>
  <c r="D2252" i="61"/>
  <c r="E2252" i="61"/>
  <c r="G2252" i="61"/>
  <c r="C2253" i="61"/>
  <c r="D2253" i="61"/>
  <c r="E2253" i="61" s="1"/>
  <c r="F2253" i="61"/>
  <c r="G2253" i="61"/>
  <c r="C2254" i="61"/>
  <c r="G2254" i="61" s="1"/>
  <c r="D2254" i="61"/>
  <c r="E2254" i="61"/>
  <c r="F2254" i="61" s="1"/>
  <c r="C2255" i="61"/>
  <c r="D2255" i="61"/>
  <c r="E2255" i="61" s="1"/>
  <c r="G2255" i="61"/>
  <c r="C2256" i="61"/>
  <c r="G2256" i="61" s="1"/>
  <c r="D2256" i="61"/>
  <c r="E2256" i="61"/>
  <c r="F2256" i="61" s="1"/>
  <c r="C2257" i="61"/>
  <c r="D2257" i="61"/>
  <c r="E2257" i="61" s="1"/>
  <c r="F2257" i="61" s="1"/>
  <c r="G2257" i="61"/>
  <c r="C2258" i="61"/>
  <c r="G2258" i="61" s="1"/>
  <c r="D2258" i="61"/>
  <c r="E2258" i="61"/>
  <c r="C2259" i="61"/>
  <c r="D2259" i="61"/>
  <c r="E2259" i="61" s="1"/>
  <c r="F2259" i="61" s="1"/>
  <c r="G2259" i="61"/>
  <c r="C2260" i="61"/>
  <c r="D2260" i="61"/>
  <c r="E2260" i="61"/>
  <c r="G2260" i="61"/>
  <c r="C2261" i="61"/>
  <c r="D2261" i="61"/>
  <c r="E2261" i="61" s="1"/>
  <c r="F2261" i="61"/>
  <c r="G2261" i="61"/>
  <c r="C2262" i="61"/>
  <c r="G2262" i="61" s="1"/>
  <c r="D2262" i="61"/>
  <c r="E2262" i="61"/>
  <c r="F2262" i="61" s="1"/>
  <c r="C2263" i="61"/>
  <c r="D2263" i="61"/>
  <c r="E2263" i="61" s="1"/>
  <c r="G2263" i="61"/>
  <c r="C2264" i="61"/>
  <c r="G2264" i="61" s="1"/>
  <c r="D2264" i="61"/>
  <c r="E2264" i="61"/>
  <c r="F2264" i="61" s="1"/>
  <c r="C2265" i="61"/>
  <c r="D2265" i="61"/>
  <c r="E2265" i="61" s="1"/>
  <c r="F2265" i="61" s="1"/>
  <c r="G2265" i="61"/>
  <c r="C2266" i="61"/>
  <c r="G2266" i="61" s="1"/>
  <c r="D2266" i="61"/>
  <c r="E2266" i="61"/>
  <c r="C2267" i="61"/>
  <c r="D2267" i="61"/>
  <c r="G2267" i="61"/>
  <c r="C2268" i="61"/>
  <c r="D2268" i="61"/>
  <c r="G2268" i="61"/>
  <c r="C2269" i="61"/>
  <c r="D2269" i="61"/>
  <c r="E2269" i="61" s="1"/>
  <c r="G2269" i="61"/>
  <c r="C2270" i="61"/>
  <c r="G2270" i="61" s="1"/>
  <c r="D2270" i="61"/>
  <c r="E2270" i="61"/>
  <c r="C2271" i="61"/>
  <c r="D2271" i="61"/>
  <c r="E2271" i="61" s="1"/>
  <c r="F2271" i="61" s="1"/>
  <c r="G2271" i="61"/>
  <c r="C2272" i="61"/>
  <c r="D2272" i="61"/>
  <c r="E2272" i="61"/>
  <c r="G2272" i="61"/>
  <c r="C2273" i="61"/>
  <c r="D2273" i="61"/>
  <c r="E2273" i="61" s="1"/>
  <c r="F2273" i="61"/>
  <c r="G2273" i="61"/>
  <c r="C2274" i="61"/>
  <c r="G2274" i="61" s="1"/>
  <c r="D2274" i="61"/>
  <c r="E2274" i="61"/>
  <c r="F2274" i="61" s="1"/>
  <c r="C2275" i="61"/>
  <c r="D2275" i="61"/>
  <c r="E2275" i="61" s="1"/>
  <c r="G2275" i="61"/>
  <c r="C2276" i="61"/>
  <c r="G2276" i="61" s="1"/>
  <c r="D2276" i="61"/>
  <c r="E2276" i="61"/>
  <c r="F2276" i="61" s="1"/>
  <c r="C2277" i="61"/>
  <c r="D2277" i="61"/>
  <c r="E2277" i="61" s="1"/>
  <c r="F2277" i="61" s="1"/>
  <c r="G2277" i="61"/>
  <c r="C2278" i="61"/>
  <c r="G2278" i="61" s="1"/>
  <c r="D2278" i="61"/>
  <c r="E2278" i="61"/>
  <c r="C2279" i="61"/>
  <c r="D2279" i="61"/>
  <c r="E2279" i="61" s="1"/>
  <c r="F2279" i="61" s="1"/>
  <c r="G2279" i="61"/>
  <c r="C2280" i="61"/>
  <c r="D2280" i="61"/>
  <c r="E2280" i="61"/>
  <c r="G2280" i="61"/>
  <c r="C2281" i="61"/>
  <c r="D2281" i="61"/>
  <c r="E2281" i="61" s="1"/>
  <c r="F2281" i="61"/>
  <c r="G2281" i="61"/>
  <c r="C2282" i="61"/>
  <c r="G2282" i="61" s="1"/>
  <c r="D2282" i="61"/>
  <c r="E2282" i="61"/>
  <c r="F2282" i="61" s="1"/>
  <c r="C2283" i="61"/>
  <c r="D2283" i="61"/>
  <c r="E2283" i="61" s="1"/>
  <c r="G2283" i="61"/>
  <c r="C2284" i="61"/>
  <c r="G2284" i="61" s="1"/>
  <c r="D2284" i="61"/>
  <c r="E2284" i="61"/>
  <c r="F2284" i="61" s="1"/>
  <c r="C2285" i="61"/>
  <c r="D2285" i="61"/>
  <c r="E2285" i="61" s="1"/>
  <c r="F2285" i="61" s="1"/>
  <c r="G2285" i="61"/>
  <c r="C2286" i="61"/>
  <c r="G2286" i="61" s="1"/>
  <c r="D2286" i="61"/>
  <c r="E2286" i="61"/>
  <c r="C2287" i="61"/>
  <c r="D2287" i="61"/>
  <c r="E2287" i="61" s="1"/>
  <c r="F2287" i="61" s="1"/>
  <c r="G2287" i="61"/>
  <c r="C2288" i="61"/>
  <c r="D2288" i="61"/>
  <c r="E2288" i="61"/>
  <c r="G2288" i="61"/>
  <c r="C2289" i="61"/>
  <c r="D2289" i="61"/>
  <c r="E2289" i="61" s="1"/>
  <c r="F2289" i="61"/>
  <c r="G2289" i="61"/>
  <c r="C2290" i="61"/>
  <c r="G2290" i="61" s="1"/>
  <c r="D2290" i="61"/>
  <c r="E2290" i="61"/>
  <c r="F2290" i="61" s="1"/>
  <c r="C2291" i="61"/>
  <c r="D2291" i="61"/>
  <c r="E2291" i="61" s="1"/>
  <c r="G2291" i="61"/>
  <c r="C2292" i="61"/>
  <c r="G2292" i="61" s="1"/>
  <c r="D2292" i="61"/>
  <c r="E2292" i="61"/>
  <c r="F2292" i="61" s="1"/>
  <c r="C2293" i="61"/>
  <c r="D2293" i="61"/>
  <c r="E2293" i="61" s="1"/>
  <c r="F2293" i="61" s="1"/>
  <c r="G2293" i="61"/>
  <c r="C2294" i="61"/>
  <c r="G2294" i="61" s="1"/>
  <c r="D2294" i="61"/>
  <c r="E2294" i="61"/>
  <c r="C2295" i="61"/>
  <c r="D2295" i="61"/>
  <c r="E2295" i="61" s="1"/>
  <c r="F2295" i="61" s="1"/>
  <c r="G2295" i="61"/>
  <c r="C2296" i="61"/>
  <c r="D2296" i="61"/>
  <c r="E2296" i="61"/>
  <c r="G2296" i="61"/>
  <c r="C2297" i="61"/>
  <c r="D2297" i="61"/>
  <c r="E2297" i="61" s="1"/>
  <c r="F2297" i="61"/>
  <c r="G2297" i="61"/>
  <c r="C2298" i="61"/>
  <c r="G2298" i="61" s="1"/>
  <c r="D2298" i="61"/>
  <c r="E2298" i="61"/>
  <c r="F2298" i="61" s="1"/>
  <c r="C2299" i="61"/>
  <c r="D2299" i="61"/>
  <c r="E2299" i="61" s="1"/>
  <c r="G2299" i="61"/>
  <c r="C2300" i="61"/>
  <c r="G2300" i="61" s="1"/>
  <c r="D2300" i="61"/>
  <c r="E2300" i="61"/>
  <c r="F2300" i="61" s="1"/>
  <c r="C2301" i="61"/>
  <c r="D2301" i="61"/>
  <c r="E2301" i="61" s="1"/>
  <c r="F2301" i="61"/>
  <c r="G2301" i="61"/>
  <c r="C2302" i="61"/>
  <c r="G2302" i="61" s="1"/>
  <c r="D2302" i="61"/>
  <c r="E2302" i="61"/>
  <c r="F2302" i="61" s="1"/>
  <c r="C2303" i="61"/>
  <c r="D2303" i="61"/>
  <c r="E2303" i="61" s="1"/>
  <c r="F2303" i="61" s="1"/>
  <c r="G2303" i="61"/>
  <c r="C2304" i="61"/>
  <c r="G2304" i="61" s="1"/>
  <c r="D2304" i="61"/>
  <c r="E2304" i="61"/>
  <c r="F2304" i="61" s="1"/>
  <c r="C2305" i="61"/>
  <c r="D2305" i="61"/>
  <c r="E2305" i="61" s="1"/>
  <c r="F2305" i="61"/>
  <c r="G2305" i="61"/>
  <c r="C2306" i="61"/>
  <c r="G2306" i="61" s="1"/>
  <c r="D2306" i="61"/>
  <c r="E2306" i="61"/>
  <c r="F2306" i="61" s="1"/>
  <c r="C2307" i="61"/>
  <c r="D2307" i="61"/>
  <c r="E2307" i="61" s="1"/>
  <c r="G2307" i="61"/>
  <c r="C2308" i="61"/>
  <c r="G2308" i="61" s="1"/>
  <c r="D2308" i="61"/>
  <c r="E2308" i="61"/>
  <c r="F2308" i="61" s="1"/>
  <c r="C2309" i="61"/>
  <c r="D2309" i="61"/>
  <c r="E2309" i="61" s="1"/>
  <c r="F2309" i="61"/>
  <c r="G2309" i="61"/>
  <c r="C2310" i="61"/>
  <c r="G2310" i="61" s="1"/>
  <c r="D2310" i="61"/>
  <c r="E2310" i="61"/>
  <c r="F2310" i="61" s="1"/>
  <c r="C2311" i="61"/>
  <c r="D2311" i="61"/>
  <c r="E2311" i="61" s="1"/>
  <c r="F2311" i="61" s="1"/>
  <c r="G2311" i="61"/>
  <c r="C2312" i="61"/>
  <c r="G2312" i="61" s="1"/>
  <c r="D2312" i="61"/>
  <c r="E2312" i="61"/>
  <c r="C2313" i="61"/>
  <c r="D2313" i="61"/>
  <c r="E2313" i="61" s="1"/>
  <c r="F2313" i="61"/>
  <c r="G2313" i="61"/>
  <c r="C2314" i="61"/>
  <c r="G2314" i="61" s="1"/>
  <c r="D2314" i="61"/>
  <c r="E2314" i="61"/>
  <c r="F2314" i="61" s="1"/>
  <c r="C2315" i="61"/>
  <c r="D2315" i="61"/>
  <c r="E2315" i="61" s="1"/>
  <c r="G2315" i="61"/>
  <c r="C2316" i="61"/>
  <c r="G2316" i="61" s="1"/>
  <c r="D2316" i="61"/>
  <c r="E2316" i="61"/>
  <c r="F2316" i="61" s="1"/>
  <c r="C2317" i="61"/>
  <c r="D2317" i="61"/>
  <c r="E2317" i="61" s="1"/>
  <c r="F2317" i="61"/>
  <c r="G2317" i="61"/>
  <c r="C2318" i="61"/>
  <c r="G2318" i="61" s="1"/>
  <c r="D2318" i="61"/>
  <c r="E2318" i="61"/>
  <c r="F2318" i="61" s="1"/>
  <c r="C2319" i="61"/>
  <c r="D2319" i="61"/>
  <c r="E2319" i="61" s="1"/>
  <c r="F2319" i="61" s="1"/>
  <c r="G2319" i="61"/>
  <c r="C2320" i="61"/>
  <c r="G2320" i="61" s="1"/>
  <c r="D2320" i="61"/>
  <c r="E2320" i="61"/>
  <c r="C2321" i="61"/>
  <c r="D2321" i="61"/>
  <c r="E2321" i="61" s="1"/>
  <c r="F2321" i="61"/>
  <c r="G2321" i="61"/>
  <c r="C2322" i="61"/>
  <c r="G2322" i="61" s="1"/>
  <c r="D2322" i="61"/>
  <c r="E2322" i="61"/>
  <c r="F2322" i="61" s="1"/>
  <c r="C2323" i="61"/>
  <c r="D2323" i="61"/>
  <c r="E2323" i="61" s="1"/>
  <c r="G2323" i="61"/>
  <c r="C2324" i="61"/>
  <c r="G2324" i="61" s="1"/>
  <c r="D2324" i="61"/>
  <c r="E2324" i="61"/>
  <c r="F2324" i="61" s="1"/>
  <c r="C2325" i="61"/>
  <c r="D2325" i="61"/>
  <c r="E2325" i="61" s="1"/>
  <c r="F2325" i="61"/>
  <c r="G2325" i="61"/>
  <c r="C2326" i="61"/>
  <c r="G2326" i="61" s="1"/>
  <c r="D2326" i="61"/>
  <c r="E2326" i="61"/>
  <c r="F2326" i="61" s="1"/>
  <c r="C2327" i="61"/>
  <c r="D2327" i="61"/>
  <c r="E2327" i="61" s="1"/>
  <c r="F2327" i="61" s="1"/>
  <c r="G2327" i="61"/>
  <c r="C2328" i="61"/>
  <c r="G2328" i="61" s="1"/>
  <c r="D2328" i="61"/>
  <c r="E2328" i="61"/>
  <c r="C2329" i="61"/>
  <c r="D2329" i="61"/>
  <c r="E2329" i="61" s="1"/>
  <c r="F2329" i="61"/>
  <c r="G2329" i="61"/>
  <c r="C2330" i="61"/>
  <c r="G2330" i="61" s="1"/>
  <c r="D2330" i="61"/>
  <c r="E2330" i="61"/>
  <c r="F2330" i="61" s="1"/>
  <c r="C2331" i="61"/>
  <c r="D2331" i="61"/>
  <c r="E2331" i="61" s="1"/>
  <c r="G2331" i="61"/>
  <c r="C2332" i="61"/>
  <c r="G2332" i="61" s="1"/>
  <c r="D2332" i="61"/>
  <c r="E2332" i="61"/>
  <c r="F2332" i="61" s="1"/>
  <c r="C2333" i="61"/>
  <c r="D2333" i="61"/>
  <c r="E2333" i="61" s="1"/>
  <c r="F2333" i="61"/>
  <c r="G2333" i="61"/>
  <c r="C2334" i="61"/>
  <c r="G2334" i="61" s="1"/>
  <c r="D2334" i="61"/>
  <c r="E2334" i="61"/>
  <c r="F2334" i="61" s="1"/>
  <c r="C2335" i="61"/>
  <c r="D2335" i="61"/>
  <c r="E2335" i="61" s="1"/>
  <c r="F2335" i="61" s="1"/>
  <c r="G2335" i="61"/>
  <c r="C2336" i="61"/>
  <c r="G2336" i="61" s="1"/>
  <c r="D2336" i="61"/>
  <c r="E2336" i="61"/>
  <c r="C2337" i="61"/>
  <c r="D2337" i="61"/>
  <c r="E2337" i="61" s="1"/>
  <c r="F2337" i="61"/>
  <c r="G2337" i="61"/>
  <c r="C2338" i="61"/>
  <c r="G2338" i="61" s="1"/>
  <c r="D2338" i="61"/>
  <c r="E2338" i="61"/>
  <c r="F2338" i="61" s="1"/>
  <c r="C2339" i="61"/>
  <c r="D2339" i="61"/>
  <c r="E2339" i="61" s="1"/>
  <c r="G2339" i="61"/>
  <c r="C2340" i="61"/>
  <c r="G2340" i="61" s="1"/>
  <c r="D2340" i="61"/>
  <c r="E2340" i="61"/>
  <c r="F2340" i="61" s="1"/>
  <c r="C2341" i="61"/>
  <c r="D2341" i="61"/>
  <c r="E2341" i="61" s="1"/>
  <c r="F2341" i="61"/>
  <c r="G2341" i="61"/>
  <c r="C2342" i="61"/>
  <c r="G2342" i="61" s="1"/>
  <c r="D2342" i="61"/>
  <c r="E2342" i="61"/>
  <c r="F2342" i="61" s="1"/>
  <c r="C2343" i="61"/>
  <c r="D2343" i="61"/>
  <c r="E2343" i="61" s="1"/>
  <c r="F2343" i="61" s="1"/>
  <c r="G2343" i="61"/>
  <c r="C2344" i="61"/>
  <c r="G2344" i="61" s="1"/>
  <c r="D2344" i="61"/>
  <c r="E2344" i="61"/>
  <c r="C2345" i="61"/>
  <c r="D2345" i="61"/>
  <c r="E2345" i="61" s="1"/>
  <c r="F2345" i="61"/>
  <c r="G2345" i="61"/>
  <c r="C2346" i="61"/>
  <c r="G2346" i="61" s="1"/>
  <c r="D2346" i="61"/>
  <c r="E2346" i="61"/>
  <c r="F2346" i="61" s="1"/>
  <c r="C2347" i="61"/>
  <c r="D2347" i="61"/>
  <c r="E2347" i="61" s="1"/>
  <c r="G2347" i="61"/>
  <c r="C2348" i="61"/>
  <c r="G2348" i="61" s="1"/>
  <c r="D2348" i="61"/>
  <c r="E2348" i="61"/>
  <c r="F2348" i="61" s="1"/>
  <c r="C2349" i="61"/>
  <c r="D2349" i="61"/>
  <c r="E2349" i="61" s="1"/>
  <c r="F2349" i="61"/>
  <c r="G2349" i="61"/>
  <c r="C2350" i="61"/>
  <c r="G2350" i="61" s="1"/>
  <c r="D2350" i="61"/>
  <c r="E2350" i="61"/>
  <c r="F2350" i="61" s="1"/>
  <c r="C2351" i="61"/>
  <c r="D2351" i="61"/>
  <c r="E2351" i="61" s="1"/>
  <c r="F2351" i="61" s="1"/>
  <c r="G2351" i="61"/>
  <c r="C2352" i="61"/>
  <c r="G2352" i="61" s="1"/>
  <c r="D2352" i="61"/>
  <c r="E2352" i="61"/>
  <c r="C2353" i="61"/>
  <c r="D2353" i="61"/>
  <c r="E2353" i="61" s="1"/>
  <c r="F2353" i="61"/>
  <c r="G2353" i="61"/>
  <c r="C2354" i="61"/>
  <c r="G2354" i="61" s="1"/>
  <c r="D2354" i="61"/>
  <c r="E2354" i="61"/>
  <c r="F2354" i="61" s="1"/>
  <c r="C2355" i="61"/>
  <c r="D2355" i="61"/>
  <c r="E2355" i="61" s="1"/>
  <c r="F2355" i="61"/>
  <c r="G2355" i="61"/>
  <c r="C2356" i="61"/>
  <c r="G2356" i="61" s="1"/>
  <c r="D2356" i="61"/>
  <c r="E2356" i="61"/>
  <c r="F2356" i="61" s="1"/>
  <c r="C2357" i="61"/>
  <c r="D2357" i="61"/>
  <c r="E2357" i="61" s="1"/>
  <c r="G2357" i="61"/>
  <c r="C2358" i="61"/>
  <c r="G2358" i="61" s="1"/>
  <c r="D2358" i="61"/>
  <c r="E2358" i="61"/>
  <c r="F2358" i="61" s="1"/>
  <c r="C2359" i="61"/>
  <c r="D2359" i="61"/>
  <c r="E2359" i="61" s="1"/>
  <c r="F2359" i="61"/>
  <c r="G2359" i="61"/>
  <c r="C2360" i="61"/>
  <c r="G2360" i="61" s="1"/>
  <c r="D2360" i="61"/>
  <c r="E2360" i="61"/>
  <c r="F2360" i="61" s="1"/>
  <c r="C2361" i="61"/>
  <c r="D2361" i="61"/>
  <c r="E2361" i="61" s="1"/>
  <c r="G2361" i="61"/>
  <c r="C2362" i="61"/>
  <c r="G2362" i="61" s="1"/>
  <c r="D2362" i="61"/>
  <c r="E2362" i="61"/>
  <c r="F2362" i="61" s="1"/>
  <c r="C2363" i="61"/>
  <c r="D2363" i="61"/>
  <c r="E2363" i="61" s="1"/>
  <c r="F2363" i="61"/>
  <c r="G2363" i="61"/>
  <c r="C2364" i="61"/>
  <c r="G2364" i="61" s="1"/>
  <c r="D2364" i="61"/>
  <c r="E2364" i="61"/>
  <c r="F2364" i="61" s="1"/>
  <c r="C2365" i="61"/>
  <c r="D2365" i="61"/>
  <c r="E2365" i="61" s="1"/>
  <c r="F2365" i="61"/>
  <c r="G2365" i="61"/>
  <c r="C2366" i="61"/>
  <c r="G2366" i="61" s="1"/>
  <c r="D2366" i="61"/>
  <c r="E2366" i="61"/>
  <c r="F2366" i="61" s="1"/>
  <c r="C2367" i="61"/>
  <c r="D2367" i="61"/>
  <c r="E2367" i="61" s="1"/>
  <c r="G2367" i="61"/>
  <c r="C2368" i="61"/>
  <c r="G2368" i="61" s="1"/>
  <c r="D2368" i="61"/>
  <c r="E2368" i="61"/>
  <c r="F2368" i="61" s="1"/>
  <c r="C2369" i="61"/>
  <c r="D2369" i="61"/>
  <c r="E2369" i="61" s="1"/>
  <c r="G2369" i="61"/>
  <c r="C2370" i="61"/>
  <c r="G2370" i="61" s="1"/>
  <c r="D2370" i="61"/>
  <c r="E2370" i="61"/>
  <c r="F2370" i="61" s="1"/>
  <c r="C2371" i="61"/>
  <c r="D2371" i="61"/>
  <c r="E2371" i="61" s="1"/>
  <c r="F2371" i="61"/>
  <c r="G2371" i="61"/>
  <c r="C2372" i="61"/>
  <c r="G2372" i="61" s="1"/>
  <c r="D2372" i="61"/>
  <c r="E2372" i="61"/>
  <c r="F2372" i="61" s="1"/>
  <c r="C2373" i="61"/>
  <c r="D2373" i="61"/>
  <c r="E2373" i="61" s="1"/>
  <c r="F2373" i="61"/>
  <c r="G2373" i="61"/>
  <c r="C2374" i="61"/>
  <c r="G2374" i="61" s="1"/>
  <c r="D2374" i="61"/>
  <c r="E2374" i="61"/>
  <c r="F2374" i="61" s="1"/>
  <c r="C2375" i="61"/>
  <c r="D2375" i="61"/>
  <c r="E2375" i="61" s="1"/>
  <c r="G2375" i="61"/>
  <c r="C2376" i="61"/>
  <c r="G2376" i="61" s="1"/>
  <c r="D2376" i="61"/>
  <c r="E2376" i="61"/>
  <c r="F2376" i="61" s="1"/>
  <c r="C2377" i="61"/>
  <c r="D2377" i="61"/>
  <c r="E2377" i="61" s="1"/>
  <c r="G2377" i="61"/>
  <c r="C2378" i="61"/>
  <c r="G2378" i="61" s="1"/>
  <c r="D2378" i="61"/>
  <c r="E2378" i="61"/>
  <c r="F2378" i="61" s="1"/>
  <c r="C2379" i="61"/>
  <c r="D2379" i="61"/>
  <c r="E2379" i="61" s="1"/>
  <c r="F2379" i="61"/>
  <c r="G2379" i="61"/>
  <c r="C2380" i="61"/>
  <c r="G2380" i="61" s="1"/>
  <c r="D2380" i="61"/>
  <c r="E2380" i="61"/>
  <c r="F2380" i="61" s="1"/>
  <c r="C2381" i="61"/>
  <c r="D2381" i="61"/>
  <c r="E2381" i="61" s="1"/>
  <c r="F2381" i="61"/>
  <c r="G2381" i="61"/>
  <c r="C2382" i="61"/>
  <c r="G2382" i="61" s="1"/>
  <c r="D2382" i="61"/>
  <c r="E2382" i="61"/>
  <c r="F2382" i="61" s="1"/>
  <c r="C2383" i="61"/>
  <c r="D2383" i="61"/>
  <c r="E2383" i="61" s="1"/>
  <c r="F2383" i="61"/>
  <c r="G2383" i="61"/>
  <c r="C2384" i="61"/>
  <c r="G2384" i="61" s="1"/>
  <c r="D2384" i="61"/>
  <c r="E2384" i="61"/>
  <c r="F2384" i="61" s="1"/>
  <c r="C2385" i="61"/>
  <c r="D2385" i="61"/>
  <c r="E2385" i="61" s="1"/>
  <c r="F2385" i="61"/>
  <c r="G2385" i="61"/>
  <c r="C2386" i="61"/>
  <c r="G2386" i="61" s="1"/>
  <c r="D2386" i="61"/>
  <c r="E2386" i="61"/>
  <c r="F2386" i="61" s="1"/>
  <c r="C2387" i="61"/>
  <c r="D2387" i="61"/>
  <c r="E2387" i="61" s="1"/>
  <c r="G2387" i="61"/>
  <c r="C2388" i="61"/>
  <c r="G2388" i="61" s="1"/>
  <c r="D2388" i="61"/>
  <c r="E2388" i="61"/>
  <c r="F2388" i="61" s="1"/>
  <c r="C2389" i="61"/>
  <c r="D2389" i="61"/>
  <c r="E2389" i="61" s="1"/>
  <c r="G2389" i="61"/>
  <c r="C2390" i="61"/>
  <c r="G2390" i="61" s="1"/>
  <c r="D2390" i="61"/>
  <c r="E2390" i="61"/>
  <c r="F2390" i="61" s="1"/>
  <c r="C2391" i="61"/>
  <c r="D2391" i="61"/>
  <c r="E2391" i="61" s="1"/>
  <c r="F2391" i="61"/>
  <c r="G2391" i="61"/>
  <c r="C2392" i="61"/>
  <c r="G2392" i="61" s="1"/>
  <c r="D2392" i="61"/>
  <c r="E2392" i="61"/>
  <c r="F2392" i="61" s="1"/>
  <c r="C2393" i="61"/>
  <c r="D2393" i="61"/>
  <c r="E2393" i="61" s="1"/>
  <c r="F2393" i="61"/>
  <c r="G2393" i="61"/>
  <c r="C2394" i="61"/>
  <c r="G2394" i="61" s="1"/>
  <c r="D2394" i="61"/>
  <c r="E2394" i="61"/>
  <c r="F2394" i="61" s="1"/>
  <c r="C2395" i="61"/>
  <c r="D2395" i="61"/>
  <c r="E2395" i="61" s="1"/>
  <c r="F2395" i="61"/>
  <c r="G2395" i="61"/>
  <c r="C2396" i="61"/>
  <c r="G2396" i="61" s="1"/>
  <c r="D2396" i="61"/>
  <c r="E2396" i="61"/>
  <c r="F2396" i="61" s="1"/>
  <c r="C2397" i="61"/>
  <c r="D2397" i="61"/>
  <c r="E2397" i="61" s="1"/>
  <c r="F2397" i="61"/>
  <c r="G2397" i="61"/>
  <c r="C2398" i="61"/>
  <c r="G2398" i="61" s="1"/>
  <c r="D2398" i="61"/>
  <c r="E2398" i="61"/>
  <c r="F2398" i="61" s="1"/>
  <c r="C2399" i="61"/>
  <c r="D2399" i="61"/>
  <c r="E2399" i="61" s="1"/>
  <c r="G2399" i="61"/>
  <c r="C2400" i="61"/>
  <c r="G2400" i="61" s="1"/>
  <c r="D2400" i="61"/>
  <c r="E2400" i="61"/>
  <c r="F2400" i="61" s="1"/>
  <c r="C2401" i="61"/>
  <c r="D2401" i="61"/>
  <c r="E2401" i="61" s="1"/>
  <c r="F2401" i="61"/>
  <c r="G2401" i="61"/>
  <c r="C2402" i="61"/>
  <c r="G2402" i="61" s="1"/>
  <c r="D2402" i="61"/>
  <c r="E2402" i="61"/>
  <c r="F2402" i="61" s="1"/>
  <c r="C2403" i="61"/>
  <c r="D2403" i="61"/>
  <c r="E2403" i="61" s="1"/>
  <c r="G2403" i="61"/>
  <c r="C2404" i="61"/>
  <c r="G2404" i="61" s="1"/>
  <c r="D2404" i="61"/>
  <c r="E2404" i="61"/>
  <c r="F2404" i="61" s="1"/>
  <c r="C2405" i="61"/>
  <c r="D2405" i="61"/>
  <c r="E2405" i="61" s="1"/>
  <c r="F2405" i="61"/>
  <c r="G2405" i="61"/>
  <c r="C2406" i="61"/>
  <c r="G2406" i="61" s="1"/>
  <c r="D2406" i="61"/>
  <c r="E2406" i="61"/>
  <c r="F2406" i="61" s="1"/>
  <c r="C2407" i="61"/>
  <c r="D2407" i="61"/>
  <c r="E2407" i="61" s="1"/>
  <c r="G2407" i="61"/>
  <c r="C2408" i="61"/>
  <c r="G2408" i="61" s="1"/>
  <c r="D2408" i="61"/>
  <c r="E2408" i="61"/>
  <c r="F2408" i="61" s="1"/>
  <c r="C2409" i="61"/>
  <c r="D2409" i="61"/>
  <c r="E2409" i="61" s="1"/>
  <c r="G2409" i="61"/>
  <c r="C2410" i="61"/>
  <c r="G2410" i="61" s="1"/>
  <c r="D2410" i="61"/>
  <c r="E2410" i="61"/>
  <c r="F2410" i="61" s="1"/>
  <c r="C2411" i="61"/>
  <c r="D2411" i="61"/>
  <c r="E2411" i="61" s="1"/>
  <c r="F2411" i="61"/>
  <c r="G2411" i="61"/>
  <c r="C2412" i="61"/>
  <c r="G2412" i="61" s="1"/>
  <c r="D2412" i="61"/>
  <c r="E2412" i="61"/>
  <c r="F2412" i="61" s="1"/>
  <c r="C2413" i="61"/>
  <c r="D2413" i="61"/>
  <c r="E2413" i="61" s="1"/>
  <c r="G2413" i="61"/>
  <c r="C2414" i="61"/>
  <c r="G2414" i="61" s="1"/>
  <c r="D2414" i="61"/>
  <c r="E2414" i="61"/>
  <c r="F2414" i="61" s="1"/>
  <c r="C2415" i="61"/>
  <c r="D2415" i="61"/>
  <c r="E2415" i="61" s="1"/>
  <c r="F2415" i="61"/>
  <c r="G2415" i="61"/>
  <c r="C2416" i="61"/>
  <c r="G2416" i="61" s="1"/>
  <c r="D2416" i="61"/>
  <c r="E2416" i="61"/>
  <c r="F2416" i="61" s="1"/>
  <c r="C2417" i="61"/>
  <c r="D2417" i="61"/>
  <c r="E2417" i="61" s="1"/>
  <c r="F2417" i="61"/>
  <c r="G2417" i="61"/>
  <c r="C2418" i="61"/>
  <c r="G2418" i="61" s="1"/>
  <c r="D2418" i="61"/>
  <c r="E2418" i="61"/>
  <c r="F2418" i="61" s="1"/>
  <c r="C2419" i="61"/>
  <c r="D2419" i="61"/>
  <c r="E2419" i="61" s="1"/>
  <c r="G2419" i="61"/>
  <c r="C2420" i="61"/>
  <c r="G2420" i="61" s="1"/>
  <c r="D2420" i="61"/>
  <c r="E2420" i="61"/>
  <c r="F2420" i="61" s="1"/>
  <c r="C2421" i="61"/>
  <c r="D2421" i="61"/>
  <c r="E2421" i="61" s="1"/>
  <c r="F2421" i="61"/>
  <c r="G2421" i="61"/>
  <c r="C2422" i="61"/>
  <c r="G2422" i="61" s="1"/>
  <c r="D2422" i="61"/>
  <c r="E2422" i="61"/>
  <c r="F2422" i="61" s="1"/>
  <c r="C2423" i="61"/>
  <c r="D2423" i="61"/>
  <c r="E2423" i="61" s="1"/>
  <c r="F2423" i="61"/>
  <c r="G2423" i="61"/>
  <c r="C2424" i="61"/>
  <c r="G2424" i="61" s="1"/>
  <c r="D2424" i="61"/>
  <c r="E2424" i="61"/>
  <c r="F2424" i="61" s="1"/>
  <c r="C2425" i="61"/>
  <c r="D2425" i="61"/>
  <c r="E2425" i="61" s="1"/>
  <c r="F2425" i="61"/>
  <c r="G2425" i="61"/>
  <c r="C2426" i="61"/>
  <c r="G2426" i="61" s="1"/>
  <c r="D2426" i="61"/>
  <c r="E2426" i="61"/>
  <c r="F2426" i="61" s="1"/>
  <c r="C2427" i="61"/>
  <c r="D2427" i="61"/>
  <c r="E2427" i="61" s="1"/>
  <c r="F2427" i="61"/>
  <c r="G2427" i="61"/>
  <c r="C2428" i="61"/>
  <c r="G2428" i="61" s="1"/>
  <c r="D2428" i="61"/>
  <c r="E2428" i="61"/>
  <c r="F2428" i="61" s="1"/>
  <c r="C2429" i="61"/>
  <c r="D2429" i="61"/>
  <c r="E2429" i="61" s="1"/>
  <c r="F2429" i="61"/>
  <c r="G2429" i="61"/>
  <c r="C2430" i="61"/>
  <c r="G2430" i="61" s="1"/>
  <c r="D2430" i="61"/>
  <c r="E2430" i="61"/>
  <c r="F2430" i="61" s="1"/>
  <c r="C2431" i="61"/>
  <c r="D2431" i="61"/>
  <c r="E2431" i="61" s="1"/>
  <c r="G2431" i="61"/>
  <c r="C2432" i="61"/>
  <c r="G2432" i="61" s="1"/>
  <c r="D2432" i="61"/>
  <c r="E2432" i="61"/>
  <c r="F2432" i="61" s="1"/>
  <c r="C2433" i="61"/>
  <c r="D2433" i="61"/>
  <c r="E2433" i="61" s="1"/>
  <c r="G2433" i="61"/>
  <c r="C2434" i="61"/>
  <c r="G2434" i="61" s="1"/>
  <c r="D2434" i="61"/>
  <c r="E2434" i="61"/>
  <c r="F2434" i="61" s="1"/>
  <c r="C2435" i="61"/>
  <c r="D2435" i="61"/>
  <c r="E2435" i="61" s="1"/>
  <c r="F2435" i="61"/>
  <c r="G2435" i="61"/>
  <c r="C2436" i="61"/>
  <c r="G2436" i="61" s="1"/>
  <c r="D2436" i="61"/>
  <c r="E2436" i="61"/>
  <c r="F2436" i="61" s="1"/>
  <c r="C2437" i="61"/>
  <c r="D2437" i="61"/>
  <c r="E2437" i="61" s="1"/>
  <c r="G2437" i="61"/>
  <c r="C2438" i="61"/>
  <c r="G2438" i="61" s="1"/>
  <c r="D2438" i="61"/>
  <c r="E2438" i="61"/>
  <c r="F2438" i="61" s="1"/>
  <c r="C2439" i="61"/>
  <c r="D2439" i="61"/>
  <c r="E2439" i="61" s="1"/>
  <c r="G2439" i="61"/>
  <c r="C2440" i="61"/>
  <c r="G2440" i="61" s="1"/>
  <c r="D2440" i="61"/>
  <c r="E2440" i="61"/>
  <c r="F2440" i="61" s="1"/>
  <c r="C2441" i="61"/>
  <c r="D2441" i="61"/>
  <c r="E2441" i="61" s="1"/>
  <c r="F2441" i="61"/>
  <c r="G2441" i="61"/>
  <c r="C2442" i="61"/>
  <c r="G2442" i="61" s="1"/>
  <c r="D2442" i="61"/>
  <c r="E2442" i="61"/>
  <c r="F2442" i="61" s="1"/>
  <c r="C2443" i="61"/>
  <c r="D2443" i="61"/>
  <c r="E2443" i="61" s="1"/>
  <c r="F2443" i="61"/>
  <c r="G2443" i="61"/>
  <c r="C2444" i="61"/>
  <c r="G2444" i="61" s="1"/>
  <c r="D2444" i="61"/>
  <c r="E2444" i="61"/>
  <c r="F2444" i="61" s="1"/>
  <c r="C2445" i="61"/>
  <c r="D2445" i="61"/>
  <c r="E2445" i="61" s="1"/>
  <c r="G2445" i="61"/>
  <c r="C2446" i="61"/>
  <c r="G2446" i="61" s="1"/>
  <c r="D2446" i="61"/>
  <c r="E2446" i="61"/>
  <c r="F2446" i="61" s="1"/>
  <c r="C2447" i="61"/>
  <c r="D2447" i="61"/>
  <c r="E2447" i="61" s="1"/>
  <c r="G2447" i="61"/>
  <c r="C2448" i="61"/>
  <c r="G2448" i="61" s="1"/>
  <c r="D2448" i="61"/>
  <c r="E2448" i="61"/>
  <c r="F2448" i="61" s="1"/>
  <c r="C2449" i="61"/>
  <c r="D2449" i="61"/>
  <c r="E2449" i="61" s="1"/>
  <c r="F2449" i="61"/>
  <c r="G2449" i="61"/>
  <c r="C2450" i="61"/>
  <c r="G2450" i="61" s="1"/>
  <c r="D2450" i="61"/>
  <c r="E2450" i="61"/>
  <c r="F2450" i="61" s="1"/>
  <c r="C2451" i="61"/>
  <c r="D2451" i="61"/>
  <c r="E2451" i="61" s="1"/>
  <c r="G2451" i="61"/>
  <c r="C2452" i="61"/>
  <c r="G2452" i="61" s="1"/>
  <c r="D2452" i="61"/>
  <c r="E2452" i="61"/>
  <c r="F2452" i="61" s="1"/>
  <c r="C2453" i="61"/>
  <c r="D2453" i="61"/>
  <c r="E2453" i="61" s="1"/>
  <c r="G2453" i="61"/>
  <c r="C2454" i="61"/>
  <c r="G2454" i="61" s="1"/>
  <c r="D2454" i="61"/>
  <c r="E2454" i="61"/>
  <c r="F2454" i="61" s="1"/>
  <c r="C2455" i="61"/>
  <c r="D2455" i="61"/>
  <c r="E2455" i="61" s="1"/>
  <c r="F2455" i="61"/>
  <c r="G2455" i="61"/>
  <c r="C2456" i="61"/>
  <c r="G2456" i="61" s="1"/>
  <c r="D2456" i="61"/>
  <c r="E2456" i="61"/>
  <c r="F2456" i="61" s="1"/>
  <c r="C2457" i="61"/>
  <c r="D2457" i="61"/>
  <c r="E2457" i="61" s="1"/>
  <c r="G2457" i="61"/>
  <c r="C2458" i="61"/>
  <c r="G2458" i="61" s="1"/>
  <c r="D2458" i="61"/>
  <c r="E2458" i="61"/>
  <c r="F2458" i="61" s="1"/>
  <c r="C2459" i="61"/>
  <c r="D2459" i="61"/>
  <c r="E2459" i="61" s="1"/>
  <c r="G2459" i="61"/>
  <c r="C2460" i="61"/>
  <c r="G2460" i="61" s="1"/>
  <c r="D2460" i="61"/>
  <c r="E2460" i="61"/>
  <c r="F2460" i="61" s="1"/>
  <c r="C2461" i="61"/>
  <c r="D2461" i="61"/>
  <c r="E2461" i="61" s="1"/>
  <c r="F2461" i="61"/>
  <c r="G2461" i="61"/>
  <c r="C2462" i="61"/>
  <c r="G2462" i="61" s="1"/>
  <c r="D2462" i="61"/>
  <c r="E2462" i="61"/>
  <c r="F2462" i="61" s="1"/>
  <c r="C2463" i="61"/>
  <c r="D2463" i="61"/>
  <c r="E2463" i="61" s="1"/>
  <c r="F2463" i="61"/>
  <c r="G2463" i="61"/>
  <c r="C2464" i="61"/>
  <c r="G2464" i="61" s="1"/>
  <c r="D2464" i="61"/>
  <c r="E2464" i="61"/>
  <c r="F2464" i="61" s="1"/>
  <c r="C2465" i="61"/>
  <c r="D2465" i="61"/>
  <c r="E2465" i="61" s="1"/>
  <c r="G2465" i="61"/>
  <c r="C2466" i="61"/>
  <c r="G2466" i="61" s="1"/>
  <c r="D2466" i="61"/>
  <c r="E2466" i="61"/>
  <c r="F2466" i="61" s="1"/>
  <c r="C2467" i="61"/>
  <c r="D2467" i="61"/>
  <c r="E2467" i="61" s="1"/>
  <c r="G2467" i="61"/>
  <c r="C2468" i="61"/>
  <c r="G2468" i="61" s="1"/>
  <c r="D2468" i="61"/>
  <c r="E2468" i="61"/>
  <c r="F2468" i="61" s="1"/>
  <c r="C2469" i="61"/>
  <c r="D2469" i="61"/>
  <c r="E2469" i="61" s="1"/>
  <c r="F2469" i="61"/>
  <c r="G2469" i="61"/>
  <c r="C2470" i="61"/>
  <c r="G2470" i="61" s="1"/>
  <c r="D2470" i="61"/>
  <c r="E2470" i="61"/>
  <c r="F2470" i="61" s="1"/>
  <c r="C2471" i="61"/>
  <c r="D2471" i="61"/>
  <c r="E2471" i="61" s="1"/>
  <c r="G2471" i="61"/>
  <c r="C2472" i="61"/>
  <c r="G2472" i="61" s="1"/>
  <c r="D2472" i="61"/>
  <c r="E2472" i="61"/>
  <c r="F2472" i="61" s="1"/>
  <c r="C2473" i="61"/>
  <c r="D2473" i="61"/>
  <c r="E2473" i="61" s="1"/>
  <c r="G2473" i="61"/>
  <c r="C2474" i="61"/>
  <c r="G2474" i="61" s="1"/>
  <c r="D2474" i="61"/>
  <c r="E2474" i="61"/>
  <c r="F2474" i="61" s="1"/>
  <c r="C2475" i="61"/>
  <c r="D2475" i="61"/>
  <c r="E2475" i="61" s="1"/>
  <c r="F2475" i="61"/>
  <c r="G2475" i="61"/>
  <c r="C2476" i="61"/>
  <c r="G2476" i="61" s="1"/>
  <c r="D2476" i="61"/>
  <c r="E2476" i="61"/>
  <c r="F2476" i="61" s="1"/>
  <c r="C2477" i="61"/>
  <c r="D2477" i="61"/>
  <c r="E2477" i="61" s="1"/>
  <c r="F2477" i="61"/>
  <c r="G2477" i="61"/>
  <c r="C2478" i="61"/>
  <c r="G2478" i="61" s="1"/>
  <c r="D2478" i="61"/>
  <c r="E2478" i="61"/>
  <c r="F2478" i="61" s="1"/>
  <c r="C2479" i="61"/>
  <c r="D2479" i="61"/>
  <c r="E2479" i="61" s="1"/>
  <c r="G2479" i="61"/>
  <c r="C2480" i="61"/>
  <c r="G2480" i="61" s="1"/>
  <c r="D2480" i="61"/>
  <c r="E2480" i="61"/>
  <c r="F2480" i="61" s="1"/>
  <c r="C2481" i="61"/>
  <c r="D2481" i="61"/>
  <c r="E2481" i="61" s="1"/>
  <c r="G2481" i="61"/>
  <c r="C2482" i="61"/>
  <c r="G2482" i="61" s="1"/>
  <c r="D2482" i="61"/>
  <c r="E2482" i="61"/>
  <c r="F2482" i="61" s="1"/>
  <c r="C2483" i="61"/>
  <c r="D2483" i="61"/>
  <c r="E2483" i="61" s="1"/>
  <c r="F2483" i="61"/>
  <c r="G2483" i="61"/>
  <c r="C2484" i="61"/>
  <c r="G2484" i="61" s="1"/>
  <c r="D2484" i="61"/>
  <c r="E2484" i="61"/>
  <c r="F2484" i="61" s="1"/>
  <c r="C2485" i="61"/>
  <c r="D2485" i="61"/>
  <c r="E2485" i="61" s="1"/>
  <c r="F2485" i="61"/>
  <c r="G2485" i="61"/>
  <c r="C2486" i="61"/>
  <c r="G2486" i="61" s="1"/>
  <c r="D2486" i="61"/>
  <c r="E2486" i="61"/>
  <c r="F2486" i="61" s="1"/>
  <c r="C2487" i="61"/>
  <c r="D2487" i="61"/>
  <c r="E2487" i="61" s="1"/>
  <c r="G2487" i="61"/>
  <c r="C2488" i="61"/>
  <c r="G2488" i="61" s="1"/>
  <c r="D2488" i="61"/>
  <c r="E2488" i="61"/>
  <c r="F2488" i="61" s="1"/>
  <c r="C2489" i="61"/>
  <c r="D2489" i="61"/>
  <c r="E2489" i="61" s="1"/>
  <c r="F2489" i="61"/>
  <c r="G2489" i="61"/>
  <c r="C2490" i="61"/>
  <c r="G2490" i="61" s="1"/>
  <c r="D2490" i="61"/>
  <c r="E2490" i="61"/>
  <c r="F2490" i="61" s="1"/>
  <c r="C2491" i="61"/>
  <c r="D2491" i="61"/>
  <c r="E2491" i="61" s="1"/>
  <c r="F2491" i="61"/>
  <c r="G2491" i="61"/>
  <c r="C2492" i="61"/>
  <c r="G2492" i="61" s="1"/>
  <c r="D2492" i="61"/>
  <c r="E2492" i="61"/>
  <c r="F2492" i="61" s="1"/>
  <c r="C2493" i="61"/>
  <c r="D2493" i="61"/>
  <c r="E2493" i="61" s="1"/>
  <c r="F2493" i="61"/>
  <c r="G2493" i="61"/>
  <c r="C2494" i="61"/>
  <c r="G2494" i="61" s="1"/>
  <c r="D2494" i="61"/>
  <c r="E2494" i="61"/>
  <c r="F2494" i="61" s="1"/>
  <c r="C2495" i="61"/>
  <c r="D2495" i="61"/>
  <c r="E2495" i="61" s="1"/>
  <c r="G2495" i="61"/>
  <c r="C2496" i="61"/>
  <c r="G2496" i="61" s="1"/>
  <c r="D2496" i="61"/>
  <c r="E2496" i="61"/>
  <c r="F2496" i="61" s="1"/>
  <c r="C2497" i="61"/>
  <c r="D2497" i="61"/>
  <c r="E2497" i="61" s="1"/>
  <c r="G2497" i="61"/>
  <c r="C2498" i="61"/>
  <c r="G2498" i="61" s="1"/>
  <c r="D2498" i="61"/>
  <c r="E2498" i="61"/>
  <c r="F2498" i="61" s="1"/>
  <c r="C2499" i="61"/>
  <c r="D2499" i="61"/>
  <c r="E2499" i="61" s="1"/>
  <c r="F2499" i="61"/>
  <c r="G2499" i="61"/>
  <c r="C2500" i="61"/>
  <c r="G2500" i="61" s="1"/>
  <c r="D2500" i="61"/>
  <c r="E2500" i="61"/>
  <c r="F2500" i="61" s="1"/>
  <c r="C2501" i="61"/>
  <c r="D2501" i="61"/>
  <c r="E2501" i="61" s="1"/>
  <c r="F2501" i="61"/>
  <c r="G2501" i="61"/>
  <c r="C2502" i="61"/>
  <c r="G2502" i="61" s="1"/>
  <c r="D2502" i="61"/>
  <c r="E2502" i="61"/>
  <c r="F2502" i="61" s="1"/>
  <c r="C2503" i="61"/>
  <c r="D2503" i="61"/>
  <c r="E2503" i="61" s="1"/>
  <c r="G2503" i="61"/>
  <c r="C2504" i="61"/>
  <c r="G2504" i="61" s="1"/>
  <c r="D2504" i="61"/>
  <c r="E2504" i="61"/>
  <c r="F2504" i="61" s="1"/>
  <c r="C2505" i="61"/>
  <c r="D2505" i="61"/>
  <c r="E2505" i="61" s="1"/>
  <c r="G2505" i="61"/>
  <c r="C2506" i="61"/>
  <c r="G2506" i="61" s="1"/>
  <c r="D2506" i="61"/>
  <c r="E2506" i="61"/>
  <c r="F2506" i="61" s="1"/>
  <c r="C2507" i="61"/>
  <c r="D2507" i="61"/>
  <c r="E2507" i="61" s="1"/>
  <c r="F2507" i="61"/>
  <c r="G2507" i="61"/>
  <c r="C2508" i="61"/>
  <c r="G2508" i="61" s="1"/>
  <c r="D2508" i="61"/>
  <c r="E2508" i="61"/>
  <c r="F2508" i="61" s="1"/>
  <c r="C2509" i="61"/>
  <c r="D2509" i="61"/>
  <c r="E2509" i="61" s="1"/>
  <c r="F2509" i="61"/>
  <c r="G2509" i="61"/>
  <c r="C2510" i="61"/>
  <c r="G2510" i="61" s="1"/>
  <c r="D2510" i="61"/>
  <c r="E2510" i="61"/>
  <c r="F2510" i="61" s="1"/>
  <c r="C2511" i="61"/>
  <c r="D2511" i="61"/>
  <c r="E2511" i="61" s="1"/>
  <c r="G2511" i="61"/>
  <c r="C2512" i="61"/>
  <c r="G2512" i="61" s="1"/>
  <c r="D2512" i="61"/>
  <c r="E2512" i="61"/>
  <c r="F2512" i="61" s="1"/>
  <c r="F2516" i="61"/>
  <c r="C17" i="60"/>
  <c r="E17" i="60"/>
  <c r="E2" i="59"/>
  <c r="F2" i="59" s="1"/>
  <c r="G2" i="59"/>
  <c r="H2" i="59" s="1"/>
  <c r="I2" i="59"/>
  <c r="J2" i="59" s="1"/>
  <c r="K2" i="59"/>
  <c r="L2" i="59" s="1"/>
  <c r="M2" i="59" s="1"/>
  <c r="N2" i="59" s="1"/>
  <c r="O2" i="59" s="1"/>
  <c r="P2" i="59" s="1"/>
  <c r="Q2" i="59" s="1"/>
  <c r="R2" i="59" s="1"/>
  <c r="S2" i="59" s="1"/>
  <c r="T2" i="59" s="1"/>
  <c r="U2" i="59" s="1"/>
  <c r="V2" i="59" s="1"/>
  <c r="W2" i="59" s="1"/>
  <c r="D3" i="59"/>
  <c r="E3" i="59"/>
  <c r="F3" i="59"/>
  <c r="G3" i="59"/>
  <c r="H3" i="59"/>
  <c r="I3" i="59"/>
  <c r="J3" i="59"/>
  <c r="K3" i="59"/>
  <c r="L3" i="59"/>
  <c r="M3" i="59"/>
  <c r="N3" i="59"/>
  <c r="O3" i="59"/>
  <c r="P3" i="59"/>
  <c r="Q3" i="59"/>
  <c r="R3" i="59"/>
  <c r="S3" i="59"/>
  <c r="T3" i="59"/>
  <c r="U3" i="59"/>
  <c r="V3" i="59"/>
  <c r="W3" i="59"/>
  <c r="E5" i="59"/>
  <c r="E7" i="59" s="1"/>
  <c r="E13" i="59" s="1"/>
  <c r="E23" i="59" s="1"/>
  <c r="G5" i="59"/>
  <c r="G7" i="59" s="1"/>
  <c r="G13" i="59" s="1"/>
  <c r="G23" i="59" s="1"/>
  <c r="I5" i="59"/>
  <c r="K5" i="59"/>
  <c r="K7" i="59" s="1"/>
  <c r="K13" i="59" s="1"/>
  <c r="K23" i="59" s="1"/>
  <c r="M5" i="59"/>
  <c r="M7" i="59" s="1"/>
  <c r="M13" i="59" s="1"/>
  <c r="M23" i="59" s="1"/>
  <c r="O5" i="59"/>
  <c r="O7" i="59" s="1"/>
  <c r="Q5" i="59"/>
  <c r="S5" i="59"/>
  <c r="S7" i="59" s="1"/>
  <c r="U5" i="59"/>
  <c r="U7" i="59" s="1"/>
  <c r="W5" i="59"/>
  <c r="D6" i="59"/>
  <c r="E6" i="59"/>
  <c r="F6" i="59"/>
  <c r="G6" i="59"/>
  <c r="H6" i="59"/>
  <c r="I6" i="59"/>
  <c r="J6" i="59"/>
  <c r="K6" i="59"/>
  <c r="L6" i="59"/>
  <c r="M6" i="59"/>
  <c r="N6" i="59"/>
  <c r="O6" i="59"/>
  <c r="P6" i="59"/>
  <c r="Q6" i="59"/>
  <c r="S6" i="59"/>
  <c r="U6" i="59"/>
  <c r="I7" i="59"/>
  <c r="I13" i="59" s="1"/>
  <c r="I23" i="59" s="1"/>
  <c r="Q7" i="59"/>
  <c r="E10" i="59"/>
  <c r="F10" i="59"/>
  <c r="G10" i="59" s="1"/>
  <c r="G11" i="59" s="1"/>
  <c r="H10" i="59"/>
  <c r="I10" i="59" s="1"/>
  <c r="I11" i="59" s="1"/>
  <c r="J10" i="59"/>
  <c r="K10" i="59" s="1"/>
  <c r="K11" i="59" s="1"/>
  <c r="L10" i="59"/>
  <c r="M10" i="59" s="1"/>
  <c r="M11" i="59" s="1"/>
  <c r="D11" i="59"/>
  <c r="E11" i="59"/>
  <c r="F11" i="59"/>
  <c r="C21" i="59"/>
  <c r="M25" i="59" s="1"/>
  <c r="G25" i="59"/>
  <c r="I25" i="59"/>
  <c r="O25" i="59"/>
  <c r="Q25" i="59"/>
  <c r="W25" i="59"/>
  <c r="D33" i="59"/>
  <c r="E33" i="59"/>
  <c r="F33" i="59"/>
  <c r="G33" i="59"/>
  <c r="H33" i="59"/>
  <c r="I33" i="59"/>
  <c r="J33" i="59"/>
  <c r="K33" i="59"/>
  <c r="L33" i="59"/>
  <c r="M33" i="59"/>
  <c r="N33" i="59"/>
  <c r="O33" i="59"/>
  <c r="P33" i="59"/>
  <c r="Q33" i="59"/>
  <c r="R33" i="59"/>
  <c r="S33" i="59"/>
  <c r="T33" i="59"/>
  <c r="U33" i="59"/>
  <c r="V33" i="59"/>
  <c r="W33" i="59"/>
  <c r="D47" i="59"/>
  <c r="D48" i="59" s="1"/>
  <c r="D49" i="59" s="1"/>
  <c r="D50" i="59" s="1"/>
  <c r="D51" i="59" s="1"/>
  <c r="D52" i="59" s="1"/>
  <c r="D53" i="59" s="1"/>
  <c r="D54" i="59" s="1"/>
  <c r="D55" i="59" s="1"/>
  <c r="D56" i="59" s="1"/>
  <c r="E6" i="58"/>
  <c r="F6" i="58"/>
  <c r="G6" i="58"/>
  <c r="H6" i="58"/>
  <c r="I6" i="58"/>
  <c r="J6" i="58"/>
  <c r="K6" i="58"/>
  <c r="L6" i="58"/>
  <c r="M6" i="58"/>
  <c r="N6" i="58"/>
  <c r="O6" i="58"/>
  <c r="P6" i="58"/>
  <c r="Q6" i="58"/>
  <c r="R6" i="58"/>
  <c r="S6" i="58"/>
  <c r="T6" i="58"/>
  <c r="U6" i="58"/>
  <c r="V6" i="58"/>
  <c r="W6" i="58"/>
  <c r="X6" i="58"/>
  <c r="E7" i="58"/>
  <c r="E16" i="58" s="1"/>
  <c r="E17" i="58" s="1"/>
  <c r="F7" i="58"/>
  <c r="G7" i="58"/>
  <c r="G16" i="58" s="1"/>
  <c r="G17" i="58" s="1"/>
  <c r="H7" i="58"/>
  <c r="I7" i="58"/>
  <c r="I16" i="58" s="1"/>
  <c r="I17" i="58" s="1"/>
  <c r="J7" i="58"/>
  <c r="K7" i="58"/>
  <c r="K16" i="58" s="1"/>
  <c r="K17" i="58" s="1"/>
  <c r="L7" i="58"/>
  <c r="M7" i="58"/>
  <c r="M16" i="58" s="1"/>
  <c r="M17" i="58" s="1"/>
  <c r="N7" i="58"/>
  <c r="O7" i="58"/>
  <c r="O16" i="58" s="1"/>
  <c r="O17" i="58" s="1"/>
  <c r="P7" i="58"/>
  <c r="Q7" i="58"/>
  <c r="Q16" i="58" s="1"/>
  <c r="Q17" i="58" s="1"/>
  <c r="R7" i="58"/>
  <c r="S7" i="58"/>
  <c r="S16" i="58" s="1"/>
  <c r="S17" i="58" s="1"/>
  <c r="T7" i="58"/>
  <c r="U7" i="58"/>
  <c r="U16" i="58" s="1"/>
  <c r="U17" i="58" s="1"/>
  <c r="V7" i="58"/>
  <c r="W7" i="58"/>
  <c r="W16" i="58" s="1"/>
  <c r="W17" i="58" s="1"/>
  <c r="X7" i="58"/>
  <c r="R8" i="58"/>
  <c r="S8" i="58" s="1"/>
  <c r="R6" i="59" s="1"/>
  <c r="T8" i="58"/>
  <c r="U8" i="58" s="1"/>
  <c r="T6" i="59" s="1"/>
  <c r="V8" i="58"/>
  <c r="W8" i="58" s="1"/>
  <c r="V6" i="59" s="1"/>
  <c r="X8" i="58"/>
  <c r="W6" i="59" s="1"/>
  <c r="F9" i="58"/>
  <c r="H9" i="58"/>
  <c r="J9" i="58"/>
  <c r="L9" i="58"/>
  <c r="N9" i="58"/>
  <c r="P9" i="58"/>
  <c r="R9" i="58"/>
  <c r="T9" i="58"/>
  <c r="F12" i="58"/>
  <c r="H12" i="58"/>
  <c r="J12" i="58"/>
  <c r="L12" i="58"/>
  <c r="N12" i="58"/>
  <c r="P12" i="58"/>
  <c r="R12" i="58"/>
  <c r="T12" i="58"/>
  <c r="V12" i="58"/>
  <c r="V31" i="58" s="1"/>
  <c r="X12" i="58"/>
  <c r="F16" i="58"/>
  <c r="H16" i="58"/>
  <c r="J16" i="58"/>
  <c r="J17" i="58" s="1"/>
  <c r="L16" i="58"/>
  <c r="L17" i="58" s="1"/>
  <c r="N16" i="58"/>
  <c r="P16" i="58"/>
  <c r="R16" i="58"/>
  <c r="R17" i="58" s="1"/>
  <c r="T16" i="58"/>
  <c r="T17" i="58" s="1"/>
  <c r="V16" i="58"/>
  <c r="X16" i="58"/>
  <c r="F17" i="58"/>
  <c r="H17" i="58"/>
  <c r="N17" i="58"/>
  <c r="P17" i="58"/>
  <c r="V17" i="58"/>
  <c r="X17" i="58"/>
  <c r="F20" i="58"/>
  <c r="H20" i="58"/>
  <c r="J20" i="58"/>
  <c r="L20" i="58"/>
  <c r="N20" i="58"/>
  <c r="P20" i="58"/>
  <c r="R20" i="58"/>
  <c r="T20" i="58"/>
  <c r="V20" i="58"/>
  <c r="X20" i="58"/>
  <c r="E22" i="58"/>
  <c r="F22" i="58"/>
  <c r="G22" i="58" s="1"/>
  <c r="H22" i="58" s="1"/>
  <c r="F26" i="58"/>
  <c r="J26" i="58"/>
  <c r="L26" i="58"/>
  <c r="N26" i="58"/>
  <c r="R26" i="58"/>
  <c r="T26" i="58"/>
  <c r="V26" i="58"/>
  <c r="E30" i="58"/>
  <c r="F30" i="58"/>
  <c r="G30" i="58"/>
  <c r="H30" i="58"/>
  <c r="I30" i="58"/>
  <c r="J30" i="58"/>
  <c r="K30" i="58"/>
  <c r="L30" i="58"/>
  <c r="M30" i="58"/>
  <c r="N30" i="58"/>
  <c r="O30" i="58"/>
  <c r="P30" i="58"/>
  <c r="Q30" i="58"/>
  <c r="R30" i="58"/>
  <c r="S30" i="58"/>
  <c r="T30" i="58"/>
  <c r="U30" i="58"/>
  <c r="V30" i="58"/>
  <c r="W30" i="58"/>
  <c r="X30" i="58"/>
  <c r="J31" i="58"/>
  <c r="R31" i="58"/>
  <c r="E49" i="58"/>
  <c r="F49" i="58"/>
  <c r="G49" i="58"/>
  <c r="H49" i="58"/>
  <c r="I49" i="58"/>
  <c r="F52" i="58"/>
  <c r="E70" i="58"/>
  <c r="F51" i="58" s="1"/>
  <c r="E71" i="58"/>
  <c r="E72" i="58"/>
  <c r="E73" i="58"/>
  <c r="E74" i="58"/>
  <c r="E75" i="58"/>
  <c r="F53" i="58" s="1"/>
  <c r="E76" i="58"/>
  <c r="F80" i="58"/>
  <c r="H80" i="58"/>
  <c r="F83" i="58" s="1"/>
  <c r="F81" i="58"/>
  <c r="G89" i="58"/>
  <c r="H89" i="58"/>
  <c r="I89" i="58" s="1"/>
  <c r="J89" i="58" s="1"/>
  <c r="K89" i="58" s="1"/>
  <c r="L89" i="58" s="1"/>
  <c r="M89" i="58" s="1"/>
  <c r="N89" i="58" s="1"/>
  <c r="O89" i="58" s="1"/>
  <c r="P89" i="58" s="1"/>
  <c r="Q89" i="58" s="1"/>
  <c r="R89" i="58" s="1"/>
  <c r="S89" i="58" s="1"/>
  <c r="T89" i="58" s="1"/>
  <c r="U89" i="58" s="1"/>
  <c r="V89" i="58" s="1"/>
  <c r="W89" i="58" s="1"/>
  <c r="X89" i="58" s="1"/>
  <c r="Y89" i="58" s="1"/>
  <c r="F12" i="57"/>
  <c r="E19" i="57"/>
  <c r="H3" i="55"/>
  <c r="I3" i="55"/>
  <c r="J3" i="55"/>
  <c r="H4" i="55"/>
  <c r="I4" i="55"/>
  <c r="J4" i="55"/>
  <c r="H5" i="55"/>
  <c r="I5" i="55"/>
  <c r="J5" i="55"/>
  <c r="H6" i="55"/>
  <c r="I6" i="55"/>
  <c r="J6" i="55"/>
  <c r="H7" i="55"/>
  <c r="I7" i="55"/>
  <c r="J7" i="55"/>
  <c r="H8" i="55"/>
  <c r="I8" i="55"/>
  <c r="J8" i="55"/>
  <c r="H9" i="55"/>
  <c r="I9" i="55"/>
  <c r="J9" i="55"/>
  <c r="H10" i="55"/>
  <c r="I10" i="55"/>
  <c r="J10" i="55"/>
  <c r="O2" i="54"/>
  <c r="B14" i="54"/>
  <c r="C14" i="54"/>
  <c r="B15" i="54"/>
  <c r="C15" i="54"/>
  <c r="C16" i="54" s="1"/>
  <c r="B16" i="54"/>
  <c r="K30" i="53"/>
  <c r="L30" i="53"/>
  <c r="J34" i="53"/>
  <c r="K34" i="53"/>
  <c r="L34" i="53"/>
  <c r="L37" i="53"/>
  <c r="E3" i="52"/>
  <c r="E4" i="52"/>
  <c r="E5" i="52"/>
  <c r="E6" i="52"/>
  <c r="E7" i="52"/>
  <c r="E8" i="52"/>
  <c r="E9" i="52"/>
  <c r="E10" i="52"/>
  <c r="E11" i="52"/>
  <c r="E12" i="52"/>
  <c r="E13" i="52"/>
  <c r="F21" i="52"/>
  <c r="K22" i="52"/>
  <c r="F22" i="52" s="1"/>
  <c r="K23" i="52"/>
  <c r="F23" i="52" s="1"/>
  <c r="K24" i="52"/>
  <c r="F24" i="52" s="1"/>
  <c r="K25" i="52"/>
  <c r="F25" i="52" s="1"/>
  <c r="K26" i="52"/>
  <c r="F26" i="52" s="1"/>
  <c r="K27" i="52"/>
  <c r="F27" i="52" s="1"/>
  <c r="K28" i="52"/>
  <c r="F28" i="52" s="1"/>
  <c r="D29" i="52"/>
  <c r="F29" i="52"/>
  <c r="K29" i="52"/>
  <c r="K30" i="52"/>
  <c r="B15" i="51"/>
  <c r="C15" i="51"/>
  <c r="D15" i="51"/>
  <c r="E15" i="51"/>
  <c r="E17" i="51" s="1"/>
  <c r="F15" i="51"/>
  <c r="G15" i="51"/>
  <c r="G17" i="51" s="1"/>
  <c r="D30" i="50" s="1"/>
  <c r="F17" i="51"/>
  <c r="C30" i="50" s="1"/>
  <c r="B9" i="50"/>
  <c r="C9" i="50"/>
  <c r="D9" i="50"/>
  <c r="G11" i="50"/>
  <c r="H11" i="50"/>
  <c r="I11" i="50"/>
  <c r="J11" i="50"/>
  <c r="J16" i="50" s="1"/>
  <c r="K11" i="50"/>
  <c r="G13" i="50"/>
  <c r="H13" i="50"/>
  <c r="I13" i="50"/>
  <c r="I15" i="50" s="1"/>
  <c r="J13" i="50"/>
  <c r="K13" i="50"/>
  <c r="G14" i="50"/>
  <c r="H14" i="50"/>
  <c r="H15" i="50" s="1"/>
  <c r="I14" i="50"/>
  <c r="J14" i="50"/>
  <c r="K14" i="50"/>
  <c r="G15" i="50"/>
  <c r="K15" i="50"/>
  <c r="G16" i="50"/>
  <c r="G30" i="50" s="1"/>
  <c r="H16" i="50"/>
  <c r="H17" i="50" s="1"/>
  <c r="I16" i="50"/>
  <c r="K16" i="50"/>
  <c r="K30" i="50" s="1"/>
  <c r="G17" i="50"/>
  <c r="I17" i="50"/>
  <c r="K17" i="50"/>
  <c r="G19" i="50"/>
  <c r="H19" i="50"/>
  <c r="H21" i="50" s="1"/>
  <c r="H22" i="50" s="1"/>
  <c r="I19" i="50"/>
  <c r="J19" i="50"/>
  <c r="J24" i="50" s="1"/>
  <c r="J26" i="50" s="1"/>
  <c r="J27" i="50" s="1"/>
  <c r="K19" i="50"/>
  <c r="G20" i="50"/>
  <c r="G21" i="50" s="1"/>
  <c r="G22" i="50" s="1"/>
  <c r="H20" i="50"/>
  <c r="I20" i="50"/>
  <c r="I25" i="50" s="1"/>
  <c r="J20" i="50"/>
  <c r="K20" i="50"/>
  <c r="K21" i="50" s="1"/>
  <c r="K22" i="50" s="1"/>
  <c r="J21" i="50"/>
  <c r="J22" i="50" s="1"/>
  <c r="G24" i="50"/>
  <c r="I24" i="50"/>
  <c r="K24" i="50"/>
  <c r="H25" i="50"/>
  <c r="J25" i="50"/>
  <c r="G29" i="50"/>
  <c r="H29" i="50"/>
  <c r="I29" i="50"/>
  <c r="J29" i="50"/>
  <c r="K29" i="50"/>
  <c r="B30" i="50"/>
  <c r="H30" i="50"/>
  <c r="I30" i="50"/>
  <c r="E2" i="49"/>
  <c r="E32" i="49" s="1"/>
  <c r="F2" i="49"/>
  <c r="G2" i="49"/>
  <c r="G32" i="49" s="1"/>
  <c r="H2" i="49"/>
  <c r="I2" i="49"/>
  <c r="I32" i="49" s="1"/>
  <c r="J2" i="49"/>
  <c r="K2" i="49"/>
  <c r="K32" i="49" s="1"/>
  <c r="L2" i="49"/>
  <c r="M2" i="49"/>
  <c r="M32" i="49" s="1"/>
  <c r="N2" i="49"/>
  <c r="O2" i="49"/>
  <c r="O32" i="49" s="1"/>
  <c r="P2" i="49"/>
  <c r="Q2" i="49"/>
  <c r="Q32" i="49" s="1"/>
  <c r="R2" i="49"/>
  <c r="S2" i="49"/>
  <c r="S32" i="49" s="1"/>
  <c r="T2" i="49"/>
  <c r="U2" i="49"/>
  <c r="U32" i="49" s="1"/>
  <c r="V2" i="49"/>
  <c r="W2" i="49"/>
  <c r="W32" i="49" s="1"/>
  <c r="X2" i="49"/>
  <c r="E17" i="49"/>
  <c r="F17" i="49" s="1"/>
  <c r="G17" i="49"/>
  <c r="H17" i="49" s="1"/>
  <c r="E20" i="49"/>
  <c r="G20" i="49"/>
  <c r="C23" i="49"/>
  <c r="F32" i="49"/>
  <c r="H32" i="49"/>
  <c r="J32" i="49"/>
  <c r="L32" i="49"/>
  <c r="N32" i="49"/>
  <c r="P32" i="49"/>
  <c r="R32" i="49"/>
  <c r="T32" i="49"/>
  <c r="V32" i="49"/>
  <c r="X32" i="49"/>
  <c r="E34" i="49"/>
  <c r="F34" i="49"/>
  <c r="E35" i="49"/>
  <c r="F35" i="49"/>
  <c r="G35" i="49"/>
  <c r="H35" i="49"/>
  <c r="I35" i="49"/>
  <c r="J35" i="49"/>
  <c r="K35" i="49"/>
  <c r="L35" i="49"/>
  <c r="M35" i="49"/>
  <c r="N35" i="49"/>
  <c r="O35" i="49"/>
  <c r="P35" i="49"/>
  <c r="Q35" i="49"/>
  <c r="R35" i="49"/>
  <c r="S35" i="49"/>
  <c r="T35" i="49"/>
  <c r="U35" i="49"/>
  <c r="V35" i="49"/>
  <c r="W35" i="49"/>
  <c r="X35" i="49"/>
  <c r="E36" i="49"/>
  <c r="F36" i="49"/>
  <c r="G36" i="49"/>
  <c r="H36" i="49"/>
  <c r="I36" i="49"/>
  <c r="J36" i="49"/>
  <c r="K36" i="49"/>
  <c r="L36" i="49"/>
  <c r="M36" i="49"/>
  <c r="N36" i="49"/>
  <c r="O36" i="49"/>
  <c r="P36" i="49"/>
  <c r="Q36" i="49"/>
  <c r="R36" i="49"/>
  <c r="S36" i="49"/>
  <c r="T36" i="49"/>
  <c r="U36" i="49"/>
  <c r="V36" i="49"/>
  <c r="W36" i="49"/>
  <c r="X36" i="49"/>
  <c r="E37" i="49"/>
  <c r="F37" i="49"/>
  <c r="G37" i="49"/>
  <c r="H37" i="49"/>
  <c r="I37" i="49"/>
  <c r="J37" i="49"/>
  <c r="K37" i="49"/>
  <c r="L37" i="49"/>
  <c r="M37" i="49"/>
  <c r="N37" i="49"/>
  <c r="O37" i="49"/>
  <c r="P37" i="49"/>
  <c r="Q37" i="49"/>
  <c r="R37" i="49"/>
  <c r="S37" i="49"/>
  <c r="T37" i="49"/>
  <c r="U37" i="49"/>
  <c r="V37" i="49"/>
  <c r="W37" i="49"/>
  <c r="X37" i="49"/>
  <c r="F39" i="49"/>
  <c r="G39" i="49"/>
  <c r="H39" i="49" s="1"/>
  <c r="I39" i="49"/>
  <c r="J39" i="49" s="1"/>
  <c r="K39" i="49"/>
  <c r="L39" i="49" s="1"/>
  <c r="M39" i="49" s="1"/>
  <c r="N39" i="49" s="1"/>
  <c r="O39" i="49" s="1"/>
  <c r="P39" i="49" s="1"/>
  <c r="Q39" i="49" s="1"/>
  <c r="R39" i="49" s="1"/>
  <c r="S39" i="49" s="1"/>
  <c r="T39" i="49" s="1"/>
  <c r="U39" i="49" s="1"/>
  <c r="V39" i="49" s="1"/>
  <c r="W39" i="49" s="1"/>
  <c r="X39" i="49" s="1"/>
  <c r="E41" i="49"/>
  <c r="F22" i="48" s="1"/>
  <c r="F25" i="48" s="1"/>
  <c r="D44" i="49"/>
  <c r="E48" i="49"/>
  <c r="F48" i="49"/>
  <c r="G48" i="49"/>
  <c r="H48" i="49"/>
  <c r="I48" i="49"/>
  <c r="J48" i="49"/>
  <c r="K48" i="49"/>
  <c r="L48" i="49"/>
  <c r="M48" i="49"/>
  <c r="N48" i="49"/>
  <c r="O48" i="49"/>
  <c r="P48" i="49"/>
  <c r="Q48" i="49"/>
  <c r="R48" i="49"/>
  <c r="S48" i="49"/>
  <c r="T48" i="49"/>
  <c r="U48" i="49"/>
  <c r="V48" i="49"/>
  <c r="W48" i="49"/>
  <c r="X48" i="49"/>
  <c r="B4" i="48"/>
  <c r="F4" i="48" s="1"/>
  <c r="C4" i="48"/>
  <c r="G4" i="48" s="1"/>
  <c r="D4" i="48"/>
  <c r="H4" i="48" s="1"/>
  <c r="B5" i="48"/>
  <c r="F5" i="48" s="1"/>
  <c r="C5" i="48"/>
  <c r="G5" i="48" s="1"/>
  <c r="D5" i="48"/>
  <c r="H5" i="48" s="1"/>
  <c r="B6" i="48"/>
  <c r="F6" i="48" s="1"/>
  <c r="C6" i="48"/>
  <c r="G6" i="48" s="1"/>
  <c r="D6" i="48"/>
  <c r="H6" i="48" s="1"/>
  <c r="L11" i="48"/>
  <c r="B39" i="48"/>
  <c r="F9" i="48" s="1"/>
  <c r="C39" i="48"/>
  <c r="G11" i="48" s="1"/>
  <c r="D39" i="48"/>
  <c r="H11" i="48" s="1"/>
  <c r="B40" i="48"/>
  <c r="C40" i="48"/>
  <c r="D40" i="48"/>
  <c r="F23" i="48"/>
  <c r="F24" i="48"/>
  <c r="C36" i="48"/>
  <c r="F8" i="47"/>
  <c r="M8" i="47"/>
  <c r="F9" i="47"/>
  <c r="F10" i="47"/>
  <c r="M10" i="47"/>
  <c r="F11" i="47"/>
  <c r="H11" i="47"/>
  <c r="H12" i="47" s="1"/>
  <c r="F15" i="47"/>
  <c r="H15" i="47"/>
  <c r="F16" i="47"/>
  <c r="H16" i="47"/>
  <c r="F17" i="47"/>
  <c r="H17" i="47"/>
  <c r="F25" i="47"/>
  <c r="H25" i="47"/>
  <c r="K32" i="47"/>
  <c r="K35" i="47"/>
  <c r="J58" i="47"/>
  <c r="S58" i="47" s="1"/>
  <c r="M18" i="47" s="1"/>
  <c r="K61" i="47"/>
  <c r="G64" i="47"/>
  <c r="G67" i="47"/>
  <c r="G68" i="47"/>
  <c r="J69" i="47"/>
  <c r="G74" i="47"/>
  <c r="O96" i="47"/>
  <c r="K37" i="47" l="1"/>
  <c r="K44" i="47"/>
  <c r="K47" i="47" s="1"/>
  <c r="K39" i="47"/>
  <c r="M25" i="47"/>
  <c r="G73" i="47"/>
  <c r="F12" i="47"/>
  <c r="F18" i="47"/>
  <c r="F38" i="48"/>
  <c r="G13" i="48"/>
  <c r="G10" i="48"/>
  <c r="H40" i="48"/>
  <c r="H14" i="48"/>
  <c r="H12" i="48"/>
  <c r="H36" i="48" s="1"/>
  <c r="G40" i="48"/>
  <c r="D36" i="48"/>
  <c r="G39" i="48"/>
  <c r="G15" i="48"/>
  <c r="J17" i="50"/>
  <c r="J30" i="50"/>
  <c r="H23" i="47"/>
  <c r="I12" i="47" s="1"/>
  <c r="W7" i="59"/>
  <c r="F2269" i="61"/>
  <c r="I22" i="58"/>
  <c r="J22" i="58" s="1"/>
  <c r="H24" i="58"/>
  <c r="H58" i="58"/>
  <c r="F2511" i="61"/>
  <c r="F2487" i="61"/>
  <c r="F2467" i="61"/>
  <c r="F2465" i="61"/>
  <c r="F2447" i="61"/>
  <c r="F2445" i="61"/>
  <c r="F2439" i="61"/>
  <c r="F2437" i="61"/>
  <c r="F2433" i="61"/>
  <c r="F2431" i="61"/>
  <c r="F2419" i="61"/>
  <c r="F2403" i="61"/>
  <c r="F2377" i="61"/>
  <c r="F2375" i="61"/>
  <c r="F2352" i="61"/>
  <c r="F2344" i="61"/>
  <c r="F2336" i="61"/>
  <c r="F2312" i="61"/>
  <c r="F2288" i="61"/>
  <c r="F2190" i="61"/>
  <c r="S59" i="47"/>
  <c r="M23" i="47" s="1"/>
  <c r="M11" i="47"/>
  <c r="M12" i="47" s="1"/>
  <c r="H24" i="50"/>
  <c r="H26" i="50" s="1"/>
  <c r="H27" i="50" s="1"/>
  <c r="H31" i="58"/>
  <c r="H32" i="58" s="1"/>
  <c r="F58" i="58"/>
  <c r="V5" i="59"/>
  <c r="V7" i="59" s="1"/>
  <c r="W9" i="58"/>
  <c r="W12" i="58"/>
  <c r="W20" i="58"/>
  <c r="R5" i="59"/>
  <c r="R7" i="59" s="1"/>
  <c r="S9" i="58"/>
  <c r="S12" i="58"/>
  <c r="S20" i="58"/>
  <c r="N5" i="59"/>
  <c r="N7" i="59" s="1"/>
  <c r="O9" i="58"/>
  <c r="O12" i="58"/>
  <c r="O20" i="58"/>
  <c r="F5" i="59"/>
  <c r="F7" i="59" s="1"/>
  <c r="F13" i="59" s="1"/>
  <c r="F23" i="59" s="1"/>
  <c r="G9" i="58"/>
  <c r="G12" i="58"/>
  <c r="G20" i="58"/>
  <c r="G24" i="58" s="1"/>
  <c r="F2260" i="61"/>
  <c r="F2252" i="61"/>
  <c r="F2244" i="61"/>
  <c r="F2218" i="61"/>
  <c r="H19" i="49"/>
  <c r="H20" i="49"/>
  <c r="I26" i="50"/>
  <c r="I27" i="50" s="1"/>
  <c r="X58" i="58"/>
  <c r="F2328" i="61"/>
  <c r="F2280" i="61"/>
  <c r="F2222" i="61"/>
  <c r="F2206" i="61"/>
  <c r="F2174" i="61"/>
  <c r="F40" i="48"/>
  <c r="F19" i="49"/>
  <c r="F20" i="49"/>
  <c r="G25" i="50"/>
  <c r="G26" i="50" s="1"/>
  <c r="G27" i="50" s="1"/>
  <c r="X31" i="58"/>
  <c r="N58" i="58"/>
  <c r="J5" i="59"/>
  <c r="J7" i="59" s="1"/>
  <c r="K9" i="58"/>
  <c r="K12" i="58"/>
  <c r="K20" i="58"/>
  <c r="L11" i="59"/>
  <c r="F2236" i="61"/>
  <c r="F26" i="48"/>
  <c r="E49" i="49"/>
  <c r="F31" i="58"/>
  <c r="F32" i="58" s="1"/>
  <c r="F24" i="58"/>
  <c r="T58" i="58"/>
  <c r="X9" i="58"/>
  <c r="J11" i="59"/>
  <c r="F2347" i="61"/>
  <c r="F2339" i="61"/>
  <c r="F2331" i="61"/>
  <c r="F2323" i="61"/>
  <c r="F2315" i="61"/>
  <c r="F2307" i="61"/>
  <c r="F2299" i="61"/>
  <c r="F2294" i="61"/>
  <c r="F2291" i="61"/>
  <c r="F2286" i="61"/>
  <c r="F2283" i="61"/>
  <c r="F2278" i="61"/>
  <c r="F2275" i="61"/>
  <c r="F2270" i="61"/>
  <c r="P58" i="58"/>
  <c r="F2505" i="61"/>
  <c r="F2503" i="61"/>
  <c r="F2497" i="61"/>
  <c r="F2495" i="61"/>
  <c r="F2481" i="61"/>
  <c r="F2479" i="61"/>
  <c r="F2473" i="61"/>
  <c r="F2471" i="61"/>
  <c r="F2459" i="61"/>
  <c r="F2457" i="61"/>
  <c r="F2453" i="61"/>
  <c r="F2451" i="61"/>
  <c r="F2413" i="61"/>
  <c r="F2409" i="61"/>
  <c r="F2407" i="61"/>
  <c r="F2399" i="61"/>
  <c r="F2389" i="61"/>
  <c r="F2387" i="61"/>
  <c r="F2369" i="61"/>
  <c r="F2367" i="61"/>
  <c r="F2361" i="61"/>
  <c r="F2357" i="61"/>
  <c r="F2320" i="61"/>
  <c r="F2296" i="61"/>
  <c r="F2272" i="61"/>
  <c r="F10" i="48"/>
  <c r="F15" i="48"/>
  <c r="F16" i="48" s="1"/>
  <c r="F39" i="48"/>
  <c r="F13" i="48"/>
  <c r="F11" i="48"/>
  <c r="G34" i="49"/>
  <c r="F41" i="49"/>
  <c r="K25" i="50"/>
  <c r="K26" i="50" s="1"/>
  <c r="K27" i="50" s="1"/>
  <c r="P31" i="58"/>
  <c r="V58" i="58"/>
  <c r="F25" i="59"/>
  <c r="J25" i="59"/>
  <c r="N25" i="59"/>
  <c r="R25" i="59"/>
  <c r="V25" i="59"/>
  <c r="C40" i="59"/>
  <c r="D25" i="59"/>
  <c r="H25" i="59"/>
  <c r="L25" i="59"/>
  <c r="P25" i="59"/>
  <c r="T25" i="59"/>
  <c r="C27" i="59"/>
  <c r="E2267" i="61"/>
  <c r="F2267" i="61" s="1"/>
  <c r="E2268" i="61"/>
  <c r="F2228" i="61"/>
  <c r="B36" i="48"/>
  <c r="F12" i="48"/>
  <c r="F36" i="48" s="1"/>
  <c r="G19" i="49"/>
  <c r="N31" i="58"/>
  <c r="L58" i="58"/>
  <c r="U25" i="59"/>
  <c r="E25" i="59"/>
  <c r="H13" i="48"/>
  <c r="H10" i="48"/>
  <c r="H15" i="48"/>
  <c r="H39" i="48"/>
  <c r="F14" i="48"/>
  <c r="H9" i="48"/>
  <c r="H38" i="48" s="1"/>
  <c r="E42" i="49"/>
  <c r="E44" i="49" s="1"/>
  <c r="E19" i="49"/>
  <c r="I17" i="49"/>
  <c r="I21" i="50"/>
  <c r="I22" i="50" s="1"/>
  <c r="J15" i="50"/>
  <c r="F54" i="58"/>
  <c r="F57" i="58" s="1"/>
  <c r="T31" i="58"/>
  <c r="L31" i="58"/>
  <c r="X26" i="58"/>
  <c r="P26" i="58"/>
  <c r="H26" i="58"/>
  <c r="R58" i="58"/>
  <c r="J58" i="58"/>
  <c r="V9" i="58"/>
  <c r="U9" i="58"/>
  <c r="U12" i="58"/>
  <c r="U20" i="58"/>
  <c r="T5" i="59"/>
  <c r="T7" i="59" s="1"/>
  <c r="Q9" i="58"/>
  <c r="Q12" i="58"/>
  <c r="Q20" i="58"/>
  <c r="P5" i="59"/>
  <c r="P7" i="59" s="1"/>
  <c r="M9" i="58"/>
  <c r="M12" i="58"/>
  <c r="M20" i="58"/>
  <c r="L5" i="59"/>
  <c r="L7" i="59" s="1"/>
  <c r="L13" i="59" s="1"/>
  <c r="L23" i="59" s="1"/>
  <c r="I9" i="58"/>
  <c r="I12" i="58"/>
  <c r="I20" i="58"/>
  <c r="I24" i="58" s="1"/>
  <c r="H5" i="59"/>
  <c r="H7" i="59" s="1"/>
  <c r="H13" i="59" s="1"/>
  <c r="H23" i="59" s="1"/>
  <c r="E9" i="58"/>
  <c r="E12" i="58"/>
  <c r="E20" i="58"/>
  <c r="E24" i="58" s="1"/>
  <c r="D5" i="59"/>
  <c r="D7" i="59" s="1"/>
  <c r="D13" i="59" s="1"/>
  <c r="D23" i="59" s="1"/>
  <c r="S25" i="59"/>
  <c r="K25" i="59"/>
  <c r="H11" i="59"/>
  <c r="N10" i="59"/>
  <c r="F2266" i="61"/>
  <c r="F2263" i="61"/>
  <c r="F2258" i="61"/>
  <c r="F2255" i="61"/>
  <c r="F2250" i="61"/>
  <c r="F2247" i="61"/>
  <c r="F2242" i="61"/>
  <c r="F2239" i="61"/>
  <c r="F2234" i="61"/>
  <c r="F2231" i="61"/>
  <c r="F2164" i="61"/>
  <c r="F2156" i="61"/>
  <c r="F2148" i="61"/>
  <c r="E2107" i="61"/>
  <c r="F2107" i="61" s="1"/>
  <c r="E2108" i="61"/>
  <c r="F2076" i="61"/>
  <c r="E1827" i="61"/>
  <c r="F1827" i="61" s="1"/>
  <c r="E1828" i="61"/>
  <c r="F1828" i="61" s="1"/>
  <c r="E1157" i="61"/>
  <c r="F1157" i="61" s="1"/>
  <c r="E1158" i="61"/>
  <c r="F1158" i="61" s="1"/>
  <c r="F989" i="61"/>
  <c r="F990" i="61"/>
  <c r="F925" i="61"/>
  <c r="F926" i="61"/>
  <c r="F877" i="61"/>
  <c r="F878" i="61"/>
  <c r="F845" i="61"/>
  <c r="F846" i="61"/>
  <c r="F804" i="61"/>
  <c r="F805" i="61"/>
  <c r="J8" i="61"/>
  <c r="F2157" i="61"/>
  <c r="F2149" i="61"/>
  <c r="G14" i="48"/>
  <c r="G9" i="48"/>
  <c r="G38" i="48" s="1"/>
  <c r="F2110" i="61"/>
  <c r="F2098" i="61"/>
  <c r="F2095" i="61"/>
  <c r="F2082" i="61"/>
  <c r="F2079" i="61"/>
  <c r="F2066" i="61"/>
  <c r="F2063" i="61"/>
  <c r="F2050" i="61"/>
  <c r="F2047" i="61"/>
  <c r="F2034" i="61"/>
  <c r="F2031" i="61"/>
  <c r="F2018" i="61"/>
  <c r="F2015" i="61"/>
  <c r="F2002" i="61"/>
  <c r="F1999" i="61"/>
  <c r="F1986" i="61"/>
  <c r="F1983" i="61"/>
  <c r="F1970" i="61"/>
  <c r="F1967" i="61"/>
  <c r="F1954" i="61"/>
  <c r="F1951" i="61"/>
  <c r="F1938" i="61"/>
  <c r="F1935" i="61"/>
  <c r="F1922" i="61"/>
  <c r="F1919" i="61"/>
  <c r="F1906" i="61"/>
  <c r="F1903" i="61"/>
  <c r="F1890" i="61"/>
  <c r="F1887" i="61"/>
  <c r="F1874" i="61"/>
  <c r="F1871" i="61"/>
  <c r="F1862" i="61"/>
  <c r="F1859" i="61"/>
  <c r="F1846" i="61"/>
  <c r="F1843" i="61"/>
  <c r="F1830" i="61"/>
  <c r="F1818" i="61"/>
  <c r="F1815" i="61"/>
  <c r="F1802" i="61"/>
  <c r="F1799" i="61"/>
  <c r="F1786" i="61"/>
  <c r="F1783" i="61"/>
  <c r="F1770" i="61"/>
  <c r="F1767" i="61"/>
  <c r="F1754" i="61"/>
  <c r="F1751" i="61"/>
  <c r="F1742" i="61"/>
  <c r="F1739" i="61"/>
  <c r="F1726" i="61"/>
  <c r="F1723" i="61"/>
  <c r="F1710" i="61"/>
  <c r="F1707" i="61"/>
  <c r="F1698" i="61"/>
  <c r="F1695" i="61"/>
  <c r="F1682" i="61"/>
  <c r="F1679" i="61"/>
  <c r="F1665" i="61"/>
  <c r="F1658" i="61"/>
  <c r="F1650" i="61"/>
  <c r="F1642" i="61"/>
  <c r="F1634" i="61"/>
  <c r="F1626" i="61"/>
  <c r="F1618" i="61"/>
  <c r="F1610" i="61"/>
  <c r="F1602" i="61"/>
  <c r="F1594" i="61"/>
  <c r="F1586" i="61"/>
  <c r="F1578" i="61"/>
  <c r="E1442" i="61"/>
  <c r="F1442" i="61" s="1"/>
  <c r="E1443" i="61"/>
  <c r="F2168" i="61"/>
  <c r="F2160" i="61"/>
  <c r="F2152" i="61"/>
  <c r="G12" i="48"/>
  <c r="G36" i="48" s="1"/>
  <c r="F2106" i="61"/>
  <c r="F2103" i="61"/>
  <c r="F2090" i="61"/>
  <c r="F2087" i="61"/>
  <c r="F2074" i="61"/>
  <c r="F2071" i="61"/>
  <c r="F2058" i="61"/>
  <c r="F2055" i="61"/>
  <c r="F2042" i="61"/>
  <c r="F2039" i="61"/>
  <c r="F2026" i="61"/>
  <c r="F2023" i="61"/>
  <c r="F2010" i="61"/>
  <c r="F2007" i="61"/>
  <c r="F1994" i="61"/>
  <c r="F1991" i="61"/>
  <c r="F1978" i="61"/>
  <c r="F1975" i="61"/>
  <c r="F1962" i="61"/>
  <c r="F1959" i="61"/>
  <c r="F1946" i="61"/>
  <c r="F1943" i="61"/>
  <c r="F1930" i="61"/>
  <c r="F1927" i="61"/>
  <c r="F1914" i="61"/>
  <c r="F1911" i="61"/>
  <c r="F1898" i="61"/>
  <c r="F1895" i="61"/>
  <c r="F1882" i="61"/>
  <c r="F1879" i="61"/>
  <c r="E1867" i="61"/>
  <c r="F1867" i="61" s="1"/>
  <c r="E1868" i="61"/>
  <c r="F1854" i="61"/>
  <c r="F1851" i="61"/>
  <c r="F1838" i="61"/>
  <c r="F1835" i="61"/>
  <c r="F1826" i="61"/>
  <c r="F1823" i="61"/>
  <c r="F1810" i="61"/>
  <c r="F1807" i="61"/>
  <c r="F1794" i="61"/>
  <c r="F1791" i="61"/>
  <c r="F1778" i="61"/>
  <c r="F1775" i="61"/>
  <c r="F1762" i="61"/>
  <c r="F1759" i="61"/>
  <c r="E1747" i="61"/>
  <c r="F1747" i="61" s="1"/>
  <c r="E1748" i="61"/>
  <c r="F1734" i="61"/>
  <c r="F1731" i="61"/>
  <c r="F1718" i="61"/>
  <c r="F1715" i="61"/>
  <c r="E1703" i="61"/>
  <c r="F1703" i="61" s="1"/>
  <c r="E1704" i="61"/>
  <c r="F1690" i="61"/>
  <c r="F1687" i="61"/>
  <c r="F1674" i="61"/>
  <c r="F1660" i="61"/>
  <c r="F1646" i="61"/>
  <c r="F1638" i="61"/>
  <c r="F1630" i="61"/>
  <c r="F1622" i="61"/>
  <c r="F1614" i="61"/>
  <c r="F1606" i="61"/>
  <c r="F1598" i="61"/>
  <c r="F1590" i="61"/>
  <c r="F1582" i="61"/>
  <c r="F1574" i="61"/>
  <c r="F1444" i="61"/>
  <c r="F1557" i="61"/>
  <c r="F1554" i="61"/>
  <c r="F1541" i="61"/>
  <c r="F1538" i="61"/>
  <c r="F1525" i="61"/>
  <c r="F1522" i="61"/>
  <c r="F1509" i="61"/>
  <c r="F1506" i="61"/>
  <c r="F1493" i="61"/>
  <c r="F1490" i="61"/>
  <c r="F1477" i="61"/>
  <c r="F1474" i="61"/>
  <c r="F1461" i="61"/>
  <c r="F1458" i="61"/>
  <c r="F1445" i="61"/>
  <c r="F1433" i="61"/>
  <c r="F1430" i="61"/>
  <c r="F1417" i="61"/>
  <c r="F1414" i="61"/>
  <c r="F1401" i="61"/>
  <c r="F1398" i="61"/>
  <c r="F1385" i="61"/>
  <c r="F1382" i="61"/>
  <c r="F1369" i="61"/>
  <c r="F1366" i="61"/>
  <c r="F1353" i="61"/>
  <c r="F1350" i="61"/>
  <c r="F1337" i="61"/>
  <c r="F1334" i="61"/>
  <c r="E1322" i="61"/>
  <c r="F1322" i="61" s="1"/>
  <c r="E1323" i="61"/>
  <c r="F1309" i="61"/>
  <c r="F1306" i="61"/>
  <c r="F1293" i="61"/>
  <c r="F1290" i="61"/>
  <c r="F1274" i="61"/>
  <c r="F1258" i="61"/>
  <c r="F1242" i="61"/>
  <c r="F1226" i="61"/>
  <c r="F1210" i="61"/>
  <c r="F1194" i="61"/>
  <c r="F1179" i="61"/>
  <c r="F1180" i="61"/>
  <c r="F1669" i="61"/>
  <c r="F1661" i="61"/>
  <c r="F1653" i="61"/>
  <c r="F1265" i="61"/>
  <c r="F1262" i="61"/>
  <c r="F1249" i="61"/>
  <c r="F1246" i="61"/>
  <c r="F1233" i="61"/>
  <c r="F1230" i="61"/>
  <c r="F1217" i="61"/>
  <c r="F1214" i="61"/>
  <c r="F1201" i="61"/>
  <c r="F1198" i="61"/>
  <c r="F1565" i="61"/>
  <c r="F1562" i="61"/>
  <c r="F1549" i="61"/>
  <c r="F1546" i="61"/>
  <c r="F1533" i="61"/>
  <c r="F1530" i="61"/>
  <c r="F1517" i="61"/>
  <c r="F1514" i="61"/>
  <c r="F1501" i="61"/>
  <c r="F1498" i="61"/>
  <c r="F1485" i="61"/>
  <c r="F1482" i="61"/>
  <c r="F1469" i="61"/>
  <c r="F1466" i="61"/>
  <c r="F1453" i="61"/>
  <c r="F1450" i="61"/>
  <c r="F1441" i="61"/>
  <c r="F1438" i="61"/>
  <c r="F1425" i="61"/>
  <c r="F1422" i="61"/>
  <c r="F1409" i="61"/>
  <c r="F1406" i="61"/>
  <c r="F1393" i="61"/>
  <c r="F1390" i="61"/>
  <c r="F1377" i="61"/>
  <c r="F1374" i="61"/>
  <c r="F1361" i="61"/>
  <c r="F1358" i="61"/>
  <c r="F1345" i="61"/>
  <c r="F1342" i="61"/>
  <c r="F1329" i="61"/>
  <c r="F1326" i="61"/>
  <c r="F1317" i="61"/>
  <c r="F1314" i="61"/>
  <c r="F1301" i="61"/>
  <c r="F1298" i="61"/>
  <c r="F1285" i="61"/>
  <c r="F1269" i="61"/>
  <c r="F1253" i="61"/>
  <c r="F1237" i="61"/>
  <c r="F1221" i="61"/>
  <c r="F1205" i="61"/>
  <c r="F1189" i="61"/>
  <c r="F1118" i="61"/>
  <c r="F1115" i="61"/>
  <c r="F1102" i="61"/>
  <c r="F1099" i="61"/>
  <c r="F1086" i="61"/>
  <c r="F1083" i="61"/>
  <c r="F1070" i="61"/>
  <c r="F1067" i="61"/>
  <c r="F1054" i="61"/>
  <c r="F1051" i="61"/>
  <c r="F1038" i="61"/>
  <c r="F1035" i="61"/>
  <c r="F1022" i="61"/>
  <c r="F1019" i="61"/>
  <c r="F1006" i="61"/>
  <c r="F973" i="61"/>
  <c r="F949" i="61"/>
  <c r="F950" i="61"/>
  <c r="F941" i="61"/>
  <c r="F942" i="61"/>
  <c r="F933" i="61"/>
  <c r="F934" i="61"/>
  <c r="F901" i="61"/>
  <c r="F902" i="61"/>
  <c r="F869" i="61"/>
  <c r="F870" i="61"/>
  <c r="F837" i="61"/>
  <c r="F838" i="61"/>
  <c r="F780" i="61"/>
  <c r="F781" i="61"/>
  <c r="F909" i="61"/>
  <c r="F910" i="61"/>
  <c r="F893" i="61"/>
  <c r="F894" i="61"/>
  <c r="F861" i="61"/>
  <c r="F862" i="61"/>
  <c r="F829" i="61"/>
  <c r="F830" i="61"/>
  <c r="F1176" i="61"/>
  <c r="F1174" i="61"/>
  <c r="F1172" i="61"/>
  <c r="F1170" i="61"/>
  <c r="F1168" i="61"/>
  <c r="F1166" i="61"/>
  <c r="F1164" i="61"/>
  <c r="F1162" i="61"/>
  <c r="F1160" i="61"/>
  <c r="F1156" i="61"/>
  <c r="F1154" i="61"/>
  <c r="F1152" i="61"/>
  <c r="F1150" i="61"/>
  <c r="F1148" i="61"/>
  <c r="F1146" i="61"/>
  <c r="F1144" i="61"/>
  <c r="F1142" i="61"/>
  <c r="F1140" i="61"/>
  <c r="F1138" i="61"/>
  <c r="F1136" i="61"/>
  <c r="F1134" i="61"/>
  <c r="F1132" i="61"/>
  <c r="F1130" i="61"/>
  <c r="F1128" i="61"/>
  <c r="F1126" i="61"/>
  <c r="F1123" i="61"/>
  <c r="F1110" i="61"/>
  <c r="F1107" i="61"/>
  <c r="F1094" i="61"/>
  <c r="F1091" i="61"/>
  <c r="F1078" i="61"/>
  <c r="F1075" i="61"/>
  <c r="F1062" i="61"/>
  <c r="F1059" i="61"/>
  <c r="F1046" i="61"/>
  <c r="F1043" i="61"/>
  <c r="F1030" i="61"/>
  <c r="F1027" i="61"/>
  <c r="F1014" i="61"/>
  <c r="F1011" i="61"/>
  <c r="F997" i="61"/>
  <c r="E992" i="61"/>
  <c r="F992" i="61" s="1"/>
  <c r="E993" i="61"/>
  <c r="F981" i="61"/>
  <c r="F974" i="61"/>
  <c r="F965" i="61"/>
  <c r="F958" i="61"/>
  <c r="F917" i="61"/>
  <c r="F918" i="61"/>
  <c r="F885" i="61"/>
  <c r="F886" i="61"/>
  <c r="F853" i="61"/>
  <c r="F854" i="61"/>
  <c r="F820" i="61"/>
  <c r="F821" i="61"/>
  <c r="F790" i="61"/>
  <c r="F791" i="61"/>
  <c r="F811" i="61"/>
  <c r="F777" i="61"/>
  <c r="F772" i="61"/>
  <c r="F1001" i="61"/>
  <c r="F985" i="61"/>
  <c r="F921" i="61"/>
  <c r="F913" i="61"/>
  <c r="F905" i="61"/>
  <c r="F897" i="61"/>
  <c r="F889" i="61"/>
  <c r="F881" i="61"/>
  <c r="F873" i="61"/>
  <c r="F865" i="61"/>
  <c r="F857" i="61"/>
  <c r="F849" i="61"/>
  <c r="F841" i="61"/>
  <c r="F833" i="61"/>
  <c r="F825" i="61"/>
  <c r="F823" i="61"/>
  <c r="F812" i="61"/>
  <c r="F796" i="61"/>
  <c r="F783" i="61"/>
  <c r="F773" i="61"/>
  <c r="F769" i="61"/>
  <c r="F737" i="61"/>
  <c r="F705" i="61"/>
  <c r="F810" i="61"/>
  <c r="F762" i="61"/>
  <c r="F758" i="61"/>
  <c r="F756" i="61"/>
  <c r="F730" i="61"/>
  <c r="F726" i="61"/>
  <c r="F724" i="61"/>
  <c r="F698" i="61"/>
  <c r="F694" i="61"/>
  <c r="F692" i="61"/>
  <c r="F462" i="61"/>
  <c r="F423" i="61"/>
  <c r="F391" i="61"/>
  <c r="F217" i="61"/>
  <c r="F218" i="61"/>
  <c r="F794" i="61"/>
  <c r="F786" i="61"/>
  <c r="F778" i="61"/>
  <c r="F770" i="61"/>
  <c r="F754" i="61"/>
  <c r="F739" i="61"/>
  <c r="F722" i="61"/>
  <c r="F707" i="61"/>
  <c r="F690" i="61"/>
  <c r="F660" i="61"/>
  <c r="F652" i="61"/>
  <c r="F644" i="61"/>
  <c r="F636" i="61"/>
  <c r="F628" i="61"/>
  <c r="F620" i="61"/>
  <c r="F612" i="61"/>
  <c r="F604" i="61"/>
  <c r="F596" i="61"/>
  <c r="F588" i="61"/>
  <c r="F580" i="61"/>
  <c r="F572" i="61"/>
  <c r="F564" i="61"/>
  <c r="F556" i="61"/>
  <c r="F548" i="61"/>
  <c r="F540" i="61"/>
  <c r="F532" i="61"/>
  <c r="F479" i="61"/>
  <c r="F480" i="61"/>
  <c r="F471" i="61"/>
  <c r="F472" i="61"/>
  <c r="F463" i="61"/>
  <c r="F763" i="61"/>
  <c r="F746" i="61"/>
  <c r="F742" i="61"/>
  <c r="F740" i="61"/>
  <c r="F731" i="61"/>
  <c r="F714" i="61"/>
  <c r="F710" i="61"/>
  <c r="F708" i="61"/>
  <c r="F699" i="61"/>
  <c r="F682" i="61"/>
  <c r="F674" i="61"/>
  <c r="F666" i="61"/>
  <c r="F658" i="61"/>
  <c r="F650" i="61"/>
  <c r="F642" i="61"/>
  <c r="F634" i="61"/>
  <c r="F626" i="61"/>
  <c r="F618" i="61"/>
  <c r="F610" i="61"/>
  <c r="F602" i="61"/>
  <c r="F594" i="61"/>
  <c r="F586" i="61"/>
  <c r="F578" i="61"/>
  <c r="F570" i="61"/>
  <c r="F562" i="61"/>
  <c r="F554" i="61"/>
  <c r="F546" i="61"/>
  <c r="F538" i="61"/>
  <c r="F530" i="61"/>
  <c r="F670" i="61"/>
  <c r="F662" i="61"/>
  <c r="F654" i="61"/>
  <c r="F646" i="61"/>
  <c r="F638" i="61"/>
  <c r="F630" i="61"/>
  <c r="F622" i="61"/>
  <c r="F614" i="61"/>
  <c r="F606" i="61"/>
  <c r="F598" i="61"/>
  <c r="F590" i="61"/>
  <c r="F582" i="61"/>
  <c r="F574" i="61"/>
  <c r="F566" i="61"/>
  <c r="F558" i="61"/>
  <c r="F550" i="61"/>
  <c r="F542" i="61"/>
  <c r="F534" i="61"/>
  <c r="F526" i="61"/>
  <c r="F519" i="61"/>
  <c r="F511" i="61"/>
  <c r="F503" i="61"/>
  <c r="F495" i="61"/>
  <c r="F455" i="61"/>
  <c r="F451" i="61"/>
  <c r="F447" i="61"/>
  <c r="F443" i="61"/>
  <c r="F441" i="61"/>
  <c r="F432" i="61"/>
  <c r="F415" i="61"/>
  <c r="F411" i="61"/>
  <c r="F409" i="61"/>
  <c r="E400" i="61"/>
  <c r="F400" i="61" s="1"/>
  <c r="F383" i="61"/>
  <c r="F379" i="61"/>
  <c r="F377" i="61"/>
  <c r="F361" i="61"/>
  <c r="F345" i="61"/>
  <c r="F329" i="61"/>
  <c r="F313" i="61"/>
  <c r="F297" i="61"/>
  <c r="F281" i="61"/>
  <c r="F264" i="61"/>
  <c r="F464" i="61"/>
  <c r="F439" i="61"/>
  <c r="F424" i="61"/>
  <c r="F407" i="61"/>
  <c r="F401" i="61"/>
  <c r="F392" i="61"/>
  <c r="F232" i="61"/>
  <c r="F205" i="61"/>
  <c r="F206" i="61"/>
  <c r="F140" i="61"/>
  <c r="F141" i="61"/>
  <c r="F41" i="61"/>
  <c r="F42" i="61"/>
  <c r="F523" i="61"/>
  <c r="F515" i="61"/>
  <c r="F507" i="61"/>
  <c r="F499" i="61"/>
  <c r="F491" i="61"/>
  <c r="F483" i="61"/>
  <c r="F475" i="61"/>
  <c r="F467" i="61"/>
  <c r="F465" i="61"/>
  <c r="E448" i="61"/>
  <c r="F448" i="61" s="1"/>
  <c r="E449" i="61"/>
  <c r="F431" i="61"/>
  <c r="F427" i="61"/>
  <c r="F425" i="61"/>
  <c r="F399" i="61"/>
  <c r="F395" i="61"/>
  <c r="F393" i="61"/>
  <c r="F369" i="61"/>
  <c r="F353" i="61"/>
  <c r="F337" i="61"/>
  <c r="F321" i="61"/>
  <c r="F305" i="61"/>
  <c r="F289" i="61"/>
  <c r="F273" i="61"/>
  <c r="F260" i="61"/>
  <c r="F256" i="61"/>
  <c r="F250" i="61"/>
  <c r="F216" i="61"/>
  <c r="F221" i="61"/>
  <c r="F222" i="61"/>
  <c r="F172" i="61"/>
  <c r="F169" i="61"/>
  <c r="F157" i="61"/>
  <c r="F158" i="61"/>
  <c r="F265" i="61"/>
  <c r="F248" i="61"/>
  <c r="F242" i="61"/>
  <c r="F188" i="61"/>
  <c r="F185" i="61"/>
  <c r="F173" i="61"/>
  <c r="F174" i="61"/>
  <c r="F133" i="61"/>
  <c r="F19" i="61"/>
  <c r="F375" i="61"/>
  <c r="F371" i="61"/>
  <c r="F367" i="61"/>
  <c r="F363" i="61"/>
  <c r="F359" i="61"/>
  <c r="F355" i="61"/>
  <c r="F351" i="61"/>
  <c r="F347" i="61"/>
  <c r="F343" i="61"/>
  <c r="F339" i="61"/>
  <c r="F335" i="61"/>
  <c r="F331" i="61"/>
  <c r="F327" i="61"/>
  <c r="F323" i="61"/>
  <c r="F319" i="61"/>
  <c r="F315" i="61"/>
  <c r="F311" i="61"/>
  <c r="F307" i="61"/>
  <c r="F303" i="61"/>
  <c r="F299" i="61"/>
  <c r="F295" i="61"/>
  <c r="F291" i="61"/>
  <c r="F287" i="61"/>
  <c r="F283" i="61"/>
  <c r="F279" i="61"/>
  <c r="F275" i="61"/>
  <c r="F271" i="61"/>
  <c r="N9" i="61"/>
  <c r="P9" i="61" s="1"/>
  <c r="F268" i="61"/>
  <c r="F257" i="61"/>
  <c r="F233" i="61"/>
  <c r="F234" i="61"/>
  <c r="F204" i="61"/>
  <c r="F201" i="61"/>
  <c r="F189" i="61"/>
  <c r="F190" i="61"/>
  <c r="F150" i="61"/>
  <c r="F213" i="61"/>
  <c r="F197" i="61"/>
  <c r="F181" i="61"/>
  <c r="F165" i="61"/>
  <c r="F108" i="61"/>
  <c r="F105" i="61"/>
  <c r="F92" i="61"/>
  <c r="F89" i="61"/>
  <c r="F76" i="61"/>
  <c r="F73" i="61"/>
  <c r="F60" i="61"/>
  <c r="F57" i="61"/>
  <c r="F44" i="61"/>
  <c r="F225" i="61"/>
  <c r="F209" i="61"/>
  <c r="F193" i="61"/>
  <c r="F177" i="61"/>
  <c r="F161" i="61"/>
  <c r="F135" i="61"/>
  <c r="F101" i="61"/>
  <c r="F102" i="61"/>
  <c r="F85" i="61"/>
  <c r="F86" i="61"/>
  <c r="F69" i="61"/>
  <c r="F70" i="61"/>
  <c r="F53" i="61"/>
  <c r="F54" i="61"/>
  <c r="F35" i="61"/>
  <c r="F28" i="61"/>
  <c r="F152" i="61"/>
  <c r="F144" i="61"/>
  <c r="F136" i="61"/>
  <c r="F128" i="61"/>
  <c r="F124" i="61"/>
  <c r="F120" i="61"/>
  <c r="F116" i="61"/>
  <c r="F112" i="61"/>
  <c r="F109" i="61"/>
  <c r="F98" i="61"/>
  <c r="F96" i="61"/>
  <c r="F93" i="61"/>
  <c r="F82" i="61"/>
  <c r="F80" i="61"/>
  <c r="F77" i="61"/>
  <c r="F66" i="61"/>
  <c r="F64" i="61"/>
  <c r="F61" i="61"/>
  <c r="F50" i="61"/>
  <c r="F48" i="61"/>
  <c r="F45" i="61"/>
  <c r="F39" i="61"/>
  <c r="F37" i="61"/>
  <c r="F29" i="61"/>
  <c r="J10" i="61"/>
  <c r="I11" i="61"/>
  <c r="F32" i="61"/>
  <c r="F26" i="61"/>
  <c r="F22" i="61"/>
  <c r="F15" i="61"/>
  <c r="F11" i="61"/>
  <c r="E2" i="32"/>
  <c r="F2" i="32"/>
  <c r="G2" i="32" s="1"/>
  <c r="H2" i="32"/>
  <c r="I2" i="32" s="1"/>
  <c r="J2" i="32" s="1"/>
  <c r="K2" i="32" s="1"/>
  <c r="L2" i="32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U6" i="25"/>
  <c r="P7" i="25"/>
  <c r="P11" i="25" s="1"/>
  <c r="P9" i="25"/>
  <c r="T11" i="25"/>
  <c r="O32" i="25" s="1"/>
  <c r="P15" i="25"/>
  <c r="P17" i="25"/>
  <c r="P24" i="25"/>
  <c r="Q33" i="25"/>
  <c r="N34" i="25"/>
  <c r="N35" i="25" s="1"/>
  <c r="N36" i="25" s="1"/>
  <c r="N37" i="25" s="1"/>
  <c r="N38" i="25" s="1"/>
  <c r="N39" i="25" s="1"/>
  <c r="N40" i="25" s="1"/>
  <c r="N41" i="25" s="1"/>
  <c r="N42" i="25" s="1"/>
  <c r="Q34" i="25"/>
  <c r="Q35" i="25"/>
  <c r="Q36" i="25"/>
  <c r="Q37" i="25"/>
  <c r="Q38" i="25"/>
  <c r="Q39" i="25"/>
  <c r="Q40" i="25"/>
  <c r="Q41" i="25"/>
  <c r="Q42" i="25"/>
  <c r="R12" i="24"/>
  <c r="Q21" i="24"/>
  <c r="N7" i="23"/>
  <c r="D9" i="23"/>
  <c r="N10" i="23"/>
  <c r="P10" i="23"/>
  <c r="N11" i="23"/>
  <c r="P11" i="23"/>
  <c r="N12" i="23"/>
  <c r="P12" i="23"/>
  <c r="N13" i="23"/>
  <c r="P13" i="23"/>
  <c r="N14" i="23"/>
  <c r="P14" i="23"/>
  <c r="N15" i="23"/>
  <c r="P15" i="23"/>
  <c r="N16" i="23"/>
  <c r="P16" i="23"/>
  <c r="N17" i="23"/>
  <c r="P17" i="23"/>
  <c r="N18" i="23"/>
  <c r="P18" i="23"/>
  <c r="N19" i="23"/>
  <c r="P19" i="23"/>
  <c r="N20" i="23"/>
  <c r="P20" i="23"/>
  <c r="N25" i="23"/>
  <c r="P25" i="23"/>
  <c r="N26" i="23"/>
  <c r="P26" i="23"/>
  <c r="N27" i="23"/>
  <c r="P27" i="23"/>
  <c r="N28" i="23"/>
  <c r="P28" i="23"/>
  <c r="N29" i="23"/>
  <c r="P29" i="23"/>
  <c r="N30" i="23"/>
  <c r="P30" i="23"/>
  <c r="N31" i="23"/>
  <c r="P31" i="23"/>
  <c r="N32" i="23"/>
  <c r="P32" i="23"/>
  <c r="N33" i="23"/>
  <c r="P33" i="23"/>
  <c r="P36" i="23"/>
  <c r="P37" i="23"/>
  <c r="O11" i="21"/>
  <c r="O12" i="21" s="1"/>
  <c r="O13" i="21" s="1"/>
  <c r="O14" i="21" s="1"/>
  <c r="O15" i="21"/>
  <c r="O16" i="21" s="1"/>
  <c r="O17" i="21" s="1"/>
  <c r="O18" i="21" s="1"/>
  <c r="P20" i="21"/>
  <c r="E6" i="20"/>
  <c r="E7" i="20"/>
  <c r="E9" i="20"/>
  <c r="E13" i="20"/>
  <c r="E14" i="20" s="1"/>
  <c r="J14" i="20"/>
  <c r="J15" i="20" s="1"/>
  <c r="J16" i="20" s="1"/>
  <c r="J17" i="20" s="1"/>
  <c r="J18" i="20" s="1"/>
  <c r="J19" i="20" s="1"/>
  <c r="J20" i="20" s="1"/>
  <c r="J21" i="20" s="1"/>
  <c r="J22" i="20" s="1"/>
  <c r="J23" i="20" s="1"/>
  <c r="G15" i="20"/>
  <c r="G16" i="20" s="1"/>
  <c r="G17" i="20" s="1"/>
  <c r="G18" i="20" s="1"/>
  <c r="G19" i="20" s="1"/>
  <c r="G20" i="20" s="1"/>
  <c r="G21" i="20" s="1"/>
  <c r="E17" i="20"/>
  <c r="E27" i="20" s="1"/>
  <c r="E22" i="20"/>
  <c r="G22" i="20"/>
  <c r="G23" i="20" s="1"/>
  <c r="E24" i="20"/>
  <c r="E26" i="20" s="1"/>
  <c r="F8" i="17"/>
  <c r="M8" i="17"/>
  <c r="F9" i="17"/>
  <c r="F12" i="17" s="1"/>
  <c r="F10" i="17"/>
  <c r="M10" i="17"/>
  <c r="F11" i="17"/>
  <c r="H11" i="17"/>
  <c r="H12" i="17" s="1"/>
  <c r="F15" i="17"/>
  <c r="H15" i="17"/>
  <c r="F16" i="17"/>
  <c r="H16" i="17"/>
  <c r="F17" i="17"/>
  <c r="H17" i="17"/>
  <c r="H25" i="17"/>
  <c r="K32" i="17"/>
  <c r="K35" i="17"/>
  <c r="K39" i="17" s="1"/>
  <c r="K37" i="17"/>
  <c r="K45" i="17"/>
  <c r="F25" i="17" s="1"/>
  <c r="M25" i="17" s="1"/>
  <c r="S57" i="17"/>
  <c r="M11" i="17" s="1"/>
  <c r="M12" i="17" s="1"/>
  <c r="J58" i="17"/>
  <c r="S58" i="17"/>
  <c r="M18" i="17" s="1"/>
  <c r="S59" i="17"/>
  <c r="M23" i="17" s="1"/>
  <c r="K61" i="17"/>
  <c r="G64" i="17"/>
  <c r="G67" i="17"/>
  <c r="G68" i="17"/>
  <c r="J69" i="17"/>
  <c r="G74" i="17"/>
  <c r="O96" i="17"/>
  <c r="C8" i="16"/>
  <c r="D8" i="16"/>
  <c r="E8" i="16"/>
  <c r="G8" i="16"/>
  <c r="C9" i="16"/>
  <c r="D9" i="16"/>
  <c r="E9" i="16"/>
  <c r="F9" i="16" s="1"/>
  <c r="G9" i="16"/>
  <c r="I9" i="16"/>
  <c r="C10" i="16"/>
  <c r="D10" i="16"/>
  <c r="E10" i="16" s="1"/>
  <c r="G10" i="16"/>
  <c r="I10" i="16"/>
  <c r="C11" i="16"/>
  <c r="D11" i="16"/>
  <c r="E11" i="16"/>
  <c r="G11" i="16"/>
  <c r="C12" i="16"/>
  <c r="D12" i="16"/>
  <c r="E12" i="16"/>
  <c r="F12" i="16"/>
  <c r="G12" i="16"/>
  <c r="C13" i="16"/>
  <c r="D13" i="16"/>
  <c r="E13" i="16" s="1"/>
  <c r="F13" i="16" s="1"/>
  <c r="G13" i="16"/>
  <c r="C14" i="16"/>
  <c r="D14" i="16"/>
  <c r="E14" i="16" s="1"/>
  <c r="G14" i="16"/>
  <c r="C15" i="16"/>
  <c r="D15" i="16"/>
  <c r="E15" i="16"/>
  <c r="F15" i="16" s="1"/>
  <c r="G15" i="16"/>
  <c r="C16" i="16"/>
  <c r="D16" i="16"/>
  <c r="E16" i="16"/>
  <c r="F16" i="16"/>
  <c r="G16" i="16"/>
  <c r="C17" i="16"/>
  <c r="G17" i="16" s="1"/>
  <c r="D17" i="16"/>
  <c r="E17" i="16" s="1"/>
  <c r="F17" i="16" s="1"/>
  <c r="C18" i="16"/>
  <c r="D18" i="16"/>
  <c r="E18" i="16" s="1"/>
  <c r="G18" i="16"/>
  <c r="C19" i="16"/>
  <c r="D19" i="16"/>
  <c r="E19" i="16" s="1"/>
  <c r="G19" i="16"/>
  <c r="C20" i="16"/>
  <c r="D20" i="16"/>
  <c r="E20" i="16"/>
  <c r="F20" i="16"/>
  <c r="G20" i="16"/>
  <c r="C21" i="16"/>
  <c r="D21" i="16"/>
  <c r="E21" i="16"/>
  <c r="F21" i="16" s="1"/>
  <c r="G21" i="16"/>
  <c r="K21" i="16"/>
  <c r="L21" i="16"/>
  <c r="M21" i="16" s="1"/>
  <c r="N21" i="16" s="1"/>
  <c r="O21" i="16" s="1"/>
  <c r="P21" i="16"/>
  <c r="Q21" i="16" s="1"/>
  <c r="R21" i="16" s="1"/>
  <c r="S21" i="16" s="1"/>
  <c r="C22" i="16"/>
  <c r="G22" i="16" s="1"/>
  <c r="D22" i="16"/>
  <c r="E22" i="16" s="1"/>
  <c r="C23" i="16"/>
  <c r="D23" i="16"/>
  <c r="E23" i="16" s="1"/>
  <c r="G23" i="16"/>
  <c r="C24" i="16"/>
  <c r="D24" i="16"/>
  <c r="E24" i="16"/>
  <c r="F24" i="16"/>
  <c r="G24" i="16"/>
  <c r="C25" i="16"/>
  <c r="D25" i="16"/>
  <c r="E25" i="16"/>
  <c r="F25" i="16" s="1"/>
  <c r="G25" i="16"/>
  <c r="C26" i="16"/>
  <c r="D26" i="16"/>
  <c r="E26" i="16" s="1"/>
  <c r="G26" i="16"/>
  <c r="C27" i="16"/>
  <c r="D27" i="16"/>
  <c r="E27" i="16"/>
  <c r="F27" i="16" s="1"/>
  <c r="G27" i="16"/>
  <c r="C28" i="16"/>
  <c r="D28" i="16"/>
  <c r="E28" i="16" s="1"/>
  <c r="F28" i="16" s="1"/>
  <c r="G28" i="16"/>
  <c r="C29" i="16"/>
  <c r="D29" i="16"/>
  <c r="E29" i="16" s="1"/>
  <c r="G29" i="16"/>
  <c r="C30" i="16"/>
  <c r="D30" i="16"/>
  <c r="E30" i="16"/>
  <c r="F30" i="16"/>
  <c r="G30" i="16"/>
  <c r="C31" i="16"/>
  <c r="D31" i="16"/>
  <c r="E31" i="16"/>
  <c r="F31" i="16" s="1"/>
  <c r="G31" i="16"/>
  <c r="C32" i="16"/>
  <c r="D32" i="16"/>
  <c r="E32" i="16" s="1"/>
  <c r="G32" i="16"/>
  <c r="C33" i="16"/>
  <c r="D33" i="16"/>
  <c r="E33" i="16" s="1"/>
  <c r="G33" i="16"/>
  <c r="C34" i="16"/>
  <c r="D34" i="16"/>
  <c r="E34" i="16"/>
  <c r="F34" i="16"/>
  <c r="G34" i="16"/>
  <c r="C35" i="16"/>
  <c r="D35" i="16"/>
  <c r="E35" i="16"/>
  <c r="F35" i="16" s="1"/>
  <c r="G35" i="16"/>
  <c r="C36" i="16"/>
  <c r="D36" i="16"/>
  <c r="E36" i="16" s="1"/>
  <c r="G36" i="16"/>
  <c r="C37" i="16"/>
  <c r="G37" i="16" s="1"/>
  <c r="D37" i="16"/>
  <c r="E37" i="16" s="1"/>
  <c r="F37" i="16" s="1"/>
  <c r="C38" i="16"/>
  <c r="D38" i="16"/>
  <c r="E38" i="16"/>
  <c r="G38" i="16"/>
  <c r="C39" i="16"/>
  <c r="D39" i="16"/>
  <c r="E39" i="16"/>
  <c r="F39" i="16" s="1"/>
  <c r="G39" i="16"/>
  <c r="C40" i="16"/>
  <c r="D40" i="16"/>
  <c r="E40" i="16" s="1"/>
  <c r="F40" i="16" s="1"/>
  <c r="G40" i="16"/>
  <c r="C41" i="16"/>
  <c r="G41" i="16" s="1"/>
  <c r="D41" i="16"/>
  <c r="E41" i="16" s="1"/>
  <c r="F41" i="16" s="1"/>
  <c r="C42" i="16"/>
  <c r="D42" i="16"/>
  <c r="E42" i="16"/>
  <c r="G42" i="16"/>
  <c r="C43" i="16"/>
  <c r="D43" i="16"/>
  <c r="E43" i="16"/>
  <c r="F43" i="16" s="1"/>
  <c r="G43" i="16"/>
  <c r="C44" i="16"/>
  <c r="D44" i="16"/>
  <c r="E44" i="16" s="1"/>
  <c r="F44" i="16" s="1"/>
  <c r="G44" i="16"/>
  <c r="C45" i="16"/>
  <c r="D45" i="16"/>
  <c r="E45" i="16" s="1"/>
  <c r="G45" i="16"/>
  <c r="C46" i="16"/>
  <c r="D46" i="16"/>
  <c r="E46" i="16"/>
  <c r="F46" i="16"/>
  <c r="G46" i="16"/>
  <c r="C47" i="16"/>
  <c r="D47" i="16"/>
  <c r="E47" i="16"/>
  <c r="F47" i="16" s="1"/>
  <c r="G47" i="16"/>
  <c r="C48" i="16"/>
  <c r="D48" i="16"/>
  <c r="E48" i="16" s="1"/>
  <c r="G48" i="16"/>
  <c r="C49" i="16"/>
  <c r="D49" i="16"/>
  <c r="E49" i="16" s="1"/>
  <c r="G49" i="16"/>
  <c r="C50" i="16"/>
  <c r="D50" i="16"/>
  <c r="E50" i="16"/>
  <c r="F50" i="16"/>
  <c r="G50" i="16"/>
  <c r="C51" i="16"/>
  <c r="D51" i="16"/>
  <c r="E51" i="16"/>
  <c r="F51" i="16" s="1"/>
  <c r="G51" i="16"/>
  <c r="C52" i="16"/>
  <c r="D52" i="16"/>
  <c r="E52" i="16" s="1"/>
  <c r="G52" i="16"/>
  <c r="C53" i="16"/>
  <c r="G53" i="16" s="1"/>
  <c r="D53" i="16"/>
  <c r="E53" i="16" s="1"/>
  <c r="F53" i="16" s="1"/>
  <c r="C54" i="16"/>
  <c r="D54" i="16"/>
  <c r="E54" i="16"/>
  <c r="G54" i="16"/>
  <c r="C55" i="16"/>
  <c r="D55" i="16"/>
  <c r="E55" i="16"/>
  <c r="F55" i="16" s="1"/>
  <c r="G55" i="16"/>
  <c r="C56" i="16"/>
  <c r="D56" i="16"/>
  <c r="E56" i="16" s="1"/>
  <c r="F56" i="16" s="1"/>
  <c r="G56" i="16"/>
  <c r="C57" i="16"/>
  <c r="G57" i="16" s="1"/>
  <c r="D57" i="16"/>
  <c r="E57" i="16" s="1"/>
  <c r="F57" i="16" s="1"/>
  <c r="C58" i="16"/>
  <c r="D58" i="16"/>
  <c r="E58" i="16"/>
  <c r="G58" i="16"/>
  <c r="C59" i="16"/>
  <c r="D59" i="16"/>
  <c r="E59" i="16"/>
  <c r="F59" i="16" s="1"/>
  <c r="G59" i="16"/>
  <c r="C60" i="16"/>
  <c r="D60" i="16"/>
  <c r="E60" i="16" s="1"/>
  <c r="F60" i="16" s="1"/>
  <c r="G60" i="16"/>
  <c r="C61" i="16"/>
  <c r="D61" i="16"/>
  <c r="E61" i="16" s="1"/>
  <c r="G61" i="16"/>
  <c r="C62" i="16"/>
  <c r="D62" i="16"/>
  <c r="E62" i="16"/>
  <c r="F62" i="16"/>
  <c r="G62" i="16"/>
  <c r="C63" i="16"/>
  <c r="D63" i="16"/>
  <c r="E63" i="16"/>
  <c r="F63" i="16" s="1"/>
  <c r="G63" i="16"/>
  <c r="C64" i="16"/>
  <c r="D64" i="16"/>
  <c r="E64" i="16" s="1"/>
  <c r="G64" i="16"/>
  <c r="C65" i="16"/>
  <c r="D65" i="16"/>
  <c r="E65" i="16" s="1"/>
  <c r="G65" i="16"/>
  <c r="C66" i="16"/>
  <c r="D66" i="16"/>
  <c r="E66" i="16"/>
  <c r="F66" i="16"/>
  <c r="G66" i="16"/>
  <c r="C67" i="16"/>
  <c r="D67" i="16"/>
  <c r="E67" i="16"/>
  <c r="F67" i="16" s="1"/>
  <c r="G67" i="16"/>
  <c r="C68" i="16"/>
  <c r="D68" i="16"/>
  <c r="E68" i="16" s="1"/>
  <c r="G68" i="16"/>
  <c r="C69" i="16"/>
  <c r="G69" i="16" s="1"/>
  <c r="D69" i="16"/>
  <c r="E69" i="16" s="1"/>
  <c r="F69" i="16" s="1"/>
  <c r="C70" i="16"/>
  <c r="D70" i="16"/>
  <c r="E70" i="16"/>
  <c r="G70" i="16"/>
  <c r="C71" i="16"/>
  <c r="D71" i="16"/>
  <c r="E71" i="16"/>
  <c r="F71" i="16" s="1"/>
  <c r="G71" i="16"/>
  <c r="C72" i="16"/>
  <c r="D72" i="16"/>
  <c r="E72" i="16" s="1"/>
  <c r="F72" i="16" s="1"/>
  <c r="G72" i="16"/>
  <c r="C73" i="16"/>
  <c r="G73" i="16" s="1"/>
  <c r="D73" i="16"/>
  <c r="E73" i="16" s="1"/>
  <c r="F73" i="16" s="1"/>
  <c r="C74" i="16"/>
  <c r="D74" i="16"/>
  <c r="E74" i="16"/>
  <c r="G74" i="16"/>
  <c r="C75" i="16"/>
  <c r="D75" i="16"/>
  <c r="E75" i="16"/>
  <c r="F75" i="16" s="1"/>
  <c r="G75" i="16"/>
  <c r="C76" i="16"/>
  <c r="D76" i="16"/>
  <c r="E76" i="16" s="1"/>
  <c r="F76" i="16" s="1"/>
  <c r="G76" i="16"/>
  <c r="C77" i="16"/>
  <c r="D77" i="16"/>
  <c r="E77" i="16" s="1"/>
  <c r="G77" i="16"/>
  <c r="C78" i="16"/>
  <c r="D78" i="16"/>
  <c r="E78" i="16"/>
  <c r="F78" i="16"/>
  <c r="G78" i="16"/>
  <c r="C79" i="16"/>
  <c r="D79" i="16"/>
  <c r="E79" i="16"/>
  <c r="F79" i="16" s="1"/>
  <c r="G79" i="16"/>
  <c r="C80" i="16"/>
  <c r="D80" i="16"/>
  <c r="E80" i="16" s="1"/>
  <c r="G80" i="16"/>
  <c r="C81" i="16"/>
  <c r="D81" i="16"/>
  <c r="E81" i="16" s="1"/>
  <c r="G81" i="16"/>
  <c r="C82" i="16"/>
  <c r="D82" i="16"/>
  <c r="E82" i="16"/>
  <c r="F82" i="16"/>
  <c r="G82" i="16"/>
  <c r="C83" i="16"/>
  <c r="D83" i="16"/>
  <c r="E83" i="16"/>
  <c r="F83" i="16" s="1"/>
  <c r="G83" i="16"/>
  <c r="C84" i="16"/>
  <c r="D84" i="16"/>
  <c r="E84" i="16" s="1"/>
  <c r="G84" i="16"/>
  <c r="C85" i="16"/>
  <c r="G85" i="16" s="1"/>
  <c r="D85" i="16"/>
  <c r="E85" i="16" s="1"/>
  <c r="F85" i="16" s="1"/>
  <c r="C86" i="16"/>
  <c r="D86" i="16"/>
  <c r="E86" i="16"/>
  <c r="G86" i="16"/>
  <c r="C87" i="16"/>
  <c r="D87" i="16"/>
  <c r="E87" i="16"/>
  <c r="F87" i="16" s="1"/>
  <c r="G87" i="16"/>
  <c r="C88" i="16"/>
  <c r="D88" i="16"/>
  <c r="E88" i="16" s="1"/>
  <c r="F88" i="16" s="1"/>
  <c r="G88" i="16"/>
  <c r="C89" i="16"/>
  <c r="G89" i="16" s="1"/>
  <c r="D89" i="16"/>
  <c r="E89" i="16" s="1"/>
  <c r="F89" i="16" s="1"/>
  <c r="C90" i="16"/>
  <c r="D90" i="16"/>
  <c r="E90" i="16"/>
  <c r="G90" i="16"/>
  <c r="C91" i="16"/>
  <c r="D91" i="16"/>
  <c r="E91" i="16"/>
  <c r="F91" i="16" s="1"/>
  <c r="G91" i="16"/>
  <c r="C92" i="16"/>
  <c r="D92" i="16"/>
  <c r="E92" i="16" s="1"/>
  <c r="F92" i="16" s="1"/>
  <c r="G92" i="16"/>
  <c r="C93" i="16"/>
  <c r="D93" i="16"/>
  <c r="E93" i="16" s="1"/>
  <c r="G93" i="16"/>
  <c r="C94" i="16"/>
  <c r="D94" i="16"/>
  <c r="E94" i="16"/>
  <c r="F94" i="16"/>
  <c r="G94" i="16"/>
  <c r="C95" i="16"/>
  <c r="D95" i="16"/>
  <c r="E95" i="16"/>
  <c r="F95" i="16" s="1"/>
  <c r="G95" i="16"/>
  <c r="C96" i="16"/>
  <c r="D96" i="16"/>
  <c r="E96" i="16" s="1"/>
  <c r="G96" i="16"/>
  <c r="C97" i="16"/>
  <c r="D97" i="16"/>
  <c r="E97" i="16" s="1"/>
  <c r="G97" i="16"/>
  <c r="C98" i="16"/>
  <c r="D98" i="16"/>
  <c r="E98" i="16"/>
  <c r="F98" i="16"/>
  <c r="G98" i="16"/>
  <c r="C99" i="16"/>
  <c r="D99" i="16"/>
  <c r="E99" i="16"/>
  <c r="F99" i="16" s="1"/>
  <c r="G99" i="16"/>
  <c r="C100" i="16"/>
  <c r="D100" i="16"/>
  <c r="E100" i="16" s="1"/>
  <c r="G100" i="16"/>
  <c r="C101" i="16"/>
  <c r="G101" i="16" s="1"/>
  <c r="D101" i="16"/>
  <c r="E101" i="16" s="1"/>
  <c r="F101" i="16" s="1"/>
  <c r="C102" i="16"/>
  <c r="D102" i="16"/>
  <c r="E102" i="16"/>
  <c r="G102" i="16"/>
  <c r="C103" i="16"/>
  <c r="D103" i="16"/>
  <c r="E103" i="16"/>
  <c r="F103" i="16" s="1"/>
  <c r="G103" i="16"/>
  <c r="C104" i="16"/>
  <c r="D104" i="16"/>
  <c r="E104" i="16" s="1"/>
  <c r="F104" i="16" s="1"/>
  <c r="G104" i="16"/>
  <c r="C105" i="16"/>
  <c r="G105" i="16" s="1"/>
  <c r="D105" i="16"/>
  <c r="E105" i="16" s="1"/>
  <c r="F105" i="16" s="1"/>
  <c r="C106" i="16"/>
  <c r="D106" i="16"/>
  <c r="E106" i="16"/>
  <c r="G106" i="16"/>
  <c r="C107" i="16"/>
  <c r="D107" i="16"/>
  <c r="E107" i="16"/>
  <c r="F107" i="16" s="1"/>
  <c r="G107" i="16"/>
  <c r="C108" i="16"/>
  <c r="D108" i="16"/>
  <c r="E108" i="16" s="1"/>
  <c r="F108" i="16" s="1"/>
  <c r="G108" i="16"/>
  <c r="C109" i="16"/>
  <c r="D109" i="16"/>
  <c r="E109" i="16" s="1"/>
  <c r="G109" i="16"/>
  <c r="C110" i="16"/>
  <c r="D110" i="16"/>
  <c r="E110" i="16"/>
  <c r="F110" i="16"/>
  <c r="G110" i="16"/>
  <c r="C111" i="16"/>
  <c r="D111" i="16"/>
  <c r="E111" i="16"/>
  <c r="F111" i="16" s="1"/>
  <c r="G111" i="16"/>
  <c r="C112" i="16"/>
  <c r="D112" i="16"/>
  <c r="E112" i="16" s="1"/>
  <c r="G112" i="16"/>
  <c r="C113" i="16"/>
  <c r="D113" i="16"/>
  <c r="G113" i="16"/>
  <c r="C114" i="16"/>
  <c r="D114" i="16"/>
  <c r="E114" i="16"/>
  <c r="G114" i="16"/>
  <c r="C115" i="16"/>
  <c r="D115" i="16"/>
  <c r="E115" i="16"/>
  <c r="F115" i="16" s="1"/>
  <c r="G115" i="16"/>
  <c r="C116" i="16"/>
  <c r="D116" i="16"/>
  <c r="E116" i="16" s="1"/>
  <c r="G116" i="16"/>
  <c r="C117" i="16"/>
  <c r="G117" i="16" s="1"/>
  <c r="D117" i="16"/>
  <c r="E117" i="16" s="1"/>
  <c r="F117" i="16" s="1"/>
  <c r="C118" i="16"/>
  <c r="D118" i="16"/>
  <c r="E118" i="16"/>
  <c r="G118" i="16"/>
  <c r="C119" i="16"/>
  <c r="D119" i="16"/>
  <c r="E119" i="16"/>
  <c r="F119" i="16" s="1"/>
  <c r="G119" i="16"/>
  <c r="C120" i="16"/>
  <c r="D120" i="16"/>
  <c r="E120" i="16" s="1"/>
  <c r="F120" i="16" s="1"/>
  <c r="G120" i="16"/>
  <c r="C121" i="16"/>
  <c r="G121" i="16" s="1"/>
  <c r="D121" i="16"/>
  <c r="E121" i="16" s="1"/>
  <c r="F121" i="16" s="1"/>
  <c r="C122" i="16"/>
  <c r="D122" i="16"/>
  <c r="E122" i="16"/>
  <c r="G122" i="16"/>
  <c r="C123" i="16"/>
  <c r="D123" i="16"/>
  <c r="E123" i="16"/>
  <c r="F123" i="16" s="1"/>
  <c r="G123" i="16"/>
  <c r="C124" i="16"/>
  <c r="D124" i="16"/>
  <c r="E124" i="16" s="1"/>
  <c r="F124" i="16" s="1"/>
  <c r="G124" i="16"/>
  <c r="C125" i="16"/>
  <c r="D125" i="16"/>
  <c r="E125" i="16" s="1"/>
  <c r="G125" i="16"/>
  <c r="C126" i="16"/>
  <c r="D126" i="16"/>
  <c r="E126" i="16"/>
  <c r="F126" i="16"/>
  <c r="G126" i="16"/>
  <c r="C127" i="16"/>
  <c r="D127" i="16"/>
  <c r="E127" i="16"/>
  <c r="F127" i="16" s="1"/>
  <c r="G127" i="16"/>
  <c r="C128" i="16"/>
  <c r="D128" i="16"/>
  <c r="E128" i="16" s="1"/>
  <c r="G128" i="16"/>
  <c r="C129" i="16"/>
  <c r="D129" i="16"/>
  <c r="E129" i="16" s="1"/>
  <c r="G129" i="16"/>
  <c r="C130" i="16"/>
  <c r="D130" i="16"/>
  <c r="E130" i="16"/>
  <c r="F130" i="16"/>
  <c r="G130" i="16"/>
  <c r="C131" i="16"/>
  <c r="D131" i="16"/>
  <c r="E131" i="16"/>
  <c r="F131" i="16" s="1"/>
  <c r="G131" i="16"/>
  <c r="C132" i="16"/>
  <c r="D132" i="16"/>
  <c r="E132" i="16" s="1"/>
  <c r="G132" i="16"/>
  <c r="C133" i="16"/>
  <c r="G133" i="16" s="1"/>
  <c r="D133" i="16"/>
  <c r="E133" i="16" s="1"/>
  <c r="F133" i="16" s="1"/>
  <c r="C134" i="16"/>
  <c r="D134" i="16"/>
  <c r="E134" i="16"/>
  <c r="G134" i="16"/>
  <c r="C135" i="16"/>
  <c r="D135" i="16"/>
  <c r="E135" i="16"/>
  <c r="F135" i="16" s="1"/>
  <c r="G135" i="16"/>
  <c r="C136" i="16"/>
  <c r="D136" i="16"/>
  <c r="E136" i="16" s="1"/>
  <c r="F136" i="16" s="1"/>
  <c r="G136" i="16"/>
  <c r="C137" i="16"/>
  <c r="G137" i="16" s="1"/>
  <c r="D137" i="16"/>
  <c r="E137" i="16" s="1"/>
  <c r="F137" i="16" s="1"/>
  <c r="C138" i="16"/>
  <c r="D138" i="16"/>
  <c r="E138" i="16"/>
  <c r="G138" i="16"/>
  <c r="C139" i="16"/>
  <c r="D139" i="16"/>
  <c r="E139" i="16"/>
  <c r="F139" i="16" s="1"/>
  <c r="G139" i="16"/>
  <c r="C140" i="16"/>
  <c r="D140" i="16"/>
  <c r="E140" i="16" s="1"/>
  <c r="F140" i="16" s="1"/>
  <c r="G140" i="16"/>
  <c r="C141" i="16"/>
  <c r="D141" i="16"/>
  <c r="E141" i="16" s="1"/>
  <c r="G141" i="16"/>
  <c r="C142" i="16"/>
  <c r="D142" i="16"/>
  <c r="E142" i="16"/>
  <c r="F142" i="16"/>
  <c r="G142" i="16"/>
  <c r="C143" i="16"/>
  <c r="D143" i="16"/>
  <c r="E143" i="16"/>
  <c r="F143" i="16" s="1"/>
  <c r="G143" i="16"/>
  <c r="C144" i="16"/>
  <c r="D144" i="16"/>
  <c r="E144" i="16" s="1"/>
  <c r="G144" i="16"/>
  <c r="C145" i="16"/>
  <c r="D145" i="16"/>
  <c r="E145" i="16" s="1"/>
  <c r="G145" i="16"/>
  <c r="C146" i="16"/>
  <c r="D146" i="16"/>
  <c r="E146" i="16"/>
  <c r="F146" i="16"/>
  <c r="G146" i="16"/>
  <c r="C147" i="16"/>
  <c r="D147" i="16"/>
  <c r="E147" i="16"/>
  <c r="F147" i="16" s="1"/>
  <c r="G147" i="16"/>
  <c r="C148" i="16"/>
  <c r="D148" i="16"/>
  <c r="E148" i="16" s="1"/>
  <c r="G148" i="16"/>
  <c r="C149" i="16"/>
  <c r="G149" i="16" s="1"/>
  <c r="D149" i="16"/>
  <c r="E149" i="16" s="1"/>
  <c r="F149" i="16" s="1"/>
  <c r="C150" i="16"/>
  <c r="D150" i="16"/>
  <c r="E150" i="16"/>
  <c r="F150" i="16"/>
  <c r="G150" i="16"/>
  <c r="C151" i="16"/>
  <c r="D151" i="16"/>
  <c r="E151" i="16"/>
  <c r="F151" i="16" s="1"/>
  <c r="G151" i="16"/>
  <c r="C152" i="16"/>
  <c r="D152" i="16"/>
  <c r="E152" i="16" s="1"/>
  <c r="G152" i="16"/>
  <c r="C153" i="16"/>
  <c r="G153" i="16" s="1"/>
  <c r="D153" i="16"/>
  <c r="E153" i="16" s="1"/>
  <c r="F153" i="16" s="1"/>
  <c r="C154" i="16"/>
  <c r="D154" i="16"/>
  <c r="E154" i="16"/>
  <c r="F154" i="16"/>
  <c r="G154" i="16"/>
  <c r="C155" i="16"/>
  <c r="D155" i="16"/>
  <c r="E155" i="16"/>
  <c r="F155" i="16" s="1"/>
  <c r="G155" i="16"/>
  <c r="C156" i="16"/>
  <c r="D156" i="16"/>
  <c r="E156" i="16" s="1"/>
  <c r="G156" i="16"/>
  <c r="C157" i="16"/>
  <c r="G157" i="16" s="1"/>
  <c r="D157" i="16"/>
  <c r="E157" i="16" s="1"/>
  <c r="F157" i="16" s="1"/>
  <c r="C158" i="16"/>
  <c r="D158" i="16"/>
  <c r="E158" i="16"/>
  <c r="F158" i="16"/>
  <c r="G158" i="16"/>
  <c r="C159" i="16"/>
  <c r="D159" i="16"/>
  <c r="E159" i="16"/>
  <c r="F159" i="16" s="1"/>
  <c r="G159" i="16"/>
  <c r="C160" i="16"/>
  <c r="D160" i="16"/>
  <c r="E160" i="16" s="1"/>
  <c r="G160" i="16"/>
  <c r="C161" i="16"/>
  <c r="G161" i="16" s="1"/>
  <c r="D161" i="16"/>
  <c r="E161" i="16" s="1"/>
  <c r="F161" i="16" s="1"/>
  <c r="C162" i="16"/>
  <c r="D162" i="16"/>
  <c r="E162" i="16"/>
  <c r="F162" i="16"/>
  <c r="G162" i="16"/>
  <c r="C163" i="16"/>
  <c r="D163" i="16"/>
  <c r="E163" i="16"/>
  <c r="F163" i="16"/>
  <c r="G163" i="16"/>
  <c r="C164" i="16"/>
  <c r="D164" i="16"/>
  <c r="E164" i="16"/>
  <c r="F164" i="16" s="1"/>
  <c r="G164" i="16"/>
  <c r="C165" i="16"/>
  <c r="D165" i="16"/>
  <c r="E165" i="16" s="1"/>
  <c r="F165" i="16"/>
  <c r="G165" i="16"/>
  <c r="C166" i="16"/>
  <c r="D166" i="16"/>
  <c r="E166" i="16"/>
  <c r="F166" i="16" s="1"/>
  <c r="G166" i="16"/>
  <c r="C167" i="16"/>
  <c r="D167" i="16"/>
  <c r="E167" i="16" s="1"/>
  <c r="F167" i="16" s="1"/>
  <c r="G167" i="16"/>
  <c r="C168" i="16"/>
  <c r="G168" i="16" s="1"/>
  <c r="D168" i="16"/>
  <c r="E168" i="16" s="1"/>
  <c r="F168" i="16" s="1"/>
  <c r="C169" i="16"/>
  <c r="G169" i="16" s="1"/>
  <c r="D169" i="16"/>
  <c r="E169" i="16" s="1"/>
  <c r="C170" i="16"/>
  <c r="D170" i="16"/>
  <c r="E170" i="16"/>
  <c r="F170" i="16"/>
  <c r="G170" i="16"/>
  <c r="C171" i="16"/>
  <c r="D171" i="16"/>
  <c r="E171" i="16"/>
  <c r="F171" i="16"/>
  <c r="G171" i="16"/>
  <c r="C172" i="16"/>
  <c r="D172" i="16"/>
  <c r="E172" i="16"/>
  <c r="F172" i="16" s="1"/>
  <c r="G172" i="16"/>
  <c r="C173" i="16"/>
  <c r="D173" i="16"/>
  <c r="E173" i="16" s="1"/>
  <c r="F173" i="16"/>
  <c r="G173" i="16"/>
  <c r="C174" i="16"/>
  <c r="D174" i="16"/>
  <c r="E174" i="16"/>
  <c r="F174" i="16" s="1"/>
  <c r="G174" i="16"/>
  <c r="C175" i="16"/>
  <c r="D175" i="16"/>
  <c r="E175" i="16" s="1"/>
  <c r="F175" i="16" s="1"/>
  <c r="G175" i="16"/>
  <c r="C176" i="16"/>
  <c r="G176" i="16" s="1"/>
  <c r="D176" i="16"/>
  <c r="E176" i="16"/>
  <c r="C177" i="16"/>
  <c r="G177" i="16" s="1"/>
  <c r="D177" i="16"/>
  <c r="E177" i="16" s="1"/>
  <c r="F177" i="16"/>
  <c r="C178" i="16"/>
  <c r="D178" i="16"/>
  <c r="E178" i="16"/>
  <c r="F178" i="16" s="1"/>
  <c r="G178" i="16"/>
  <c r="C179" i="16"/>
  <c r="D179" i="16"/>
  <c r="E179" i="16" s="1"/>
  <c r="F179" i="16" s="1"/>
  <c r="G179" i="16"/>
  <c r="C180" i="16"/>
  <c r="G180" i="16" s="1"/>
  <c r="D180" i="16"/>
  <c r="E180" i="16"/>
  <c r="C181" i="16"/>
  <c r="G181" i="16" s="1"/>
  <c r="D181" i="16"/>
  <c r="E181" i="16" s="1"/>
  <c r="F181" i="16"/>
  <c r="C182" i="16"/>
  <c r="D182" i="16"/>
  <c r="E182" i="16"/>
  <c r="F182" i="16" s="1"/>
  <c r="G182" i="16"/>
  <c r="C183" i="16"/>
  <c r="D183" i="16"/>
  <c r="E183" i="16" s="1"/>
  <c r="F183" i="16" s="1"/>
  <c r="G183" i="16"/>
  <c r="C184" i="16"/>
  <c r="G184" i="16" s="1"/>
  <c r="D184" i="16"/>
  <c r="E184" i="16"/>
  <c r="C185" i="16"/>
  <c r="G185" i="16" s="1"/>
  <c r="D185" i="16"/>
  <c r="E185" i="16" s="1"/>
  <c r="F185" i="16"/>
  <c r="C186" i="16"/>
  <c r="D186" i="16"/>
  <c r="E186" i="16"/>
  <c r="F186" i="16" s="1"/>
  <c r="G186" i="16"/>
  <c r="C187" i="16"/>
  <c r="D187" i="16"/>
  <c r="E187" i="16" s="1"/>
  <c r="F187" i="16" s="1"/>
  <c r="G187" i="16"/>
  <c r="C188" i="16"/>
  <c r="D188" i="16"/>
  <c r="E188" i="16"/>
  <c r="F188" i="16" s="1"/>
  <c r="G188" i="16"/>
  <c r="C189" i="16"/>
  <c r="D189" i="16"/>
  <c r="E189" i="16" s="1"/>
  <c r="F189" i="16" s="1"/>
  <c r="G189" i="16"/>
  <c r="C190" i="16"/>
  <c r="D190" i="16"/>
  <c r="E190" i="16"/>
  <c r="F190" i="16" s="1"/>
  <c r="G190" i="16"/>
  <c r="C191" i="16"/>
  <c r="D191" i="16"/>
  <c r="E191" i="16" s="1"/>
  <c r="F191" i="16" s="1"/>
  <c r="G191" i="16"/>
  <c r="C192" i="16"/>
  <c r="D192" i="16"/>
  <c r="E192" i="16"/>
  <c r="F192" i="16" s="1"/>
  <c r="G192" i="16"/>
  <c r="C193" i="16"/>
  <c r="D193" i="16"/>
  <c r="E193" i="16" s="1"/>
  <c r="F193" i="16" s="1"/>
  <c r="G193" i="16"/>
  <c r="C194" i="16"/>
  <c r="D194" i="16"/>
  <c r="E194" i="16"/>
  <c r="F194" i="16" s="1"/>
  <c r="G194" i="16"/>
  <c r="C195" i="16"/>
  <c r="D195" i="16"/>
  <c r="E195" i="16" s="1"/>
  <c r="F195" i="16" s="1"/>
  <c r="G195" i="16"/>
  <c r="C196" i="16"/>
  <c r="D196" i="16"/>
  <c r="E196" i="16"/>
  <c r="F196" i="16" s="1"/>
  <c r="G196" i="16"/>
  <c r="C197" i="16"/>
  <c r="D197" i="16"/>
  <c r="E197" i="16" s="1"/>
  <c r="F197" i="16" s="1"/>
  <c r="G197" i="16"/>
  <c r="C198" i="16"/>
  <c r="D198" i="16"/>
  <c r="E198" i="16"/>
  <c r="F198" i="16" s="1"/>
  <c r="G198" i="16"/>
  <c r="C199" i="16"/>
  <c r="D199" i="16"/>
  <c r="E199" i="16" s="1"/>
  <c r="F199" i="16" s="1"/>
  <c r="G199" i="16"/>
  <c r="C200" i="16"/>
  <c r="D200" i="16"/>
  <c r="E200" i="16"/>
  <c r="F200" i="16" s="1"/>
  <c r="G200" i="16"/>
  <c r="C201" i="16"/>
  <c r="D201" i="16"/>
  <c r="E201" i="16" s="1"/>
  <c r="F201" i="16" s="1"/>
  <c r="G201" i="16"/>
  <c r="C202" i="16"/>
  <c r="D202" i="16"/>
  <c r="E202" i="16"/>
  <c r="F202" i="16" s="1"/>
  <c r="G202" i="16"/>
  <c r="C203" i="16"/>
  <c r="D203" i="16"/>
  <c r="E203" i="16" s="1"/>
  <c r="F203" i="16" s="1"/>
  <c r="G203" i="16"/>
  <c r="C204" i="16"/>
  <c r="D204" i="16"/>
  <c r="E204" i="16"/>
  <c r="F204" i="16" s="1"/>
  <c r="G204" i="16"/>
  <c r="C205" i="16"/>
  <c r="D205" i="16"/>
  <c r="E205" i="16" s="1"/>
  <c r="F205" i="16" s="1"/>
  <c r="G205" i="16"/>
  <c r="C206" i="16"/>
  <c r="D206" i="16"/>
  <c r="E206" i="16"/>
  <c r="F206" i="16" s="1"/>
  <c r="G206" i="16"/>
  <c r="C207" i="16"/>
  <c r="D207" i="16"/>
  <c r="E207" i="16" s="1"/>
  <c r="F207" i="16" s="1"/>
  <c r="G207" i="16"/>
  <c r="C208" i="16"/>
  <c r="D208" i="16"/>
  <c r="E208" i="16"/>
  <c r="F208" i="16" s="1"/>
  <c r="G208" i="16"/>
  <c r="C209" i="16"/>
  <c r="D209" i="16"/>
  <c r="E209" i="16" s="1"/>
  <c r="F209" i="16" s="1"/>
  <c r="G209" i="16"/>
  <c r="C210" i="16"/>
  <c r="D210" i="16"/>
  <c r="E210" i="16"/>
  <c r="F210" i="16" s="1"/>
  <c r="G210" i="16"/>
  <c r="C211" i="16"/>
  <c r="D211" i="16"/>
  <c r="E211" i="16" s="1"/>
  <c r="F211" i="16" s="1"/>
  <c r="G211" i="16"/>
  <c r="C212" i="16"/>
  <c r="D212" i="16"/>
  <c r="E212" i="16"/>
  <c r="F212" i="16" s="1"/>
  <c r="G212" i="16"/>
  <c r="C213" i="16"/>
  <c r="D213" i="16"/>
  <c r="E213" i="16" s="1"/>
  <c r="F213" i="16" s="1"/>
  <c r="G213" i="16"/>
  <c r="C214" i="16"/>
  <c r="D214" i="16"/>
  <c r="E214" i="16"/>
  <c r="F214" i="16" s="1"/>
  <c r="G214" i="16"/>
  <c r="C215" i="16"/>
  <c r="D215" i="16"/>
  <c r="E215" i="16" s="1"/>
  <c r="F215" i="16" s="1"/>
  <c r="G215" i="16"/>
  <c r="C216" i="16"/>
  <c r="D216" i="16"/>
  <c r="E216" i="16"/>
  <c r="F216" i="16" s="1"/>
  <c r="G216" i="16"/>
  <c r="C217" i="16"/>
  <c r="D217" i="16"/>
  <c r="E217" i="16" s="1"/>
  <c r="F217" i="16" s="1"/>
  <c r="G217" i="16"/>
  <c r="C218" i="16"/>
  <c r="D218" i="16"/>
  <c r="E218" i="16"/>
  <c r="F218" i="16" s="1"/>
  <c r="G218" i="16"/>
  <c r="C219" i="16"/>
  <c r="D219" i="16"/>
  <c r="E219" i="16" s="1"/>
  <c r="F219" i="16" s="1"/>
  <c r="G219" i="16"/>
  <c r="C220" i="16"/>
  <c r="D220" i="16"/>
  <c r="E220" i="16"/>
  <c r="F220" i="16" s="1"/>
  <c r="G220" i="16"/>
  <c r="C221" i="16"/>
  <c r="D221" i="16"/>
  <c r="E221" i="16" s="1"/>
  <c r="F221" i="16" s="1"/>
  <c r="G221" i="16"/>
  <c r="C222" i="16"/>
  <c r="D222" i="16"/>
  <c r="E222" i="16"/>
  <c r="F222" i="16" s="1"/>
  <c r="G222" i="16"/>
  <c r="C223" i="16"/>
  <c r="D223" i="16"/>
  <c r="E223" i="16" s="1"/>
  <c r="F223" i="16" s="1"/>
  <c r="G223" i="16"/>
  <c r="C224" i="16"/>
  <c r="D224" i="16"/>
  <c r="E224" i="16"/>
  <c r="F224" i="16" s="1"/>
  <c r="G224" i="16"/>
  <c r="C225" i="16"/>
  <c r="D225" i="16"/>
  <c r="E225" i="16" s="1"/>
  <c r="F225" i="16" s="1"/>
  <c r="G225" i="16"/>
  <c r="C226" i="16"/>
  <c r="D226" i="16"/>
  <c r="E226" i="16"/>
  <c r="F226" i="16" s="1"/>
  <c r="G226" i="16"/>
  <c r="C227" i="16"/>
  <c r="D227" i="16"/>
  <c r="E227" i="16" s="1"/>
  <c r="F227" i="16" s="1"/>
  <c r="G227" i="16"/>
  <c r="C228" i="16"/>
  <c r="D228" i="16"/>
  <c r="E228" i="16"/>
  <c r="F228" i="16" s="1"/>
  <c r="G228" i="16"/>
  <c r="C229" i="16"/>
  <c r="D229" i="16"/>
  <c r="E229" i="16" s="1"/>
  <c r="F229" i="16" s="1"/>
  <c r="G229" i="16"/>
  <c r="C230" i="16"/>
  <c r="D230" i="16"/>
  <c r="E230" i="16"/>
  <c r="F230" i="16" s="1"/>
  <c r="G230" i="16"/>
  <c r="C231" i="16"/>
  <c r="D231" i="16"/>
  <c r="E231" i="16" s="1"/>
  <c r="F231" i="16" s="1"/>
  <c r="G231" i="16"/>
  <c r="C232" i="16"/>
  <c r="D232" i="16"/>
  <c r="E232" i="16"/>
  <c r="F232" i="16" s="1"/>
  <c r="G232" i="16"/>
  <c r="C233" i="16"/>
  <c r="D233" i="16"/>
  <c r="E233" i="16" s="1"/>
  <c r="F233" i="16" s="1"/>
  <c r="G233" i="16"/>
  <c r="C234" i="16"/>
  <c r="D234" i="16"/>
  <c r="E234" i="16"/>
  <c r="F234" i="16" s="1"/>
  <c r="G234" i="16"/>
  <c r="C235" i="16"/>
  <c r="D235" i="16"/>
  <c r="E235" i="16" s="1"/>
  <c r="F235" i="16" s="1"/>
  <c r="G235" i="16"/>
  <c r="C236" i="16"/>
  <c r="D236" i="16"/>
  <c r="E236" i="16"/>
  <c r="F236" i="16" s="1"/>
  <c r="G236" i="16"/>
  <c r="C237" i="16"/>
  <c r="D237" i="16"/>
  <c r="E237" i="16" s="1"/>
  <c r="F237" i="16" s="1"/>
  <c r="G237" i="16"/>
  <c r="C238" i="16"/>
  <c r="D238" i="16"/>
  <c r="E238" i="16"/>
  <c r="F238" i="16" s="1"/>
  <c r="G238" i="16"/>
  <c r="C239" i="16"/>
  <c r="D239" i="16"/>
  <c r="E239" i="16" s="1"/>
  <c r="F239" i="16" s="1"/>
  <c r="G239" i="16"/>
  <c r="C240" i="16"/>
  <c r="D240" i="16"/>
  <c r="E240" i="16"/>
  <c r="F240" i="16" s="1"/>
  <c r="G240" i="16"/>
  <c r="C241" i="16"/>
  <c r="D241" i="16"/>
  <c r="E241" i="16" s="1"/>
  <c r="F241" i="16" s="1"/>
  <c r="G241" i="16"/>
  <c r="C242" i="16"/>
  <c r="D242" i="16"/>
  <c r="E242" i="16"/>
  <c r="F242" i="16" s="1"/>
  <c r="G242" i="16"/>
  <c r="C243" i="16"/>
  <c r="D243" i="16"/>
  <c r="E243" i="16" s="1"/>
  <c r="F243" i="16" s="1"/>
  <c r="G243" i="16"/>
  <c r="C244" i="16"/>
  <c r="D244" i="16"/>
  <c r="E244" i="16"/>
  <c r="F244" i="16" s="1"/>
  <c r="G244" i="16"/>
  <c r="C245" i="16"/>
  <c r="D245" i="16"/>
  <c r="E245" i="16" s="1"/>
  <c r="F245" i="16" s="1"/>
  <c r="G245" i="16"/>
  <c r="C246" i="16"/>
  <c r="D246" i="16"/>
  <c r="E246" i="16"/>
  <c r="F246" i="16" s="1"/>
  <c r="G246" i="16"/>
  <c r="C247" i="16"/>
  <c r="D247" i="16"/>
  <c r="E247" i="16" s="1"/>
  <c r="F247" i="16" s="1"/>
  <c r="G247" i="16"/>
  <c r="C248" i="16"/>
  <c r="D248" i="16"/>
  <c r="E248" i="16"/>
  <c r="F248" i="16" s="1"/>
  <c r="G248" i="16"/>
  <c r="C249" i="16"/>
  <c r="D249" i="16"/>
  <c r="E249" i="16" s="1"/>
  <c r="F249" i="16" s="1"/>
  <c r="G249" i="16"/>
  <c r="C250" i="16"/>
  <c r="D250" i="16"/>
  <c r="E250" i="16"/>
  <c r="F250" i="16" s="1"/>
  <c r="G250" i="16"/>
  <c r="C251" i="16"/>
  <c r="D251" i="16"/>
  <c r="E251" i="16" s="1"/>
  <c r="F251" i="16" s="1"/>
  <c r="G251" i="16"/>
  <c r="C252" i="16"/>
  <c r="D252" i="16"/>
  <c r="E252" i="16"/>
  <c r="F252" i="16" s="1"/>
  <c r="G252" i="16"/>
  <c r="C253" i="16"/>
  <c r="D253" i="16"/>
  <c r="E253" i="16" s="1"/>
  <c r="F253" i="16" s="1"/>
  <c r="G253" i="16"/>
  <c r="C254" i="16"/>
  <c r="D254" i="16"/>
  <c r="E254" i="16"/>
  <c r="F254" i="16" s="1"/>
  <c r="G254" i="16"/>
  <c r="C255" i="16"/>
  <c r="D255" i="16"/>
  <c r="E255" i="16" s="1"/>
  <c r="F255" i="16" s="1"/>
  <c r="G255" i="16"/>
  <c r="C256" i="16"/>
  <c r="D256" i="16"/>
  <c r="E256" i="16"/>
  <c r="F256" i="16" s="1"/>
  <c r="G256" i="16"/>
  <c r="C257" i="16"/>
  <c r="D257" i="16"/>
  <c r="E257" i="16" s="1"/>
  <c r="F257" i="16" s="1"/>
  <c r="G257" i="16"/>
  <c r="C258" i="16"/>
  <c r="D258" i="16"/>
  <c r="E258" i="16"/>
  <c r="F258" i="16" s="1"/>
  <c r="G258" i="16"/>
  <c r="C259" i="16"/>
  <c r="D259" i="16"/>
  <c r="E259" i="16" s="1"/>
  <c r="F259" i="16" s="1"/>
  <c r="G259" i="16"/>
  <c r="C260" i="16"/>
  <c r="D260" i="16"/>
  <c r="E260" i="16"/>
  <c r="F260" i="16" s="1"/>
  <c r="G260" i="16"/>
  <c r="C261" i="16"/>
  <c r="D261" i="16"/>
  <c r="E261" i="16" s="1"/>
  <c r="F261" i="16" s="1"/>
  <c r="G261" i="16"/>
  <c r="C262" i="16"/>
  <c r="D262" i="16"/>
  <c r="E262" i="16"/>
  <c r="F262" i="16" s="1"/>
  <c r="G262" i="16"/>
  <c r="C263" i="16"/>
  <c r="D263" i="16"/>
  <c r="E263" i="16" s="1"/>
  <c r="F263" i="16" s="1"/>
  <c r="G263" i="16"/>
  <c r="C264" i="16"/>
  <c r="D264" i="16"/>
  <c r="E264" i="16"/>
  <c r="F264" i="16" s="1"/>
  <c r="G264" i="16"/>
  <c r="C265" i="16"/>
  <c r="D265" i="16"/>
  <c r="E265" i="16" s="1"/>
  <c r="F265" i="16" s="1"/>
  <c r="G265" i="16"/>
  <c r="C266" i="16"/>
  <c r="D266" i="16"/>
  <c r="E266" i="16"/>
  <c r="F266" i="16" s="1"/>
  <c r="G266" i="16"/>
  <c r="C267" i="16"/>
  <c r="D267" i="16"/>
  <c r="E267" i="16" s="1"/>
  <c r="F267" i="16" s="1"/>
  <c r="G267" i="16"/>
  <c r="C268" i="16"/>
  <c r="D268" i="16"/>
  <c r="E268" i="16"/>
  <c r="N9" i="16" s="1"/>
  <c r="P9" i="16" s="1"/>
  <c r="G268" i="16"/>
  <c r="C269" i="16"/>
  <c r="D269" i="16"/>
  <c r="E269" i="16" s="1"/>
  <c r="F269" i="16" s="1"/>
  <c r="G269" i="16"/>
  <c r="C270" i="16"/>
  <c r="D270" i="16"/>
  <c r="E270" i="16"/>
  <c r="F270" i="16" s="1"/>
  <c r="G270" i="16"/>
  <c r="C271" i="16"/>
  <c r="D271" i="16"/>
  <c r="E271" i="16" s="1"/>
  <c r="F271" i="16" s="1"/>
  <c r="G271" i="16"/>
  <c r="C272" i="16"/>
  <c r="D272" i="16"/>
  <c r="E272" i="16"/>
  <c r="F272" i="16" s="1"/>
  <c r="G272" i="16"/>
  <c r="C273" i="16"/>
  <c r="D273" i="16"/>
  <c r="E273" i="16" s="1"/>
  <c r="F273" i="16" s="1"/>
  <c r="G273" i="16"/>
  <c r="C274" i="16"/>
  <c r="D274" i="16"/>
  <c r="E274" i="16"/>
  <c r="F274" i="16" s="1"/>
  <c r="G274" i="16"/>
  <c r="C275" i="16"/>
  <c r="D275" i="16"/>
  <c r="E275" i="16" s="1"/>
  <c r="F275" i="16" s="1"/>
  <c r="G275" i="16"/>
  <c r="C276" i="16"/>
  <c r="D276" i="16"/>
  <c r="E276" i="16"/>
  <c r="F276" i="16" s="1"/>
  <c r="G276" i="16"/>
  <c r="C277" i="16"/>
  <c r="D277" i="16"/>
  <c r="E277" i="16" s="1"/>
  <c r="F277" i="16" s="1"/>
  <c r="G277" i="16"/>
  <c r="C278" i="16"/>
  <c r="D278" i="16"/>
  <c r="G278" i="16"/>
  <c r="C279" i="16"/>
  <c r="D279" i="16"/>
  <c r="E279" i="16" s="1"/>
  <c r="G279" i="16"/>
  <c r="C280" i="16"/>
  <c r="D280" i="16"/>
  <c r="E280" i="16"/>
  <c r="F280" i="16" s="1"/>
  <c r="G280" i="16"/>
  <c r="C281" i="16"/>
  <c r="D281" i="16"/>
  <c r="E281" i="16" s="1"/>
  <c r="F281" i="16" s="1"/>
  <c r="G281" i="16"/>
  <c r="C282" i="16"/>
  <c r="D282" i="16"/>
  <c r="E282" i="16"/>
  <c r="F282" i="16" s="1"/>
  <c r="G282" i="16"/>
  <c r="C283" i="16"/>
  <c r="D283" i="16"/>
  <c r="E283" i="16" s="1"/>
  <c r="F283" i="16" s="1"/>
  <c r="G283" i="16"/>
  <c r="C284" i="16"/>
  <c r="D284" i="16"/>
  <c r="E284" i="16"/>
  <c r="F284" i="16" s="1"/>
  <c r="G284" i="16"/>
  <c r="C285" i="16"/>
  <c r="D285" i="16"/>
  <c r="E285" i="16" s="1"/>
  <c r="F285" i="16" s="1"/>
  <c r="G285" i="16"/>
  <c r="C286" i="16"/>
  <c r="D286" i="16"/>
  <c r="E286" i="16"/>
  <c r="F286" i="16" s="1"/>
  <c r="G286" i="16"/>
  <c r="C287" i="16"/>
  <c r="D287" i="16"/>
  <c r="E287" i="16" s="1"/>
  <c r="F287" i="16" s="1"/>
  <c r="G287" i="16"/>
  <c r="C288" i="16"/>
  <c r="D288" i="16"/>
  <c r="E288" i="16"/>
  <c r="F288" i="16" s="1"/>
  <c r="G288" i="16"/>
  <c r="C289" i="16"/>
  <c r="D289" i="16"/>
  <c r="E289" i="16" s="1"/>
  <c r="F289" i="16" s="1"/>
  <c r="G289" i="16"/>
  <c r="C290" i="16"/>
  <c r="D290" i="16"/>
  <c r="E290" i="16"/>
  <c r="F290" i="16" s="1"/>
  <c r="G290" i="16"/>
  <c r="C291" i="16"/>
  <c r="D291" i="16"/>
  <c r="E291" i="16" s="1"/>
  <c r="F291" i="16" s="1"/>
  <c r="G291" i="16"/>
  <c r="C292" i="16"/>
  <c r="D292" i="16"/>
  <c r="E292" i="16"/>
  <c r="F292" i="16" s="1"/>
  <c r="G292" i="16"/>
  <c r="C293" i="16"/>
  <c r="D293" i="16"/>
  <c r="E293" i="16" s="1"/>
  <c r="F293" i="16" s="1"/>
  <c r="G293" i="16"/>
  <c r="C294" i="16"/>
  <c r="D294" i="16"/>
  <c r="E294" i="16"/>
  <c r="F294" i="16" s="1"/>
  <c r="G294" i="16"/>
  <c r="C295" i="16"/>
  <c r="D295" i="16"/>
  <c r="E295" i="16" s="1"/>
  <c r="F295" i="16" s="1"/>
  <c r="G295" i="16"/>
  <c r="C296" i="16"/>
  <c r="D296" i="16"/>
  <c r="E296" i="16"/>
  <c r="F296" i="16" s="1"/>
  <c r="G296" i="16"/>
  <c r="C297" i="16"/>
  <c r="D297" i="16"/>
  <c r="E297" i="16" s="1"/>
  <c r="F297" i="16" s="1"/>
  <c r="G297" i="16"/>
  <c r="C298" i="16"/>
  <c r="D298" i="16"/>
  <c r="E298" i="16"/>
  <c r="F298" i="16" s="1"/>
  <c r="G298" i="16"/>
  <c r="C299" i="16"/>
  <c r="D299" i="16"/>
  <c r="E299" i="16" s="1"/>
  <c r="F299" i="16" s="1"/>
  <c r="G299" i="16"/>
  <c r="C300" i="16"/>
  <c r="D300" i="16"/>
  <c r="E300" i="16"/>
  <c r="F300" i="16" s="1"/>
  <c r="G300" i="16"/>
  <c r="C301" i="16"/>
  <c r="D301" i="16"/>
  <c r="E301" i="16" s="1"/>
  <c r="F301" i="16" s="1"/>
  <c r="G301" i="16"/>
  <c r="C302" i="16"/>
  <c r="D302" i="16"/>
  <c r="E302" i="16"/>
  <c r="F302" i="16" s="1"/>
  <c r="G302" i="16"/>
  <c r="C303" i="16"/>
  <c r="D303" i="16"/>
  <c r="E303" i="16" s="1"/>
  <c r="F303" i="16" s="1"/>
  <c r="G303" i="16"/>
  <c r="C304" i="16"/>
  <c r="D304" i="16"/>
  <c r="E304" i="16"/>
  <c r="F304" i="16" s="1"/>
  <c r="G304" i="16"/>
  <c r="C305" i="16"/>
  <c r="D305" i="16"/>
  <c r="E305" i="16" s="1"/>
  <c r="F305" i="16" s="1"/>
  <c r="G305" i="16"/>
  <c r="C306" i="16"/>
  <c r="D306" i="16"/>
  <c r="E306" i="16"/>
  <c r="F306" i="16" s="1"/>
  <c r="G306" i="16"/>
  <c r="C307" i="16"/>
  <c r="D307" i="16"/>
  <c r="E307" i="16" s="1"/>
  <c r="F307" i="16" s="1"/>
  <c r="G307" i="16"/>
  <c r="C308" i="16"/>
  <c r="D308" i="16"/>
  <c r="E308" i="16"/>
  <c r="F308" i="16" s="1"/>
  <c r="G308" i="16"/>
  <c r="C309" i="16"/>
  <c r="D309" i="16"/>
  <c r="E309" i="16" s="1"/>
  <c r="F309" i="16" s="1"/>
  <c r="G309" i="16"/>
  <c r="C310" i="16"/>
  <c r="D310" i="16"/>
  <c r="E310" i="16"/>
  <c r="F310" i="16" s="1"/>
  <c r="G310" i="16"/>
  <c r="C311" i="16"/>
  <c r="D311" i="16"/>
  <c r="E311" i="16" s="1"/>
  <c r="F311" i="16" s="1"/>
  <c r="G311" i="16"/>
  <c r="C312" i="16"/>
  <c r="D312" i="16"/>
  <c r="E312" i="16"/>
  <c r="F312" i="16" s="1"/>
  <c r="G312" i="16"/>
  <c r="C313" i="16"/>
  <c r="D313" i="16"/>
  <c r="E313" i="16" s="1"/>
  <c r="F313" i="16" s="1"/>
  <c r="G313" i="16"/>
  <c r="C314" i="16"/>
  <c r="D314" i="16"/>
  <c r="E314" i="16"/>
  <c r="F314" i="16" s="1"/>
  <c r="G314" i="16"/>
  <c r="C315" i="16"/>
  <c r="D315" i="16"/>
  <c r="E315" i="16" s="1"/>
  <c r="F315" i="16" s="1"/>
  <c r="G315" i="16"/>
  <c r="C316" i="16"/>
  <c r="D316" i="16"/>
  <c r="E316" i="16"/>
  <c r="F316" i="16" s="1"/>
  <c r="G316" i="16"/>
  <c r="C317" i="16"/>
  <c r="D317" i="16"/>
  <c r="E317" i="16" s="1"/>
  <c r="F317" i="16" s="1"/>
  <c r="G317" i="16"/>
  <c r="C318" i="16"/>
  <c r="D318" i="16"/>
  <c r="E318" i="16"/>
  <c r="F318" i="16" s="1"/>
  <c r="G318" i="16"/>
  <c r="C319" i="16"/>
  <c r="D319" i="16"/>
  <c r="E319" i="16" s="1"/>
  <c r="F319" i="16" s="1"/>
  <c r="G319" i="16"/>
  <c r="C320" i="16"/>
  <c r="D320" i="16"/>
  <c r="E320" i="16"/>
  <c r="F320" i="16" s="1"/>
  <c r="G320" i="16"/>
  <c r="C321" i="16"/>
  <c r="D321" i="16"/>
  <c r="E321" i="16" s="1"/>
  <c r="F321" i="16" s="1"/>
  <c r="G321" i="16"/>
  <c r="C322" i="16"/>
  <c r="D322" i="16"/>
  <c r="E322" i="16"/>
  <c r="F322" i="16" s="1"/>
  <c r="G322" i="16"/>
  <c r="C323" i="16"/>
  <c r="D323" i="16"/>
  <c r="E323" i="16" s="1"/>
  <c r="F323" i="16" s="1"/>
  <c r="G323" i="16"/>
  <c r="C324" i="16"/>
  <c r="D324" i="16"/>
  <c r="E324" i="16"/>
  <c r="F324" i="16" s="1"/>
  <c r="G324" i="16"/>
  <c r="C325" i="16"/>
  <c r="D325" i="16"/>
  <c r="E325" i="16" s="1"/>
  <c r="F325" i="16" s="1"/>
  <c r="G325" i="16"/>
  <c r="C326" i="16"/>
  <c r="D326" i="16"/>
  <c r="E326" i="16"/>
  <c r="F326" i="16" s="1"/>
  <c r="G326" i="16"/>
  <c r="C327" i="16"/>
  <c r="D327" i="16"/>
  <c r="E327" i="16" s="1"/>
  <c r="F327" i="16" s="1"/>
  <c r="G327" i="16"/>
  <c r="C328" i="16"/>
  <c r="D328" i="16"/>
  <c r="E328" i="16"/>
  <c r="F328" i="16" s="1"/>
  <c r="G328" i="16"/>
  <c r="C329" i="16"/>
  <c r="D329" i="16"/>
  <c r="E329" i="16" s="1"/>
  <c r="F329" i="16" s="1"/>
  <c r="G329" i="16"/>
  <c r="C330" i="16"/>
  <c r="D330" i="16"/>
  <c r="E330" i="16"/>
  <c r="F330" i="16" s="1"/>
  <c r="G330" i="16"/>
  <c r="C331" i="16"/>
  <c r="D331" i="16"/>
  <c r="E331" i="16" s="1"/>
  <c r="F331" i="16" s="1"/>
  <c r="G331" i="16"/>
  <c r="C332" i="16"/>
  <c r="D332" i="16"/>
  <c r="E332" i="16"/>
  <c r="F332" i="16" s="1"/>
  <c r="G332" i="16"/>
  <c r="C333" i="16"/>
  <c r="D333" i="16"/>
  <c r="E333" i="16" s="1"/>
  <c r="F333" i="16" s="1"/>
  <c r="G333" i="16"/>
  <c r="C334" i="16"/>
  <c r="D334" i="16"/>
  <c r="E334" i="16"/>
  <c r="F334" i="16" s="1"/>
  <c r="G334" i="16"/>
  <c r="C335" i="16"/>
  <c r="D335" i="16"/>
  <c r="E335" i="16" s="1"/>
  <c r="F335" i="16"/>
  <c r="G335" i="16"/>
  <c r="C336" i="16"/>
  <c r="D336" i="16"/>
  <c r="E336" i="16"/>
  <c r="F336" i="16" s="1"/>
  <c r="G336" i="16"/>
  <c r="C337" i="16"/>
  <c r="D337" i="16"/>
  <c r="E337" i="16" s="1"/>
  <c r="G337" i="16"/>
  <c r="C338" i="16"/>
  <c r="G338" i="16" s="1"/>
  <c r="D338" i="16"/>
  <c r="E338" i="16"/>
  <c r="F338" i="16" s="1"/>
  <c r="C339" i="16"/>
  <c r="D339" i="16"/>
  <c r="E339" i="16" s="1"/>
  <c r="F339" i="16" s="1"/>
  <c r="G339" i="16"/>
  <c r="C340" i="16"/>
  <c r="D340" i="16"/>
  <c r="E340" i="16"/>
  <c r="G340" i="16"/>
  <c r="C341" i="16"/>
  <c r="D341" i="16"/>
  <c r="E341" i="16" s="1"/>
  <c r="F341" i="16" s="1"/>
  <c r="G341" i="16"/>
  <c r="C342" i="16"/>
  <c r="G342" i="16" s="1"/>
  <c r="D342" i="16"/>
  <c r="E342" i="16"/>
  <c r="F342" i="16" s="1"/>
  <c r="C343" i="16"/>
  <c r="D343" i="16"/>
  <c r="E343" i="16" s="1"/>
  <c r="F343" i="16" s="1"/>
  <c r="G343" i="16"/>
  <c r="C344" i="16"/>
  <c r="D344" i="16"/>
  <c r="E344" i="16"/>
  <c r="G344" i="16"/>
  <c r="C345" i="16"/>
  <c r="D345" i="16"/>
  <c r="E345" i="16" s="1"/>
  <c r="F345" i="16" s="1"/>
  <c r="G345" i="16"/>
  <c r="C346" i="16"/>
  <c r="D346" i="16"/>
  <c r="E346" i="16"/>
  <c r="F346" i="16" s="1"/>
  <c r="G346" i="16"/>
  <c r="C347" i="16"/>
  <c r="D347" i="16"/>
  <c r="E347" i="16" s="1"/>
  <c r="F347" i="16"/>
  <c r="G347" i="16"/>
  <c r="C348" i="16"/>
  <c r="D348" i="16"/>
  <c r="E348" i="16"/>
  <c r="F348" i="16" s="1"/>
  <c r="G348" i="16"/>
  <c r="C349" i="16"/>
  <c r="D349" i="16"/>
  <c r="E349" i="16" s="1"/>
  <c r="G349" i="16"/>
  <c r="C350" i="16"/>
  <c r="D350" i="16"/>
  <c r="E350" i="16"/>
  <c r="F350" i="16" s="1"/>
  <c r="G350" i="16"/>
  <c r="C351" i="16"/>
  <c r="D351" i="16"/>
  <c r="E351" i="16" s="1"/>
  <c r="F351" i="16"/>
  <c r="G351" i="16"/>
  <c r="C352" i="16"/>
  <c r="D352" i="16"/>
  <c r="E352" i="16"/>
  <c r="F352" i="16" s="1"/>
  <c r="G352" i="16"/>
  <c r="C353" i="16"/>
  <c r="D353" i="16"/>
  <c r="E353" i="16" s="1"/>
  <c r="G353" i="16"/>
  <c r="C354" i="16"/>
  <c r="G354" i="16" s="1"/>
  <c r="D354" i="16"/>
  <c r="E354" i="16"/>
  <c r="F354" i="16" s="1"/>
  <c r="C355" i="16"/>
  <c r="D355" i="16"/>
  <c r="E355" i="16" s="1"/>
  <c r="F355" i="16" s="1"/>
  <c r="G355" i="16"/>
  <c r="C356" i="16"/>
  <c r="D356" i="16"/>
  <c r="E356" i="16"/>
  <c r="G356" i="16"/>
  <c r="C357" i="16"/>
  <c r="D357" i="16"/>
  <c r="E357" i="16" s="1"/>
  <c r="F357" i="16" s="1"/>
  <c r="G357" i="16"/>
  <c r="C358" i="16"/>
  <c r="G358" i="16" s="1"/>
  <c r="D358" i="16"/>
  <c r="E358" i="16"/>
  <c r="F358" i="16" s="1"/>
  <c r="C359" i="16"/>
  <c r="D359" i="16"/>
  <c r="E359" i="16" s="1"/>
  <c r="F359" i="16" s="1"/>
  <c r="G359" i="16"/>
  <c r="C360" i="16"/>
  <c r="D360" i="16"/>
  <c r="E360" i="16"/>
  <c r="G360" i="16"/>
  <c r="C361" i="16"/>
  <c r="D361" i="16"/>
  <c r="E361" i="16" s="1"/>
  <c r="F361" i="16" s="1"/>
  <c r="G361" i="16"/>
  <c r="C362" i="16"/>
  <c r="D362" i="16"/>
  <c r="E362" i="16"/>
  <c r="F362" i="16" s="1"/>
  <c r="G362" i="16"/>
  <c r="C363" i="16"/>
  <c r="D363" i="16"/>
  <c r="E363" i="16" s="1"/>
  <c r="F363" i="16"/>
  <c r="G363" i="16"/>
  <c r="C364" i="16"/>
  <c r="D364" i="16"/>
  <c r="E364" i="16"/>
  <c r="F364" i="16" s="1"/>
  <c r="G364" i="16"/>
  <c r="C365" i="16"/>
  <c r="D365" i="16"/>
  <c r="E365" i="16" s="1"/>
  <c r="G365" i="16"/>
  <c r="C366" i="16"/>
  <c r="D366" i="16"/>
  <c r="E366" i="16"/>
  <c r="F366" i="16" s="1"/>
  <c r="G366" i="16"/>
  <c r="C367" i="16"/>
  <c r="D367" i="16"/>
  <c r="E367" i="16" s="1"/>
  <c r="F367" i="16"/>
  <c r="G367" i="16"/>
  <c r="C368" i="16"/>
  <c r="D368" i="16"/>
  <c r="E368" i="16"/>
  <c r="F368" i="16" s="1"/>
  <c r="G368" i="16"/>
  <c r="C369" i="16"/>
  <c r="D369" i="16"/>
  <c r="E369" i="16" s="1"/>
  <c r="G369" i="16"/>
  <c r="C370" i="16"/>
  <c r="G370" i="16" s="1"/>
  <c r="D370" i="16"/>
  <c r="E370" i="16"/>
  <c r="F370" i="16" s="1"/>
  <c r="C371" i="16"/>
  <c r="D371" i="16"/>
  <c r="E371" i="16" s="1"/>
  <c r="F371" i="16" s="1"/>
  <c r="G371" i="16"/>
  <c r="C372" i="16"/>
  <c r="D372" i="16"/>
  <c r="E372" i="16"/>
  <c r="G372" i="16"/>
  <c r="C373" i="16"/>
  <c r="D373" i="16"/>
  <c r="E373" i="16" s="1"/>
  <c r="F373" i="16" s="1"/>
  <c r="G373" i="16"/>
  <c r="C374" i="16"/>
  <c r="G374" i="16" s="1"/>
  <c r="D374" i="16"/>
  <c r="E374" i="16"/>
  <c r="F374" i="16" s="1"/>
  <c r="C375" i="16"/>
  <c r="D375" i="16"/>
  <c r="E375" i="16" s="1"/>
  <c r="F375" i="16" s="1"/>
  <c r="G375" i="16"/>
  <c r="C376" i="16"/>
  <c r="D376" i="16"/>
  <c r="E376" i="16"/>
  <c r="G376" i="16"/>
  <c r="C377" i="16"/>
  <c r="D377" i="16"/>
  <c r="E377" i="16" s="1"/>
  <c r="F377" i="16" s="1"/>
  <c r="G377" i="16"/>
  <c r="C378" i="16"/>
  <c r="D378" i="16"/>
  <c r="E378" i="16"/>
  <c r="F378" i="16" s="1"/>
  <c r="G378" i="16"/>
  <c r="C379" i="16"/>
  <c r="D379" i="16"/>
  <c r="E379" i="16" s="1"/>
  <c r="F379" i="16"/>
  <c r="G379" i="16"/>
  <c r="C380" i="16"/>
  <c r="D380" i="16"/>
  <c r="E380" i="16"/>
  <c r="F380" i="16" s="1"/>
  <c r="G380" i="16"/>
  <c r="C381" i="16"/>
  <c r="D381" i="16"/>
  <c r="E381" i="16" s="1"/>
  <c r="G381" i="16"/>
  <c r="C382" i="16"/>
  <c r="D382" i="16"/>
  <c r="E382" i="16"/>
  <c r="F382" i="16" s="1"/>
  <c r="G382" i="16"/>
  <c r="C383" i="16"/>
  <c r="D383" i="16"/>
  <c r="E383" i="16" s="1"/>
  <c r="F383" i="16"/>
  <c r="G383" i="16"/>
  <c r="C384" i="16"/>
  <c r="D384" i="16"/>
  <c r="E384" i="16"/>
  <c r="F384" i="16" s="1"/>
  <c r="G384" i="16"/>
  <c r="C385" i="16"/>
  <c r="D385" i="16"/>
  <c r="E385" i="16" s="1"/>
  <c r="G385" i="16"/>
  <c r="C386" i="16"/>
  <c r="G386" i="16" s="1"/>
  <c r="D386" i="16"/>
  <c r="E386" i="16"/>
  <c r="F386" i="16" s="1"/>
  <c r="C387" i="16"/>
  <c r="D387" i="16"/>
  <c r="E387" i="16" s="1"/>
  <c r="F387" i="16" s="1"/>
  <c r="G387" i="16"/>
  <c r="C388" i="16"/>
  <c r="D388" i="16"/>
  <c r="E388" i="16"/>
  <c r="G388" i="16"/>
  <c r="C389" i="16"/>
  <c r="D389" i="16"/>
  <c r="E389" i="16" s="1"/>
  <c r="F389" i="16" s="1"/>
  <c r="G389" i="16"/>
  <c r="C390" i="16"/>
  <c r="G390" i="16" s="1"/>
  <c r="D390" i="16"/>
  <c r="E390" i="16"/>
  <c r="F390" i="16" s="1"/>
  <c r="C391" i="16"/>
  <c r="D391" i="16"/>
  <c r="E391" i="16" s="1"/>
  <c r="F391" i="16" s="1"/>
  <c r="G391" i="16"/>
  <c r="C392" i="16"/>
  <c r="D392" i="16"/>
  <c r="E392" i="16"/>
  <c r="G392" i="16"/>
  <c r="C393" i="16"/>
  <c r="D393" i="16"/>
  <c r="E393" i="16" s="1"/>
  <c r="F393" i="16" s="1"/>
  <c r="G393" i="16"/>
  <c r="C394" i="16"/>
  <c r="D394" i="16"/>
  <c r="E394" i="16"/>
  <c r="F394" i="16" s="1"/>
  <c r="G394" i="16"/>
  <c r="C395" i="16"/>
  <c r="D395" i="16"/>
  <c r="E395" i="16" s="1"/>
  <c r="F395" i="16"/>
  <c r="G395" i="16"/>
  <c r="C396" i="16"/>
  <c r="D396" i="16"/>
  <c r="E396" i="16"/>
  <c r="F396" i="16" s="1"/>
  <c r="G396" i="16"/>
  <c r="C397" i="16"/>
  <c r="D397" i="16"/>
  <c r="E397" i="16" s="1"/>
  <c r="G397" i="16"/>
  <c r="C398" i="16"/>
  <c r="D398" i="16"/>
  <c r="E398" i="16"/>
  <c r="F398" i="16" s="1"/>
  <c r="G398" i="16"/>
  <c r="C399" i="16"/>
  <c r="D399" i="16"/>
  <c r="E399" i="16" s="1"/>
  <c r="F399" i="16"/>
  <c r="G399" i="16"/>
  <c r="C400" i="16"/>
  <c r="D400" i="16"/>
  <c r="E400" i="16"/>
  <c r="F400" i="16" s="1"/>
  <c r="G400" i="16"/>
  <c r="C401" i="16"/>
  <c r="D401" i="16"/>
  <c r="E401" i="16" s="1"/>
  <c r="G401" i="16"/>
  <c r="C402" i="16"/>
  <c r="G402" i="16" s="1"/>
  <c r="D402" i="16"/>
  <c r="E402" i="16"/>
  <c r="F402" i="16" s="1"/>
  <c r="C403" i="16"/>
  <c r="D403" i="16"/>
  <c r="E403" i="16" s="1"/>
  <c r="F403" i="16" s="1"/>
  <c r="G403" i="16"/>
  <c r="C404" i="16"/>
  <c r="D404" i="16"/>
  <c r="E404" i="16"/>
  <c r="G404" i="16"/>
  <c r="C405" i="16"/>
  <c r="D405" i="16"/>
  <c r="E405" i="16" s="1"/>
  <c r="F405" i="16" s="1"/>
  <c r="G405" i="16"/>
  <c r="C406" i="16"/>
  <c r="G406" i="16" s="1"/>
  <c r="D406" i="16"/>
  <c r="E406" i="16"/>
  <c r="F406" i="16" s="1"/>
  <c r="C407" i="16"/>
  <c r="D407" i="16"/>
  <c r="E407" i="16" s="1"/>
  <c r="F407" i="16" s="1"/>
  <c r="G407" i="16"/>
  <c r="C408" i="16"/>
  <c r="D408" i="16"/>
  <c r="E408" i="16"/>
  <c r="G408" i="16"/>
  <c r="C409" i="16"/>
  <c r="D409" i="16"/>
  <c r="E409" i="16" s="1"/>
  <c r="F409" i="16" s="1"/>
  <c r="G409" i="16"/>
  <c r="C410" i="16"/>
  <c r="D410" i="16"/>
  <c r="E410" i="16"/>
  <c r="F410" i="16" s="1"/>
  <c r="G410" i="16"/>
  <c r="C411" i="16"/>
  <c r="D411" i="16"/>
  <c r="E411" i="16" s="1"/>
  <c r="F411" i="16"/>
  <c r="G411" i="16"/>
  <c r="C412" i="16"/>
  <c r="D412" i="16"/>
  <c r="E412" i="16"/>
  <c r="F412" i="16" s="1"/>
  <c r="G412" i="16"/>
  <c r="C413" i="16"/>
  <c r="D413" i="16"/>
  <c r="E413" i="16" s="1"/>
  <c r="G413" i="16"/>
  <c r="C414" i="16"/>
  <c r="D414" i="16"/>
  <c r="E414" i="16"/>
  <c r="F414" i="16" s="1"/>
  <c r="G414" i="16"/>
  <c r="C415" i="16"/>
  <c r="D415" i="16"/>
  <c r="E415" i="16" s="1"/>
  <c r="F415" i="16"/>
  <c r="G415" i="16"/>
  <c r="C416" i="16"/>
  <c r="D416" i="16"/>
  <c r="E416" i="16"/>
  <c r="F416" i="16" s="1"/>
  <c r="G416" i="16"/>
  <c r="C417" i="16"/>
  <c r="D417" i="16"/>
  <c r="E417" i="16" s="1"/>
  <c r="G417" i="16"/>
  <c r="C418" i="16"/>
  <c r="G418" i="16" s="1"/>
  <c r="D418" i="16"/>
  <c r="E418" i="16"/>
  <c r="F418" i="16" s="1"/>
  <c r="C419" i="16"/>
  <c r="D419" i="16"/>
  <c r="E419" i="16" s="1"/>
  <c r="F419" i="16" s="1"/>
  <c r="G419" i="16"/>
  <c r="C420" i="16"/>
  <c r="D420" i="16"/>
  <c r="E420" i="16"/>
  <c r="G420" i="16"/>
  <c r="C421" i="16"/>
  <c r="D421" i="16"/>
  <c r="E421" i="16" s="1"/>
  <c r="F421" i="16" s="1"/>
  <c r="G421" i="16"/>
  <c r="C422" i="16"/>
  <c r="G422" i="16" s="1"/>
  <c r="D422" i="16"/>
  <c r="E422" i="16"/>
  <c r="F422" i="16" s="1"/>
  <c r="C423" i="16"/>
  <c r="D423" i="16"/>
  <c r="E423" i="16" s="1"/>
  <c r="F423" i="16" s="1"/>
  <c r="G423" i="16"/>
  <c r="C424" i="16"/>
  <c r="D424" i="16"/>
  <c r="E424" i="16"/>
  <c r="G424" i="16"/>
  <c r="C425" i="16"/>
  <c r="D425" i="16"/>
  <c r="E425" i="16" s="1"/>
  <c r="F425" i="16" s="1"/>
  <c r="G425" i="16"/>
  <c r="C426" i="16"/>
  <c r="D426" i="16"/>
  <c r="E426" i="16"/>
  <c r="F426" i="16" s="1"/>
  <c r="G426" i="16"/>
  <c r="C427" i="16"/>
  <c r="D427" i="16"/>
  <c r="E427" i="16" s="1"/>
  <c r="F427" i="16"/>
  <c r="G427" i="16"/>
  <c r="C428" i="16"/>
  <c r="D428" i="16"/>
  <c r="E428" i="16"/>
  <c r="F428" i="16" s="1"/>
  <c r="G428" i="16"/>
  <c r="C429" i="16"/>
  <c r="D429" i="16"/>
  <c r="E429" i="16" s="1"/>
  <c r="F429" i="16"/>
  <c r="G429" i="16"/>
  <c r="C430" i="16"/>
  <c r="D430" i="16"/>
  <c r="E430" i="16"/>
  <c r="F430" i="16" s="1"/>
  <c r="G430" i="16"/>
  <c r="C431" i="16"/>
  <c r="D431" i="16"/>
  <c r="E431" i="16" s="1"/>
  <c r="F431" i="16"/>
  <c r="G431" i="16"/>
  <c r="C432" i="16"/>
  <c r="D432" i="16"/>
  <c r="E432" i="16"/>
  <c r="F432" i="16" s="1"/>
  <c r="G432" i="16"/>
  <c r="C433" i="16"/>
  <c r="D433" i="16"/>
  <c r="E433" i="16" s="1"/>
  <c r="F433" i="16"/>
  <c r="G433" i="16"/>
  <c r="C434" i="16"/>
  <c r="D434" i="16"/>
  <c r="E434" i="16"/>
  <c r="F434" i="16" s="1"/>
  <c r="G434" i="16"/>
  <c r="C435" i="16"/>
  <c r="D435" i="16"/>
  <c r="E435" i="16" s="1"/>
  <c r="F435" i="16"/>
  <c r="G435" i="16"/>
  <c r="C436" i="16"/>
  <c r="G436" i="16" s="1"/>
  <c r="D436" i="16"/>
  <c r="E436" i="16"/>
  <c r="F436" i="16" s="1"/>
  <c r="C437" i="16"/>
  <c r="D437" i="16"/>
  <c r="E437" i="16" s="1"/>
  <c r="F437" i="16"/>
  <c r="G437" i="16"/>
  <c r="C438" i="16"/>
  <c r="G438" i="16" s="1"/>
  <c r="D438" i="16"/>
  <c r="E438" i="16"/>
  <c r="F438" i="16" s="1"/>
  <c r="C439" i="16"/>
  <c r="D439" i="16"/>
  <c r="E439" i="16" s="1"/>
  <c r="F439" i="16"/>
  <c r="G439" i="16"/>
  <c r="C440" i="16"/>
  <c r="G440" i="16" s="1"/>
  <c r="D440" i="16"/>
  <c r="E440" i="16"/>
  <c r="F440" i="16" s="1"/>
  <c r="C441" i="16"/>
  <c r="D441" i="16"/>
  <c r="E441" i="16" s="1"/>
  <c r="F441" i="16"/>
  <c r="G441" i="16"/>
  <c r="C442" i="16"/>
  <c r="G442" i="16" s="1"/>
  <c r="D442" i="16"/>
  <c r="E442" i="16"/>
  <c r="F442" i="16" s="1"/>
  <c r="C443" i="16"/>
  <c r="D443" i="16"/>
  <c r="E443" i="16" s="1"/>
  <c r="F443" i="16"/>
  <c r="G443" i="16"/>
  <c r="C444" i="16"/>
  <c r="G444" i="16" s="1"/>
  <c r="D444" i="16"/>
  <c r="E444" i="16"/>
  <c r="F444" i="16" s="1"/>
  <c r="C445" i="16"/>
  <c r="D445" i="16"/>
  <c r="E445" i="16" s="1"/>
  <c r="F445" i="16"/>
  <c r="G445" i="16"/>
  <c r="C446" i="16"/>
  <c r="G446" i="16" s="1"/>
  <c r="D446" i="16"/>
  <c r="E446" i="16"/>
  <c r="F446" i="16" s="1"/>
  <c r="C447" i="16"/>
  <c r="D447" i="16"/>
  <c r="E447" i="16"/>
  <c r="F447" i="16" s="1"/>
  <c r="G447" i="16"/>
  <c r="C448" i="16"/>
  <c r="D448" i="16"/>
  <c r="E448" i="16" s="1"/>
  <c r="F448" i="16" s="1"/>
  <c r="G448" i="16"/>
  <c r="C449" i="16"/>
  <c r="G449" i="16" s="1"/>
  <c r="D449" i="16"/>
  <c r="E449" i="16" s="1"/>
  <c r="C450" i="16"/>
  <c r="D450" i="16"/>
  <c r="E450" i="16" s="1"/>
  <c r="G450" i="16"/>
  <c r="C451" i="16"/>
  <c r="D451" i="16"/>
  <c r="E451" i="16"/>
  <c r="G451" i="16"/>
  <c r="C452" i="16"/>
  <c r="D452" i="16"/>
  <c r="E452" i="16"/>
  <c r="F452" i="16"/>
  <c r="G452" i="16"/>
  <c r="C453" i="16"/>
  <c r="D453" i="16"/>
  <c r="E453" i="16"/>
  <c r="F453" i="16" s="1"/>
  <c r="G453" i="16"/>
  <c r="C454" i="16"/>
  <c r="D454" i="16"/>
  <c r="E454" i="16" s="1"/>
  <c r="G454" i="16"/>
  <c r="C455" i="16"/>
  <c r="D455" i="16"/>
  <c r="E455" i="16"/>
  <c r="G455" i="16"/>
  <c r="C456" i="16"/>
  <c r="D456" i="16"/>
  <c r="E456" i="16"/>
  <c r="F456" i="16"/>
  <c r="G456" i="16"/>
  <c r="C457" i="16"/>
  <c r="D457" i="16"/>
  <c r="E457" i="16"/>
  <c r="F457" i="16" s="1"/>
  <c r="G457" i="16"/>
  <c r="C458" i="16"/>
  <c r="D458" i="16"/>
  <c r="E458" i="16" s="1"/>
  <c r="G458" i="16"/>
  <c r="C459" i="16"/>
  <c r="D459" i="16"/>
  <c r="E459" i="16"/>
  <c r="G459" i="16"/>
  <c r="C460" i="16"/>
  <c r="D460" i="16"/>
  <c r="E460" i="16"/>
  <c r="F460" i="16"/>
  <c r="G460" i="16"/>
  <c r="C461" i="16"/>
  <c r="D461" i="16"/>
  <c r="E461" i="16"/>
  <c r="F461" i="16" s="1"/>
  <c r="G461" i="16"/>
  <c r="C462" i="16"/>
  <c r="D462" i="16"/>
  <c r="E462" i="16" s="1"/>
  <c r="G462" i="16"/>
  <c r="C463" i="16"/>
  <c r="D463" i="16"/>
  <c r="E463" i="16"/>
  <c r="G463" i="16"/>
  <c r="C464" i="16"/>
  <c r="D464" i="16"/>
  <c r="E464" i="16"/>
  <c r="F464" i="16"/>
  <c r="G464" i="16"/>
  <c r="C465" i="16"/>
  <c r="D465" i="16"/>
  <c r="E465" i="16"/>
  <c r="F465" i="16" s="1"/>
  <c r="G465" i="16"/>
  <c r="C466" i="16"/>
  <c r="D466" i="16"/>
  <c r="E466" i="16" s="1"/>
  <c r="G466" i="16"/>
  <c r="C467" i="16"/>
  <c r="D467" i="16"/>
  <c r="E467" i="16"/>
  <c r="G467" i="16"/>
  <c r="C468" i="16"/>
  <c r="D468" i="16"/>
  <c r="E468" i="16"/>
  <c r="F468" i="16"/>
  <c r="G468" i="16"/>
  <c r="C469" i="16"/>
  <c r="D469" i="16"/>
  <c r="E469" i="16"/>
  <c r="F469" i="16" s="1"/>
  <c r="G469" i="16"/>
  <c r="C470" i="16"/>
  <c r="D470" i="16"/>
  <c r="E470" i="16" s="1"/>
  <c r="G470" i="16"/>
  <c r="C471" i="16"/>
  <c r="D471" i="16"/>
  <c r="E471" i="16"/>
  <c r="G471" i="16"/>
  <c r="C472" i="16"/>
  <c r="D472" i="16"/>
  <c r="E472" i="16"/>
  <c r="F472" i="16"/>
  <c r="G472" i="16"/>
  <c r="C473" i="16"/>
  <c r="D473" i="16"/>
  <c r="E473" i="16"/>
  <c r="F473" i="16" s="1"/>
  <c r="G473" i="16"/>
  <c r="C474" i="16"/>
  <c r="D474" i="16"/>
  <c r="E474" i="16" s="1"/>
  <c r="G474" i="16"/>
  <c r="C475" i="16"/>
  <c r="D475" i="16"/>
  <c r="E475" i="16"/>
  <c r="G475" i="16"/>
  <c r="C476" i="16"/>
  <c r="D476" i="16"/>
  <c r="E476" i="16"/>
  <c r="F476" i="16"/>
  <c r="G476" i="16"/>
  <c r="C477" i="16"/>
  <c r="D477" i="16"/>
  <c r="E477" i="16"/>
  <c r="F477" i="16" s="1"/>
  <c r="G477" i="16"/>
  <c r="C478" i="16"/>
  <c r="D478" i="16"/>
  <c r="E478" i="16" s="1"/>
  <c r="G478" i="16"/>
  <c r="C479" i="16"/>
  <c r="D479" i="16"/>
  <c r="E479" i="16"/>
  <c r="G479" i="16"/>
  <c r="C480" i="16"/>
  <c r="D480" i="16"/>
  <c r="E480" i="16"/>
  <c r="F480" i="16"/>
  <c r="G480" i="16"/>
  <c r="C481" i="16"/>
  <c r="D481" i="16"/>
  <c r="E481" i="16"/>
  <c r="F481" i="16" s="1"/>
  <c r="G481" i="16"/>
  <c r="C482" i="16"/>
  <c r="D482" i="16"/>
  <c r="E482" i="16" s="1"/>
  <c r="G482" i="16"/>
  <c r="C483" i="16"/>
  <c r="D483" i="16"/>
  <c r="E483" i="16"/>
  <c r="G483" i="16"/>
  <c r="C484" i="16"/>
  <c r="D484" i="16"/>
  <c r="E484" i="16"/>
  <c r="F484" i="16"/>
  <c r="G484" i="16"/>
  <c r="C485" i="16"/>
  <c r="D485" i="16"/>
  <c r="E485" i="16"/>
  <c r="F485" i="16" s="1"/>
  <c r="G485" i="16"/>
  <c r="C486" i="16"/>
  <c r="D486" i="16"/>
  <c r="E486" i="16" s="1"/>
  <c r="G486" i="16"/>
  <c r="C487" i="16"/>
  <c r="D487" i="16"/>
  <c r="E487" i="16"/>
  <c r="G487" i="16"/>
  <c r="C488" i="16"/>
  <c r="D488" i="16"/>
  <c r="E488" i="16"/>
  <c r="F488" i="16"/>
  <c r="G488" i="16"/>
  <c r="C489" i="16"/>
  <c r="D489" i="16"/>
  <c r="E489" i="16"/>
  <c r="F489" i="16" s="1"/>
  <c r="G489" i="16"/>
  <c r="C490" i="16"/>
  <c r="D490" i="16"/>
  <c r="E490" i="16" s="1"/>
  <c r="G490" i="16"/>
  <c r="C491" i="16"/>
  <c r="D491" i="16"/>
  <c r="E491" i="16"/>
  <c r="G491" i="16"/>
  <c r="C492" i="16"/>
  <c r="D492" i="16"/>
  <c r="E492" i="16"/>
  <c r="F492" i="16"/>
  <c r="G492" i="16"/>
  <c r="C493" i="16"/>
  <c r="D493" i="16"/>
  <c r="E493" i="16"/>
  <c r="F493" i="16" s="1"/>
  <c r="G493" i="16"/>
  <c r="C494" i="16"/>
  <c r="D494" i="16"/>
  <c r="E494" i="16" s="1"/>
  <c r="G494" i="16"/>
  <c r="C495" i="16"/>
  <c r="D495" i="16"/>
  <c r="E495" i="16"/>
  <c r="G495" i="16"/>
  <c r="C496" i="16"/>
  <c r="D496" i="16"/>
  <c r="E496" i="16"/>
  <c r="F496" i="16"/>
  <c r="G496" i="16"/>
  <c r="C497" i="16"/>
  <c r="D497" i="16"/>
  <c r="E497" i="16"/>
  <c r="F497" i="16" s="1"/>
  <c r="G497" i="16"/>
  <c r="C498" i="16"/>
  <c r="D498" i="16"/>
  <c r="E498" i="16" s="1"/>
  <c r="G498" i="16"/>
  <c r="C499" i="16"/>
  <c r="D499" i="16"/>
  <c r="E499" i="16"/>
  <c r="G499" i="16"/>
  <c r="C500" i="16"/>
  <c r="D500" i="16"/>
  <c r="E500" i="16"/>
  <c r="F500" i="16"/>
  <c r="G500" i="16"/>
  <c r="C501" i="16"/>
  <c r="D501" i="16"/>
  <c r="E501" i="16"/>
  <c r="F501" i="16" s="1"/>
  <c r="G501" i="16"/>
  <c r="C502" i="16"/>
  <c r="D502" i="16"/>
  <c r="E502" i="16" s="1"/>
  <c r="G502" i="16"/>
  <c r="C503" i="16"/>
  <c r="D503" i="16"/>
  <c r="E503" i="16"/>
  <c r="G503" i="16"/>
  <c r="C504" i="16"/>
  <c r="D504" i="16"/>
  <c r="E504" i="16"/>
  <c r="F504" i="16"/>
  <c r="G504" i="16"/>
  <c r="C505" i="16"/>
  <c r="D505" i="16"/>
  <c r="E505" i="16"/>
  <c r="F505" i="16" s="1"/>
  <c r="G505" i="16"/>
  <c r="C506" i="16"/>
  <c r="D506" i="16"/>
  <c r="E506" i="16" s="1"/>
  <c r="G506" i="16"/>
  <c r="C507" i="16"/>
  <c r="D507" i="16"/>
  <c r="E507" i="16"/>
  <c r="G507" i="16"/>
  <c r="C508" i="16"/>
  <c r="D508" i="16"/>
  <c r="E508" i="16"/>
  <c r="F508" i="16"/>
  <c r="G508" i="16"/>
  <c r="C509" i="16"/>
  <c r="D509" i="16"/>
  <c r="E509" i="16"/>
  <c r="F509" i="16" s="1"/>
  <c r="G509" i="16"/>
  <c r="C510" i="16"/>
  <c r="D510" i="16"/>
  <c r="E510" i="16" s="1"/>
  <c r="G510" i="16"/>
  <c r="C511" i="16"/>
  <c r="D511" i="16"/>
  <c r="E511" i="16"/>
  <c r="G511" i="16"/>
  <c r="C512" i="16"/>
  <c r="D512" i="16"/>
  <c r="E512" i="16"/>
  <c r="F512" i="16"/>
  <c r="G512" i="16"/>
  <c r="C513" i="16"/>
  <c r="D513" i="16"/>
  <c r="E513" i="16"/>
  <c r="F513" i="16" s="1"/>
  <c r="G513" i="16"/>
  <c r="C514" i="16"/>
  <c r="D514" i="16"/>
  <c r="E514" i="16" s="1"/>
  <c r="G514" i="16"/>
  <c r="C515" i="16"/>
  <c r="D515" i="16"/>
  <c r="E515" i="16"/>
  <c r="G515" i="16"/>
  <c r="C516" i="16"/>
  <c r="D516" i="16"/>
  <c r="E516" i="16"/>
  <c r="F516" i="16"/>
  <c r="G516" i="16"/>
  <c r="C517" i="16"/>
  <c r="D517" i="16"/>
  <c r="E517" i="16"/>
  <c r="F517" i="16" s="1"/>
  <c r="G517" i="16"/>
  <c r="C518" i="16"/>
  <c r="D518" i="16"/>
  <c r="E518" i="16" s="1"/>
  <c r="G518" i="16"/>
  <c r="C519" i="16"/>
  <c r="D519" i="16"/>
  <c r="E519" i="16"/>
  <c r="G519" i="16"/>
  <c r="C520" i="16"/>
  <c r="D520" i="16"/>
  <c r="E520" i="16"/>
  <c r="F520" i="16"/>
  <c r="G520" i="16"/>
  <c r="C521" i="16"/>
  <c r="D521" i="16"/>
  <c r="E521" i="16"/>
  <c r="F521" i="16" s="1"/>
  <c r="G521" i="16"/>
  <c r="C522" i="16"/>
  <c r="D522" i="16"/>
  <c r="E522" i="16" s="1"/>
  <c r="G522" i="16"/>
  <c r="C523" i="16"/>
  <c r="D523" i="16"/>
  <c r="E523" i="16"/>
  <c r="G523" i="16"/>
  <c r="C524" i="16"/>
  <c r="D524" i="16"/>
  <c r="E524" i="16"/>
  <c r="F524" i="16"/>
  <c r="G524" i="16"/>
  <c r="C525" i="16"/>
  <c r="D525" i="16"/>
  <c r="E525" i="16"/>
  <c r="F525" i="16" s="1"/>
  <c r="G525" i="16"/>
  <c r="C526" i="16"/>
  <c r="D526" i="16"/>
  <c r="E526" i="16" s="1"/>
  <c r="G526" i="16"/>
  <c r="C527" i="16"/>
  <c r="D527" i="16"/>
  <c r="E527" i="16"/>
  <c r="G527" i="16"/>
  <c r="C528" i="16"/>
  <c r="D528" i="16"/>
  <c r="E528" i="16"/>
  <c r="F528" i="16"/>
  <c r="G528" i="16"/>
  <c r="C529" i="16"/>
  <c r="D529" i="16"/>
  <c r="E529" i="16"/>
  <c r="F529" i="16" s="1"/>
  <c r="G529" i="16"/>
  <c r="C530" i="16"/>
  <c r="D530" i="16"/>
  <c r="E530" i="16" s="1"/>
  <c r="G530" i="16"/>
  <c r="C531" i="16"/>
  <c r="D531" i="16"/>
  <c r="E531" i="16"/>
  <c r="G531" i="16"/>
  <c r="C532" i="16"/>
  <c r="D532" i="16"/>
  <c r="E532" i="16"/>
  <c r="F532" i="16"/>
  <c r="G532" i="16"/>
  <c r="C533" i="16"/>
  <c r="D533" i="16"/>
  <c r="E533" i="16"/>
  <c r="F533" i="16" s="1"/>
  <c r="G533" i="16"/>
  <c r="C534" i="16"/>
  <c r="D534" i="16"/>
  <c r="E534" i="16" s="1"/>
  <c r="G534" i="16"/>
  <c r="C535" i="16"/>
  <c r="D535" i="16"/>
  <c r="E535" i="16"/>
  <c r="G535" i="16"/>
  <c r="C536" i="16"/>
  <c r="D536" i="16"/>
  <c r="E536" i="16"/>
  <c r="F536" i="16"/>
  <c r="G536" i="16"/>
  <c r="C537" i="16"/>
  <c r="D537" i="16"/>
  <c r="E537" i="16"/>
  <c r="F537" i="16" s="1"/>
  <c r="G537" i="16"/>
  <c r="C538" i="16"/>
  <c r="D538" i="16"/>
  <c r="E538" i="16" s="1"/>
  <c r="G538" i="16"/>
  <c r="C539" i="16"/>
  <c r="D539" i="16"/>
  <c r="E539" i="16"/>
  <c r="G539" i="16"/>
  <c r="C540" i="16"/>
  <c r="D540" i="16"/>
  <c r="E540" i="16" s="1"/>
  <c r="F540" i="16" s="1"/>
  <c r="G540" i="16"/>
  <c r="C541" i="16"/>
  <c r="D541" i="16"/>
  <c r="E541" i="16"/>
  <c r="F541" i="16" s="1"/>
  <c r="G541" i="16"/>
  <c r="C542" i="16"/>
  <c r="D542" i="16"/>
  <c r="E542" i="16" s="1"/>
  <c r="F542" i="16" s="1"/>
  <c r="G542" i="16"/>
  <c r="C543" i="16"/>
  <c r="D543" i="16"/>
  <c r="G543" i="16"/>
  <c r="C544" i="16"/>
  <c r="D544" i="16"/>
  <c r="E544" i="16" s="1"/>
  <c r="G544" i="16"/>
  <c r="C545" i="16"/>
  <c r="D545" i="16"/>
  <c r="E545" i="16"/>
  <c r="F545" i="16" s="1"/>
  <c r="G545" i="16"/>
  <c r="C546" i="16"/>
  <c r="D546" i="16"/>
  <c r="E546" i="16" s="1"/>
  <c r="F546" i="16" s="1"/>
  <c r="G546" i="16"/>
  <c r="C547" i="16"/>
  <c r="D547" i="16"/>
  <c r="E547" i="16"/>
  <c r="F547" i="16" s="1"/>
  <c r="G547" i="16"/>
  <c r="C548" i="16"/>
  <c r="D548" i="16"/>
  <c r="E548" i="16" s="1"/>
  <c r="F548" i="16" s="1"/>
  <c r="G548" i="16"/>
  <c r="C549" i="16"/>
  <c r="D549" i="16"/>
  <c r="E549" i="16"/>
  <c r="F549" i="16" s="1"/>
  <c r="G549" i="16"/>
  <c r="C550" i="16"/>
  <c r="D550" i="16"/>
  <c r="E550" i="16" s="1"/>
  <c r="F550" i="16" s="1"/>
  <c r="G550" i="16"/>
  <c r="C551" i="16"/>
  <c r="D551" i="16"/>
  <c r="E551" i="16"/>
  <c r="F551" i="16" s="1"/>
  <c r="G551" i="16"/>
  <c r="C552" i="16"/>
  <c r="D552" i="16"/>
  <c r="E552" i="16" s="1"/>
  <c r="F552" i="16" s="1"/>
  <c r="G552" i="16"/>
  <c r="C553" i="16"/>
  <c r="D553" i="16"/>
  <c r="E553" i="16"/>
  <c r="F553" i="16" s="1"/>
  <c r="G553" i="16"/>
  <c r="C554" i="16"/>
  <c r="D554" i="16"/>
  <c r="E554" i="16" s="1"/>
  <c r="F554" i="16" s="1"/>
  <c r="G554" i="16"/>
  <c r="C555" i="16"/>
  <c r="D555" i="16"/>
  <c r="E555" i="16"/>
  <c r="F555" i="16" s="1"/>
  <c r="G555" i="16"/>
  <c r="C556" i="16"/>
  <c r="D556" i="16"/>
  <c r="E556" i="16" s="1"/>
  <c r="F556" i="16" s="1"/>
  <c r="G556" i="16"/>
  <c r="C557" i="16"/>
  <c r="D557" i="16"/>
  <c r="E557" i="16"/>
  <c r="F557" i="16" s="1"/>
  <c r="G557" i="16"/>
  <c r="C558" i="16"/>
  <c r="D558" i="16"/>
  <c r="E558" i="16" s="1"/>
  <c r="F558" i="16" s="1"/>
  <c r="G558" i="16"/>
  <c r="C559" i="16"/>
  <c r="D559" i="16"/>
  <c r="E559" i="16"/>
  <c r="F559" i="16" s="1"/>
  <c r="G559" i="16"/>
  <c r="C560" i="16"/>
  <c r="D560" i="16"/>
  <c r="E560" i="16" s="1"/>
  <c r="F560" i="16" s="1"/>
  <c r="G560" i="16"/>
  <c r="C561" i="16"/>
  <c r="D561" i="16"/>
  <c r="E561" i="16"/>
  <c r="F561" i="16" s="1"/>
  <c r="G561" i="16"/>
  <c r="C562" i="16"/>
  <c r="D562" i="16"/>
  <c r="E562" i="16" s="1"/>
  <c r="F562" i="16" s="1"/>
  <c r="G562" i="16"/>
  <c r="C563" i="16"/>
  <c r="D563" i="16"/>
  <c r="G563" i="16"/>
  <c r="C564" i="16"/>
  <c r="D564" i="16"/>
  <c r="E564" i="16" s="1"/>
  <c r="G564" i="16"/>
  <c r="C565" i="16"/>
  <c r="D565" i="16"/>
  <c r="E565" i="16"/>
  <c r="F565" i="16" s="1"/>
  <c r="G565" i="16"/>
  <c r="C566" i="16"/>
  <c r="D566" i="16"/>
  <c r="E566" i="16" s="1"/>
  <c r="F566" i="16" s="1"/>
  <c r="G566" i="16"/>
  <c r="C567" i="16"/>
  <c r="D567" i="16"/>
  <c r="E567" i="16"/>
  <c r="F567" i="16" s="1"/>
  <c r="G567" i="16"/>
  <c r="C568" i="16"/>
  <c r="D568" i="16"/>
  <c r="E568" i="16" s="1"/>
  <c r="F568" i="16" s="1"/>
  <c r="G568" i="16"/>
  <c r="C569" i="16"/>
  <c r="D569" i="16"/>
  <c r="E569" i="16"/>
  <c r="F569" i="16" s="1"/>
  <c r="G569" i="16"/>
  <c r="C570" i="16"/>
  <c r="D570" i="16"/>
  <c r="E570" i="16" s="1"/>
  <c r="F570" i="16" s="1"/>
  <c r="G570" i="16"/>
  <c r="C571" i="16"/>
  <c r="D571" i="16"/>
  <c r="E571" i="16"/>
  <c r="F571" i="16" s="1"/>
  <c r="G571" i="16"/>
  <c r="C572" i="16"/>
  <c r="D572" i="16"/>
  <c r="E572" i="16" s="1"/>
  <c r="F572" i="16" s="1"/>
  <c r="G572" i="16"/>
  <c r="C573" i="16"/>
  <c r="D573" i="16"/>
  <c r="E573" i="16"/>
  <c r="F573" i="16" s="1"/>
  <c r="G573" i="16"/>
  <c r="C574" i="16"/>
  <c r="D574" i="16"/>
  <c r="E574" i="16" s="1"/>
  <c r="F574" i="16" s="1"/>
  <c r="G574" i="16"/>
  <c r="C575" i="16"/>
  <c r="D575" i="16"/>
  <c r="E575" i="16"/>
  <c r="F575" i="16" s="1"/>
  <c r="G575" i="16"/>
  <c r="C576" i="16"/>
  <c r="D576" i="16"/>
  <c r="E576" i="16" s="1"/>
  <c r="F576" i="16" s="1"/>
  <c r="G576" i="16"/>
  <c r="C577" i="16"/>
  <c r="D577" i="16"/>
  <c r="E577" i="16"/>
  <c r="F577" i="16" s="1"/>
  <c r="G577" i="16"/>
  <c r="C578" i="16"/>
  <c r="D578" i="16"/>
  <c r="E578" i="16" s="1"/>
  <c r="F578" i="16" s="1"/>
  <c r="G578" i="16"/>
  <c r="C579" i="16"/>
  <c r="D579" i="16"/>
  <c r="E579" i="16"/>
  <c r="F579" i="16" s="1"/>
  <c r="G579" i="16"/>
  <c r="C580" i="16"/>
  <c r="D580" i="16"/>
  <c r="E580" i="16" s="1"/>
  <c r="F580" i="16" s="1"/>
  <c r="G580" i="16"/>
  <c r="C581" i="16"/>
  <c r="D581" i="16"/>
  <c r="E581" i="16"/>
  <c r="F581" i="16" s="1"/>
  <c r="G581" i="16"/>
  <c r="C582" i="16"/>
  <c r="D582" i="16"/>
  <c r="E582" i="16" s="1"/>
  <c r="F582" i="16" s="1"/>
  <c r="G582" i="16"/>
  <c r="C583" i="16"/>
  <c r="D583" i="16"/>
  <c r="E583" i="16"/>
  <c r="F583" i="16" s="1"/>
  <c r="G583" i="16"/>
  <c r="C584" i="16"/>
  <c r="D584" i="16"/>
  <c r="E584" i="16" s="1"/>
  <c r="F584" i="16" s="1"/>
  <c r="G584" i="16"/>
  <c r="C585" i="16"/>
  <c r="D585" i="16"/>
  <c r="E585" i="16"/>
  <c r="F585" i="16" s="1"/>
  <c r="G585" i="16"/>
  <c r="C586" i="16"/>
  <c r="D586" i="16"/>
  <c r="E586" i="16" s="1"/>
  <c r="F586" i="16" s="1"/>
  <c r="G586" i="16"/>
  <c r="C587" i="16"/>
  <c r="D587" i="16"/>
  <c r="E587" i="16"/>
  <c r="F587" i="16" s="1"/>
  <c r="G587" i="16"/>
  <c r="C588" i="16"/>
  <c r="D588" i="16"/>
  <c r="E588" i="16" s="1"/>
  <c r="F588" i="16" s="1"/>
  <c r="G588" i="16"/>
  <c r="C589" i="16"/>
  <c r="D589" i="16"/>
  <c r="E589" i="16"/>
  <c r="F589" i="16" s="1"/>
  <c r="G589" i="16"/>
  <c r="C590" i="16"/>
  <c r="D590" i="16"/>
  <c r="E590" i="16" s="1"/>
  <c r="F590" i="16" s="1"/>
  <c r="G590" i="16"/>
  <c r="C591" i="16"/>
  <c r="D591" i="16"/>
  <c r="E591" i="16"/>
  <c r="F591" i="16" s="1"/>
  <c r="G591" i="16"/>
  <c r="C592" i="16"/>
  <c r="D592" i="16"/>
  <c r="E592" i="16" s="1"/>
  <c r="F592" i="16" s="1"/>
  <c r="G592" i="16"/>
  <c r="C593" i="16"/>
  <c r="D593" i="16"/>
  <c r="E593" i="16"/>
  <c r="F593" i="16" s="1"/>
  <c r="G593" i="16"/>
  <c r="C594" i="16"/>
  <c r="D594" i="16"/>
  <c r="E594" i="16" s="1"/>
  <c r="F594" i="16" s="1"/>
  <c r="G594" i="16"/>
  <c r="C595" i="16"/>
  <c r="D595" i="16"/>
  <c r="E595" i="16"/>
  <c r="F595" i="16" s="1"/>
  <c r="G595" i="16"/>
  <c r="C596" i="16"/>
  <c r="D596" i="16"/>
  <c r="E596" i="16" s="1"/>
  <c r="F596" i="16" s="1"/>
  <c r="G596" i="16"/>
  <c r="C597" i="16"/>
  <c r="D597" i="16"/>
  <c r="E597" i="16"/>
  <c r="F597" i="16" s="1"/>
  <c r="G597" i="16"/>
  <c r="C598" i="16"/>
  <c r="D598" i="16"/>
  <c r="E598" i="16" s="1"/>
  <c r="F598" i="16" s="1"/>
  <c r="G598" i="16"/>
  <c r="C599" i="16"/>
  <c r="D599" i="16"/>
  <c r="E599" i="16"/>
  <c r="F599" i="16" s="1"/>
  <c r="G599" i="16"/>
  <c r="C600" i="16"/>
  <c r="D600" i="16"/>
  <c r="E600" i="16" s="1"/>
  <c r="F600" i="16" s="1"/>
  <c r="G600" i="16"/>
  <c r="C601" i="16"/>
  <c r="D601" i="16"/>
  <c r="E601" i="16"/>
  <c r="F601" i="16" s="1"/>
  <c r="G601" i="16"/>
  <c r="C602" i="16"/>
  <c r="D602" i="16"/>
  <c r="E602" i="16" s="1"/>
  <c r="F602" i="16" s="1"/>
  <c r="G602" i="16"/>
  <c r="C603" i="16"/>
  <c r="D603" i="16"/>
  <c r="E603" i="16"/>
  <c r="F603" i="16" s="1"/>
  <c r="G603" i="16"/>
  <c r="C604" i="16"/>
  <c r="D604" i="16"/>
  <c r="E604" i="16" s="1"/>
  <c r="F604" i="16" s="1"/>
  <c r="G604" i="16"/>
  <c r="C605" i="16"/>
  <c r="D605" i="16"/>
  <c r="E605" i="16"/>
  <c r="F605" i="16" s="1"/>
  <c r="G605" i="16"/>
  <c r="C606" i="16"/>
  <c r="D606" i="16"/>
  <c r="E606" i="16" s="1"/>
  <c r="F606" i="16" s="1"/>
  <c r="G606" i="16"/>
  <c r="C607" i="16"/>
  <c r="D607" i="16"/>
  <c r="E607" i="16"/>
  <c r="F607" i="16" s="1"/>
  <c r="G607" i="16"/>
  <c r="C608" i="16"/>
  <c r="D608" i="16"/>
  <c r="E608" i="16" s="1"/>
  <c r="F608" i="16" s="1"/>
  <c r="G608" i="16"/>
  <c r="C609" i="16"/>
  <c r="D609" i="16"/>
  <c r="E609" i="16"/>
  <c r="F609" i="16" s="1"/>
  <c r="G609" i="16"/>
  <c r="C610" i="16"/>
  <c r="D610" i="16"/>
  <c r="E610" i="16" s="1"/>
  <c r="F610" i="16" s="1"/>
  <c r="G610" i="16"/>
  <c r="C611" i="16"/>
  <c r="D611" i="16"/>
  <c r="E611" i="16"/>
  <c r="F611" i="16" s="1"/>
  <c r="G611" i="16"/>
  <c r="C612" i="16"/>
  <c r="D612" i="16"/>
  <c r="E612" i="16" s="1"/>
  <c r="F612" i="16" s="1"/>
  <c r="G612" i="16"/>
  <c r="C613" i="16"/>
  <c r="D613" i="16"/>
  <c r="E613" i="16"/>
  <c r="F613" i="16" s="1"/>
  <c r="G613" i="16"/>
  <c r="C614" i="16"/>
  <c r="D614" i="16"/>
  <c r="E614" i="16" s="1"/>
  <c r="F614" i="16" s="1"/>
  <c r="G614" i="16"/>
  <c r="C615" i="16"/>
  <c r="D615" i="16"/>
  <c r="E615" i="16"/>
  <c r="F615" i="16" s="1"/>
  <c r="G615" i="16"/>
  <c r="C616" i="16"/>
  <c r="D616" i="16"/>
  <c r="E616" i="16" s="1"/>
  <c r="F616" i="16" s="1"/>
  <c r="G616" i="16"/>
  <c r="C617" i="16"/>
  <c r="D617" i="16"/>
  <c r="E617" i="16"/>
  <c r="F617" i="16" s="1"/>
  <c r="G617" i="16"/>
  <c r="C618" i="16"/>
  <c r="D618" i="16"/>
  <c r="E618" i="16" s="1"/>
  <c r="F618" i="16" s="1"/>
  <c r="G618" i="16"/>
  <c r="C619" i="16"/>
  <c r="D619" i="16"/>
  <c r="E619" i="16"/>
  <c r="F619" i="16" s="1"/>
  <c r="G619" i="16"/>
  <c r="C620" i="16"/>
  <c r="D620" i="16"/>
  <c r="E620" i="16" s="1"/>
  <c r="F620" i="16" s="1"/>
  <c r="G620" i="16"/>
  <c r="C621" i="16"/>
  <c r="D621" i="16"/>
  <c r="E621" i="16"/>
  <c r="F621" i="16" s="1"/>
  <c r="G621" i="16"/>
  <c r="C622" i="16"/>
  <c r="D622" i="16"/>
  <c r="E622" i="16" s="1"/>
  <c r="F622" i="16" s="1"/>
  <c r="G622" i="16"/>
  <c r="C623" i="16"/>
  <c r="D623" i="16"/>
  <c r="E623" i="16"/>
  <c r="F623" i="16" s="1"/>
  <c r="G623" i="16"/>
  <c r="C624" i="16"/>
  <c r="D624" i="16"/>
  <c r="E624" i="16" s="1"/>
  <c r="F624" i="16"/>
  <c r="G624" i="16"/>
  <c r="C625" i="16"/>
  <c r="D625" i="16"/>
  <c r="E625" i="16"/>
  <c r="F625" i="16" s="1"/>
  <c r="G625" i="16"/>
  <c r="C626" i="16"/>
  <c r="D626" i="16"/>
  <c r="E626" i="16" s="1"/>
  <c r="G626" i="16"/>
  <c r="C627" i="16"/>
  <c r="G627" i="16" s="1"/>
  <c r="D627" i="16"/>
  <c r="E627" i="16"/>
  <c r="F627" i="16" s="1"/>
  <c r="C628" i="16"/>
  <c r="D628" i="16"/>
  <c r="E628" i="16" s="1"/>
  <c r="F628" i="16"/>
  <c r="G628" i="16"/>
  <c r="C629" i="16"/>
  <c r="D629" i="16"/>
  <c r="E629" i="16"/>
  <c r="F629" i="16" s="1"/>
  <c r="G629" i="16"/>
  <c r="C630" i="16"/>
  <c r="D630" i="16"/>
  <c r="E630" i="16" s="1"/>
  <c r="F630" i="16"/>
  <c r="G630" i="16"/>
  <c r="C631" i="16"/>
  <c r="G631" i="16" s="1"/>
  <c r="D631" i="16"/>
  <c r="E631" i="16"/>
  <c r="F631" i="16" s="1"/>
  <c r="C632" i="16"/>
  <c r="D632" i="16"/>
  <c r="E632" i="16" s="1"/>
  <c r="F632" i="16"/>
  <c r="G632" i="16"/>
  <c r="C633" i="16"/>
  <c r="G633" i="16" s="1"/>
  <c r="D633" i="16"/>
  <c r="E633" i="16"/>
  <c r="F633" i="16" s="1"/>
  <c r="C634" i="16"/>
  <c r="D634" i="16"/>
  <c r="E634" i="16" s="1"/>
  <c r="F634" i="16"/>
  <c r="G634" i="16"/>
  <c r="C635" i="16"/>
  <c r="G635" i="16" s="1"/>
  <c r="D635" i="16"/>
  <c r="E635" i="16"/>
  <c r="F635" i="16" s="1"/>
  <c r="C636" i="16"/>
  <c r="D636" i="16"/>
  <c r="E636" i="16" s="1"/>
  <c r="F636" i="16"/>
  <c r="G636" i="16"/>
  <c r="C637" i="16"/>
  <c r="G637" i="16" s="1"/>
  <c r="D637" i="16"/>
  <c r="E637" i="16"/>
  <c r="F637" i="16" s="1"/>
  <c r="C638" i="16"/>
  <c r="D638" i="16"/>
  <c r="E638" i="16" s="1"/>
  <c r="F638" i="16"/>
  <c r="G638" i="16"/>
  <c r="C639" i="16"/>
  <c r="G639" i="16" s="1"/>
  <c r="D639" i="16"/>
  <c r="E639" i="16"/>
  <c r="F639" i="16" s="1"/>
  <c r="C640" i="16"/>
  <c r="D640" i="16"/>
  <c r="E640" i="16"/>
  <c r="F640" i="16" s="1"/>
  <c r="G640" i="16"/>
  <c r="C641" i="16"/>
  <c r="D641" i="16"/>
  <c r="E641" i="16" s="1"/>
  <c r="F641" i="16" s="1"/>
  <c r="G641" i="16"/>
  <c r="C642" i="16"/>
  <c r="D642" i="16"/>
  <c r="E642" i="16" s="1"/>
  <c r="G642" i="16"/>
  <c r="C643" i="16"/>
  <c r="D643" i="16"/>
  <c r="E643" i="16"/>
  <c r="F643" i="16"/>
  <c r="G643" i="16"/>
  <c r="C644" i="16"/>
  <c r="D644" i="16"/>
  <c r="E644" i="16"/>
  <c r="F644" i="16" s="1"/>
  <c r="G644" i="16"/>
  <c r="C645" i="16"/>
  <c r="D645" i="16"/>
  <c r="E645" i="16" s="1"/>
  <c r="F645" i="16" s="1"/>
  <c r="G645" i="16"/>
  <c r="C646" i="16"/>
  <c r="D646" i="16"/>
  <c r="E646" i="16" s="1"/>
  <c r="G646" i="16"/>
  <c r="C647" i="16"/>
  <c r="D647" i="16"/>
  <c r="E647" i="16"/>
  <c r="G647" i="16"/>
  <c r="C648" i="16"/>
  <c r="D648" i="16"/>
  <c r="E648" i="16"/>
  <c r="F648" i="16"/>
  <c r="G648" i="16"/>
  <c r="C649" i="16"/>
  <c r="D649" i="16"/>
  <c r="E649" i="16"/>
  <c r="F649" i="16" s="1"/>
  <c r="G649" i="16"/>
  <c r="C650" i="16"/>
  <c r="D650" i="16"/>
  <c r="E650" i="16" s="1"/>
  <c r="F650" i="16" s="1"/>
  <c r="G650" i="16"/>
  <c r="C651" i="16"/>
  <c r="D651" i="16"/>
  <c r="E651" i="16"/>
  <c r="F651" i="16"/>
  <c r="G651" i="16"/>
  <c r="C652" i="16"/>
  <c r="D652" i="16"/>
  <c r="E652" i="16"/>
  <c r="F652" i="16" s="1"/>
  <c r="G652" i="16"/>
  <c r="C653" i="16"/>
  <c r="G653" i="16" s="1"/>
  <c r="D653" i="16"/>
  <c r="E653" i="16" s="1"/>
  <c r="F653" i="16" s="1"/>
  <c r="C654" i="16"/>
  <c r="G654" i="16" s="1"/>
  <c r="D654" i="16"/>
  <c r="E654" i="16" s="1"/>
  <c r="F654" i="16" s="1"/>
  <c r="C655" i="16"/>
  <c r="D655" i="16"/>
  <c r="E655" i="16" s="1"/>
  <c r="F655" i="16" s="1"/>
  <c r="G655" i="16"/>
  <c r="C656" i="16"/>
  <c r="D656" i="16"/>
  <c r="E656" i="16" s="1"/>
  <c r="G656" i="16"/>
  <c r="C657" i="16"/>
  <c r="D657" i="16"/>
  <c r="E657" i="16"/>
  <c r="G657" i="16"/>
  <c r="C658" i="16"/>
  <c r="D658" i="16"/>
  <c r="E658" i="16"/>
  <c r="F658" i="16" s="1"/>
  <c r="G658" i="16"/>
  <c r="C659" i="16"/>
  <c r="D659" i="16"/>
  <c r="E659" i="16" s="1"/>
  <c r="F659" i="16" s="1"/>
  <c r="G659" i="16"/>
  <c r="C660" i="16"/>
  <c r="D660" i="16"/>
  <c r="E660" i="16" s="1"/>
  <c r="G660" i="16"/>
  <c r="C661" i="16"/>
  <c r="D661" i="16"/>
  <c r="E661" i="16"/>
  <c r="G661" i="16"/>
  <c r="C662" i="16"/>
  <c r="D662" i="16"/>
  <c r="E662" i="16"/>
  <c r="F662" i="16" s="1"/>
  <c r="G662" i="16"/>
  <c r="C663" i="16"/>
  <c r="D663" i="16"/>
  <c r="E663" i="16" s="1"/>
  <c r="F663" i="16" s="1"/>
  <c r="G663" i="16"/>
  <c r="C664" i="16"/>
  <c r="D664" i="16"/>
  <c r="E664" i="16" s="1"/>
  <c r="G664" i="16"/>
  <c r="C665" i="16"/>
  <c r="D665" i="16"/>
  <c r="E665" i="16"/>
  <c r="G665" i="16"/>
  <c r="C666" i="16"/>
  <c r="D666" i="16"/>
  <c r="E666" i="16"/>
  <c r="F666" i="16" s="1"/>
  <c r="G666" i="16"/>
  <c r="C667" i="16"/>
  <c r="D667" i="16"/>
  <c r="E667" i="16" s="1"/>
  <c r="F667" i="16" s="1"/>
  <c r="G667" i="16"/>
  <c r="C668" i="16"/>
  <c r="D668" i="16"/>
  <c r="E668" i="16" s="1"/>
  <c r="G668" i="16"/>
  <c r="C669" i="16"/>
  <c r="D669" i="16"/>
  <c r="E669" i="16"/>
  <c r="G669" i="16"/>
  <c r="C670" i="16"/>
  <c r="D670" i="16"/>
  <c r="E670" i="16"/>
  <c r="F670" i="16" s="1"/>
  <c r="G670" i="16"/>
  <c r="C671" i="16"/>
  <c r="D671" i="16"/>
  <c r="E671" i="16" s="1"/>
  <c r="F671" i="16" s="1"/>
  <c r="G671" i="16"/>
  <c r="C672" i="16"/>
  <c r="D672" i="16"/>
  <c r="E672" i="16" s="1"/>
  <c r="G672" i="16"/>
  <c r="C673" i="16"/>
  <c r="D673" i="16"/>
  <c r="E673" i="16"/>
  <c r="G673" i="16"/>
  <c r="C674" i="16"/>
  <c r="D674" i="16"/>
  <c r="E674" i="16"/>
  <c r="F674" i="16" s="1"/>
  <c r="G674" i="16"/>
  <c r="C675" i="16"/>
  <c r="D675" i="16"/>
  <c r="E675" i="16" s="1"/>
  <c r="F675" i="16" s="1"/>
  <c r="G675" i="16"/>
  <c r="C676" i="16"/>
  <c r="D676" i="16"/>
  <c r="E676" i="16" s="1"/>
  <c r="G676" i="16"/>
  <c r="C677" i="16"/>
  <c r="D677" i="16"/>
  <c r="E677" i="16"/>
  <c r="G677" i="16"/>
  <c r="C678" i="16"/>
  <c r="D678" i="16"/>
  <c r="E678" i="16"/>
  <c r="F678" i="16" s="1"/>
  <c r="G678" i="16"/>
  <c r="C679" i="16"/>
  <c r="D679" i="16"/>
  <c r="E679" i="16" s="1"/>
  <c r="F679" i="16" s="1"/>
  <c r="G679" i="16"/>
  <c r="C680" i="16"/>
  <c r="D680" i="16"/>
  <c r="E680" i="16" s="1"/>
  <c r="G680" i="16"/>
  <c r="C681" i="16"/>
  <c r="D681" i="16"/>
  <c r="E681" i="16"/>
  <c r="G681" i="16"/>
  <c r="C682" i="16"/>
  <c r="D682" i="16"/>
  <c r="E682" i="16"/>
  <c r="F682" i="16" s="1"/>
  <c r="G682" i="16"/>
  <c r="C683" i="16"/>
  <c r="D683" i="16"/>
  <c r="E683" i="16" s="1"/>
  <c r="F683" i="16" s="1"/>
  <c r="G683" i="16"/>
  <c r="C684" i="16"/>
  <c r="D684" i="16"/>
  <c r="E684" i="16" s="1"/>
  <c r="G684" i="16"/>
  <c r="C685" i="16"/>
  <c r="D685" i="16"/>
  <c r="E685" i="16"/>
  <c r="G685" i="16"/>
  <c r="C686" i="16"/>
  <c r="D686" i="16"/>
  <c r="E686" i="16"/>
  <c r="F686" i="16" s="1"/>
  <c r="G686" i="16"/>
  <c r="C687" i="16"/>
  <c r="D687" i="16"/>
  <c r="E687" i="16" s="1"/>
  <c r="F687" i="16" s="1"/>
  <c r="G687" i="16"/>
  <c r="C688" i="16"/>
  <c r="D688" i="16"/>
  <c r="E688" i="16" s="1"/>
  <c r="G688" i="16"/>
  <c r="C689" i="16"/>
  <c r="D689" i="16"/>
  <c r="E689" i="16"/>
  <c r="G689" i="16"/>
  <c r="C690" i="16"/>
  <c r="D690" i="16"/>
  <c r="E690" i="16"/>
  <c r="F690" i="16" s="1"/>
  <c r="G690" i="16"/>
  <c r="C691" i="16"/>
  <c r="D691" i="16"/>
  <c r="E691" i="16" s="1"/>
  <c r="F691" i="16" s="1"/>
  <c r="G691" i="16"/>
  <c r="C692" i="16"/>
  <c r="D692" i="16"/>
  <c r="E692" i="16" s="1"/>
  <c r="G692" i="16"/>
  <c r="C693" i="16"/>
  <c r="D693" i="16"/>
  <c r="E693" i="16"/>
  <c r="G693" i="16"/>
  <c r="C694" i="16"/>
  <c r="D694" i="16"/>
  <c r="E694" i="16"/>
  <c r="F694" i="16" s="1"/>
  <c r="G694" i="16"/>
  <c r="C695" i="16"/>
  <c r="D695" i="16"/>
  <c r="E695" i="16" s="1"/>
  <c r="F695" i="16" s="1"/>
  <c r="G695" i="16"/>
  <c r="C696" i="16"/>
  <c r="D696" i="16"/>
  <c r="E696" i="16" s="1"/>
  <c r="G696" i="16"/>
  <c r="C697" i="16"/>
  <c r="D697" i="16"/>
  <c r="E697" i="16"/>
  <c r="G697" i="16"/>
  <c r="C698" i="16"/>
  <c r="D698" i="16"/>
  <c r="E698" i="16"/>
  <c r="F698" i="16" s="1"/>
  <c r="G698" i="16"/>
  <c r="C699" i="16"/>
  <c r="D699" i="16"/>
  <c r="E699" i="16" s="1"/>
  <c r="F699" i="16" s="1"/>
  <c r="G699" i="16"/>
  <c r="C700" i="16"/>
  <c r="D700" i="16"/>
  <c r="E700" i="16" s="1"/>
  <c r="G700" i="16"/>
  <c r="C701" i="16"/>
  <c r="D701" i="16"/>
  <c r="E701" i="16"/>
  <c r="G701" i="16"/>
  <c r="C702" i="16"/>
  <c r="D702" i="16"/>
  <c r="E702" i="16"/>
  <c r="F702" i="16" s="1"/>
  <c r="G702" i="16"/>
  <c r="C703" i="16"/>
  <c r="D703" i="16"/>
  <c r="E703" i="16" s="1"/>
  <c r="F703" i="16" s="1"/>
  <c r="G703" i="16"/>
  <c r="C704" i="16"/>
  <c r="D704" i="16"/>
  <c r="E704" i="16" s="1"/>
  <c r="G704" i="16"/>
  <c r="C705" i="16"/>
  <c r="D705" i="16"/>
  <c r="E705" i="16"/>
  <c r="G705" i="16"/>
  <c r="C706" i="16"/>
  <c r="D706" i="16"/>
  <c r="E706" i="16"/>
  <c r="F706" i="16" s="1"/>
  <c r="G706" i="16"/>
  <c r="C707" i="16"/>
  <c r="D707" i="16"/>
  <c r="E707" i="16" s="1"/>
  <c r="F707" i="16" s="1"/>
  <c r="G707" i="16"/>
  <c r="C708" i="16"/>
  <c r="D708" i="16"/>
  <c r="E708" i="16" s="1"/>
  <c r="G708" i="16"/>
  <c r="C709" i="16"/>
  <c r="D709" i="16"/>
  <c r="E709" i="16"/>
  <c r="G709" i="16"/>
  <c r="C710" i="16"/>
  <c r="D710" i="16"/>
  <c r="E710" i="16"/>
  <c r="F710" i="16" s="1"/>
  <c r="G710" i="16"/>
  <c r="C711" i="16"/>
  <c r="D711" i="16"/>
  <c r="E711" i="16" s="1"/>
  <c r="F711" i="16" s="1"/>
  <c r="G711" i="16"/>
  <c r="C712" i="16"/>
  <c r="D712" i="16"/>
  <c r="E712" i="16" s="1"/>
  <c r="G712" i="16"/>
  <c r="C713" i="16"/>
  <c r="D713" i="16"/>
  <c r="E713" i="16"/>
  <c r="G713" i="16"/>
  <c r="C714" i="16"/>
  <c r="D714" i="16"/>
  <c r="E714" i="16"/>
  <c r="F714" i="16" s="1"/>
  <c r="G714" i="16"/>
  <c r="C715" i="16"/>
  <c r="D715" i="16"/>
  <c r="E715" i="16" s="1"/>
  <c r="F715" i="16" s="1"/>
  <c r="G715" i="16"/>
  <c r="C716" i="16"/>
  <c r="D716" i="16"/>
  <c r="E716" i="16" s="1"/>
  <c r="G716" i="16"/>
  <c r="C717" i="16"/>
  <c r="D717" i="16"/>
  <c r="E717" i="16"/>
  <c r="G717" i="16"/>
  <c r="C718" i="16"/>
  <c r="D718" i="16"/>
  <c r="E718" i="16"/>
  <c r="F718" i="16" s="1"/>
  <c r="G718" i="16"/>
  <c r="C719" i="16"/>
  <c r="D719" i="16"/>
  <c r="E719" i="16" s="1"/>
  <c r="F719" i="16" s="1"/>
  <c r="G719" i="16"/>
  <c r="C720" i="16"/>
  <c r="D720" i="16"/>
  <c r="E720" i="16" s="1"/>
  <c r="G720" i="16"/>
  <c r="C721" i="16"/>
  <c r="D721" i="16"/>
  <c r="E721" i="16"/>
  <c r="G721" i="16"/>
  <c r="C722" i="16"/>
  <c r="D722" i="16"/>
  <c r="E722" i="16"/>
  <c r="F722" i="16" s="1"/>
  <c r="G722" i="16"/>
  <c r="C723" i="16"/>
  <c r="D723" i="16"/>
  <c r="E723" i="16" s="1"/>
  <c r="F723" i="16" s="1"/>
  <c r="G723" i="16"/>
  <c r="C724" i="16"/>
  <c r="D724" i="16"/>
  <c r="E724" i="16" s="1"/>
  <c r="G724" i="16"/>
  <c r="C725" i="16"/>
  <c r="D725" i="16"/>
  <c r="E725" i="16"/>
  <c r="G725" i="16"/>
  <c r="C726" i="16"/>
  <c r="D726" i="16"/>
  <c r="E726" i="16"/>
  <c r="F726" i="16" s="1"/>
  <c r="G726" i="16"/>
  <c r="C727" i="16"/>
  <c r="D727" i="16"/>
  <c r="E727" i="16" s="1"/>
  <c r="F727" i="16" s="1"/>
  <c r="G727" i="16"/>
  <c r="C728" i="16"/>
  <c r="D728" i="16"/>
  <c r="E728" i="16" s="1"/>
  <c r="G728" i="16"/>
  <c r="C729" i="16"/>
  <c r="D729" i="16"/>
  <c r="E729" i="16"/>
  <c r="G729" i="16"/>
  <c r="C730" i="16"/>
  <c r="D730" i="16"/>
  <c r="E730" i="16"/>
  <c r="F730" i="16" s="1"/>
  <c r="G730" i="16"/>
  <c r="C731" i="16"/>
  <c r="D731" i="16"/>
  <c r="E731" i="16" s="1"/>
  <c r="F731" i="16" s="1"/>
  <c r="G731" i="16"/>
  <c r="C732" i="16"/>
  <c r="D732" i="16"/>
  <c r="E732" i="16" s="1"/>
  <c r="G732" i="16"/>
  <c r="C733" i="16"/>
  <c r="D733" i="16"/>
  <c r="E733" i="16"/>
  <c r="G733" i="16"/>
  <c r="C734" i="16"/>
  <c r="D734" i="16"/>
  <c r="E734" i="16"/>
  <c r="F734" i="16" s="1"/>
  <c r="G734" i="16"/>
  <c r="C735" i="16"/>
  <c r="D735" i="16"/>
  <c r="E735" i="16" s="1"/>
  <c r="F735" i="16" s="1"/>
  <c r="G735" i="16"/>
  <c r="C736" i="16"/>
  <c r="D736" i="16"/>
  <c r="E736" i="16" s="1"/>
  <c r="G736" i="16"/>
  <c r="C737" i="16"/>
  <c r="D737" i="16"/>
  <c r="E737" i="16"/>
  <c r="G737" i="16"/>
  <c r="C738" i="16"/>
  <c r="D738" i="16"/>
  <c r="E738" i="16"/>
  <c r="F738" i="16" s="1"/>
  <c r="G738" i="16"/>
  <c r="C739" i="16"/>
  <c r="D739" i="16"/>
  <c r="E739" i="16" s="1"/>
  <c r="F739" i="16" s="1"/>
  <c r="G739" i="16"/>
  <c r="C740" i="16"/>
  <c r="D740" i="16"/>
  <c r="E740" i="16" s="1"/>
  <c r="G740" i="16"/>
  <c r="C741" i="16"/>
  <c r="D741" i="16"/>
  <c r="E741" i="16"/>
  <c r="G741" i="16"/>
  <c r="C742" i="16"/>
  <c r="D742" i="16"/>
  <c r="E742" i="16"/>
  <c r="F742" i="16" s="1"/>
  <c r="G742" i="16"/>
  <c r="C743" i="16"/>
  <c r="D743" i="16"/>
  <c r="E743" i="16" s="1"/>
  <c r="F743" i="16" s="1"/>
  <c r="G743" i="16"/>
  <c r="C744" i="16"/>
  <c r="D744" i="16"/>
  <c r="E744" i="16" s="1"/>
  <c r="G744" i="16"/>
  <c r="C745" i="16"/>
  <c r="D745" i="16"/>
  <c r="E745" i="16"/>
  <c r="G745" i="16"/>
  <c r="C746" i="16"/>
  <c r="D746" i="16"/>
  <c r="E746" i="16"/>
  <c r="F746" i="16" s="1"/>
  <c r="G746" i="16"/>
  <c r="C747" i="16"/>
  <c r="D747" i="16"/>
  <c r="E747" i="16" s="1"/>
  <c r="F747" i="16" s="1"/>
  <c r="G747" i="16"/>
  <c r="C748" i="16"/>
  <c r="D748" i="16"/>
  <c r="E748" i="16" s="1"/>
  <c r="G748" i="16"/>
  <c r="C749" i="16"/>
  <c r="D749" i="16"/>
  <c r="E749" i="16"/>
  <c r="G749" i="16"/>
  <c r="C750" i="16"/>
  <c r="D750" i="16"/>
  <c r="E750" i="16"/>
  <c r="F750" i="16" s="1"/>
  <c r="G750" i="16"/>
  <c r="C751" i="16"/>
  <c r="D751" i="16"/>
  <c r="E751" i="16" s="1"/>
  <c r="F751" i="16" s="1"/>
  <c r="G751" i="16"/>
  <c r="C752" i="16"/>
  <c r="D752" i="16"/>
  <c r="E752" i="16" s="1"/>
  <c r="G752" i="16"/>
  <c r="C753" i="16"/>
  <c r="D753" i="16"/>
  <c r="E753" i="16"/>
  <c r="G753" i="16"/>
  <c r="C754" i="16"/>
  <c r="D754" i="16"/>
  <c r="E754" i="16"/>
  <c r="F754" i="16" s="1"/>
  <c r="G754" i="16"/>
  <c r="C755" i="16"/>
  <c r="D755" i="16"/>
  <c r="E755" i="16" s="1"/>
  <c r="F755" i="16" s="1"/>
  <c r="G755" i="16"/>
  <c r="C756" i="16"/>
  <c r="D756" i="16"/>
  <c r="E756" i="16" s="1"/>
  <c r="G756" i="16"/>
  <c r="C757" i="16"/>
  <c r="D757" i="16"/>
  <c r="E757" i="16"/>
  <c r="G757" i="16"/>
  <c r="C758" i="16"/>
  <c r="D758" i="16"/>
  <c r="E758" i="16"/>
  <c r="F758" i="16" s="1"/>
  <c r="G758" i="16"/>
  <c r="C759" i="16"/>
  <c r="D759" i="16"/>
  <c r="E759" i="16" s="1"/>
  <c r="F759" i="16" s="1"/>
  <c r="G759" i="16"/>
  <c r="C760" i="16"/>
  <c r="D760" i="16"/>
  <c r="E760" i="16" s="1"/>
  <c r="G760" i="16"/>
  <c r="C761" i="16"/>
  <c r="D761" i="16"/>
  <c r="E761" i="16"/>
  <c r="G761" i="16"/>
  <c r="C762" i="16"/>
  <c r="D762" i="16"/>
  <c r="E762" i="16"/>
  <c r="F762" i="16" s="1"/>
  <c r="G762" i="16"/>
  <c r="C763" i="16"/>
  <c r="D763" i="16"/>
  <c r="E763" i="16" s="1"/>
  <c r="F763" i="16" s="1"/>
  <c r="G763" i="16"/>
  <c r="C764" i="16"/>
  <c r="D764" i="16"/>
  <c r="E764" i="16" s="1"/>
  <c r="G764" i="16"/>
  <c r="C765" i="16"/>
  <c r="D765" i="16"/>
  <c r="E765" i="16"/>
  <c r="G765" i="16"/>
  <c r="C766" i="16"/>
  <c r="D766" i="16"/>
  <c r="E766" i="16"/>
  <c r="F766" i="16" s="1"/>
  <c r="G766" i="16"/>
  <c r="C767" i="16"/>
  <c r="D767" i="16"/>
  <c r="E767" i="16" s="1"/>
  <c r="F767" i="16" s="1"/>
  <c r="G767" i="16"/>
  <c r="C768" i="16"/>
  <c r="D768" i="16"/>
  <c r="E768" i="16" s="1"/>
  <c r="G768" i="16"/>
  <c r="C769" i="16"/>
  <c r="D769" i="16"/>
  <c r="E769" i="16"/>
  <c r="G769" i="16"/>
  <c r="C770" i="16"/>
  <c r="D770" i="16"/>
  <c r="E770" i="16"/>
  <c r="F770" i="16" s="1"/>
  <c r="G770" i="16"/>
  <c r="C771" i="16"/>
  <c r="D771" i="16"/>
  <c r="E771" i="16" s="1"/>
  <c r="F771" i="16" s="1"/>
  <c r="G771" i="16"/>
  <c r="C772" i="16"/>
  <c r="D772" i="16"/>
  <c r="E772" i="16" s="1"/>
  <c r="G772" i="16"/>
  <c r="C773" i="16"/>
  <c r="D773" i="16"/>
  <c r="E773" i="16"/>
  <c r="G773" i="16"/>
  <c r="C774" i="16"/>
  <c r="D774" i="16"/>
  <c r="E774" i="16"/>
  <c r="F774" i="16" s="1"/>
  <c r="G774" i="16"/>
  <c r="C775" i="16"/>
  <c r="D775" i="16"/>
  <c r="E775" i="16" s="1"/>
  <c r="F775" i="16" s="1"/>
  <c r="G775" i="16"/>
  <c r="C776" i="16"/>
  <c r="D776" i="16"/>
  <c r="E776" i="16" s="1"/>
  <c r="G776" i="16"/>
  <c r="C777" i="16"/>
  <c r="D777" i="16"/>
  <c r="E777" i="16"/>
  <c r="G777" i="16"/>
  <c r="C778" i="16"/>
  <c r="D778" i="16"/>
  <c r="E778" i="16"/>
  <c r="F778" i="16" s="1"/>
  <c r="G778" i="16"/>
  <c r="C779" i="16"/>
  <c r="D779" i="16"/>
  <c r="E779" i="16" s="1"/>
  <c r="F779" i="16" s="1"/>
  <c r="G779" i="16"/>
  <c r="C780" i="16"/>
  <c r="D780" i="16"/>
  <c r="E780" i="16" s="1"/>
  <c r="G780" i="16"/>
  <c r="C781" i="16"/>
  <c r="D781" i="16"/>
  <c r="E781" i="16"/>
  <c r="G781" i="16"/>
  <c r="C782" i="16"/>
  <c r="D782" i="16"/>
  <c r="E782" i="16"/>
  <c r="F782" i="16" s="1"/>
  <c r="G782" i="16"/>
  <c r="C783" i="16"/>
  <c r="D783" i="16"/>
  <c r="E783" i="16" s="1"/>
  <c r="F783" i="16" s="1"/>
  <c r="G783" i="16"/>
  <c r="C784" i="16"/>
  <c r="D784" i="16"/>
  <c r="E784" i="16" s="1"/>
  <c r="G784" i="16"/>
  <c r="C785" i="16"/>
  <c r="D785" i="16"/>
  <c r="E785" i="16"/>
  <c r="G785" i="16"/>
  <c r="C786" i="16"/>
  <c r="D786" i="16"/>
  <c r="E786" i="16"/>
  <c r="F786" i="16" s="1"/>
  <c r="G786" i="16"/>
  <c r="C787" i="16"/>
  <c r="D787" i="16"/>
  <c r="E787" i="16" s="1"/>
  <c r="F787" i="16" s="1"/>
  <c r="G787" i="16"/>
  <c r="C788" i="16"/>
  <c r="D788" i="16"/>
  <c r="E788" i="16" s="1"/>
  <c r="G788" i="16"/>
  <c r="C789" i="16"/>
  <c r="D789" i="16"/>
  <c r="E789" i="16"/>
  <c r="G789" i="16"/>
  <c r="C790" i="16"/>
  <c r="D790" i="16"/>
  <c r="E790" i="16"/>
  <c r="F790" i="16" s="1"/>
  <c r="G790" i="16"/>
  <c r="C791" i="16"/>
  <c r="D791" i="16"/>
  <c r="E791" i="16" s="1"/>
  <c r="F791" i="16" s="1"/>
  <c r="G791" i="16"/>
  <c r="C792" i="16"/>
  <c r="D792" i="16"/>
  <c r="E792" i="16" s="1"/>
  <c r="G792" i="16"/>
  <c r="C793" i="16"/>
  <c r="D793" i="16"/>
  <c r="E793" i="16"/>
  <c r="G793" i="16"/>
  <c r="C794" i="16"/>
  <c r="D794" i="16"/>
  <c r="E794" i="16"/>
  <c r="F794" i="16" s="1"/>
  <c r="G794" i="16"/>
  <c r="C795" i="16"/>
  <c r="D795" i="16"/>
  <c r="E795" i="16" s="1"/>
  <c r="F795" i="16" s="1"/>
  <c r="G795" i="16"/>
  <c r="C796" i="16"/>
  <c r="D796" i="16"/>
  <c r="E796" i="16" s="1"/>
  <c r="G796" i="16"/>
  <c r="C797" i="16"/>
  <c r="D797" i="16"/>
  <c r="E797" i="16"/>
  <c r="G797" i="16"/>
  <c r="C798" i="16"/>
  <c r="D798" i="16"/>
  <c r="E798" i="16"/>
  <c r="F798" i="16" s="1"/>
  <c r="G798" i="16"/>
  <c r="C799" i="16"/>
  <c r="D799" i="16"/>
  <c r="E799" i="16" s="1"/>
  <c r="F799" i="16" s="1"/>
  <c r="G799" i="16"/>
  <c r="C800" i="16"/>
  <c r="D800" i="16"/>
  <c r="E800" i="16" s="1"/>
  <c r="G800" i="16"/>
  <c r="C801" i="16"/>
  <c r="D801" i="16"/>
  <c r="E801" i="16"/>
  <c r="G801" i="16"/>
  <c r="C802" i="16"/>
  <c r="D802" i="16"/>
  <c r="E802" i="16"/>
  <c r="F802" i="16" s="1"/>
  <c r="G802" i="16"/>
  <c r="C803" i="16"/>
  <c r="D803" i="16"/>
  <c r="E803" i="16" s="1"/>
  <c r="F803" i="16" s="1"/>
  <c r="G803" i="16"/>
  <c r="C804" i="16"/>
  <c r="D804" i="16"/>
  <c r="E804" i="16" s="1"/>
  <c r="G804" i="16"/>
  <c r="C805" i="16"/>
  <c r="D805" i="16"/>
  <c r="E805" i="16"/>
  <c r="G805" i="16"/>
  <c r="C806" i="16"/>
  <c r="D806" i="16"/>
  <c r="E806" i="16"/>
  <c r="F806" i="16" s="1"/>
  <c r="G806" i="16"/>
  <c r="C807" i="16"/>
  <c r="D807" i="16"/>
  <c r="E807" i="16" s="1"/>
  <c r="F807" i="16" s="1"/>
  <c r="G807" i="16"/>
  <c r="C808" i="16"/>
  <c r="D808" i="16"/>
  <c r="E808" i="16" s="1"/>
  <c r="G808" i="16"/>
  <c r="C809" i="16"/>
  <c r="D809" i="16"/>
  <c r="E809" i="16"/>
  <c r="G809" i="16"/>
  <c r="C810" i="16"/>
  <c r="D810" i="16"/>
  <c r="E810" i="16"/>
  <c r="F810" i="16" s="1"/>
  <c r="G810" i="16"/>
  <c r="C811" i="16"/>
  <c r="D811" i="16"/>
  <c r="E811" i="16" s="1"/>
  <c r="F811" i="16" s="1"/>
  <c r="G811" i="16"/>
  <c r="C812" i="16"/>
  <c r="D812" i="16"/>
  <c r="E812" i="16" s="1"/>
  <c r="G812" i="16"/>
  <c r="C813" i="16"/>
  <c r="D813" i="16"/>
  <c r="E813" i="16"/>
  <c r="G813" i="16"/>
  <c r="C814" i="16"/>
  <c r="D814" i="16"/>
  <c r="E814" i="16"/>
  <c r="F814" i="16" s="1"/>
  <c r="G814" i="16"/>
  <c r="C815" i="16"/>
  <c r="D815" i="16"/>
  <c r="E815" i="16" s="1"/>
  <c r="F815" i="16" s="1"/>
  <c r="G815" i="16"/>
  <c r="C816" i="16"/>
  <c r="D816" i="16"/>
  <c r="E816" i="16" s="1"/>
  <c r="G816" i="16"/>
  <c r="C817" i="16"/>
  <c r="D817" i="16"/>
  <c r="E817" i="16"/>
  <c r="G817" i="16"/>
  <c r="C818" i="16"/>
  <c r="D818" i="16"/>
  <c r="E818" i="16" s="1"/>
  <c r="F818" i="16" s="1"/>
  <c r="G818" i="16"/>
  <c r="C819" i="16"/>
  <c r="D819" i="16"/>
  <c r="E819" i="16" s="1"/>
  <c r="G819" i="16"/>
  <c r="C820" i="16"/>
  <c r="D820" i="16"/>
  <c r="E820" i="16" s="1"/>
  <c r="G820" i="16"/>
  <c r="C821" i="16"/>
  <c r="D821" i="16"/>
  <c r="E821" i="16"/>
  <c r="G821" i="16"/>
  <c r="C822" i="16"/>
  <c r="D822" i="16"/>
  <c r="E822" i="16" s="1"/>
  <c r="F822" i="16" s="1"/>
  <c r="G822" i="16"/>
  <c r="C823" i="16"/>
  <c r="D823" i="16"/>
  <c r="E823" i="16" s="1"/>
  <c r="F823" i="16" s="1"/>
  <c r="G823" i="16"/>
  <c r="C824" i="16"/>
  <c r="D824" i="16"/>
  <c r="E824" i="16" s="1"/>
  <c r="G824" i="16"/>
  <c r="C825" i="16"/>
  <c r="D825" i="16"/>
  <c r="E825" i="16"/>
  <c r="G825" i="16"/>
  <c r="C826" i="16"/>
  <c r="D826" i="16"/>
  <c r="E826" i="16" s="1"/>
  <c r="F826" i="16" s="1"/>
  <c r="G826" i="16"/>
  <c r="C827" i="16"/>
  <c r="D827" i="16"/>
  <c r="E827" i="16" s="1"/>
  <c r="F827" i="16" s="1"/>
  <c r="G827" i="16"/>
  <c r="C828" i="16"/>
  <c r="D828" i="16"/>
  <c r="E828" i="16" s="1"/>
  <c r="F828" i="16" s="1"/>
  <c r="G828" i="16"/>
  <c r="C829" i="16"/>
  <c r="D829" i="16"/>
  <c r="E829" i="16"/>
  <c r="F829" i="16" s="1"/>
  <c r="G829" i="16"/>
  <c r="C830" i="16"/>
  <c r="D830" i="16"/>
  <c r="E830" i="16" s="1"/>
  <c r="F830" i="16" s="1"/>
  <c r="G830" i="16"/>
  <c r="C831" i="16"/>
  <c r="D831" i="16"/>
  <c r="E831" i="16" s="1"/>
  <c r="F831" i="16" s="1"/>
  <c r="G831" i="16"/>
  <c r="C832" i="16"/>
  <c r="D832" i="16"/>
  <c r="E832" i="16" s="1"/>
  <c r="F832" i="16" s="1"/>
  <c r="G832" i="16"/>
  <c r="C833" i="16"/>
  <c r="D833" i="16"/>
  <c r="E833" i="16"/>
  <c r="F833" i="16" s="1"/>
  <c r="G833" i="16"/>
  <c r="C834" i="16"/>
  <c r="D834" i="16"/>
  <c r="E834" i="16" s="1"/>
  <c r="F834" i="16" s="1"/>
  <c r="G834" i="16"/>
  <c r="C835" i="16"/>
  <c r="D835" i="16"/>
  <c r="E835" i="16" s="1"/>
  <c r="G835" i="16"/>
  <c r="C836" i="16"/>
  <c r="D836" i="16"/>
  <c r="E836" i="16" s="1"/>
  <c r="F836" i="16" s="1"/>
  <c r="G836" i="16"/>
  <c r="C837" i="16"/>
  <c r="D837" i="16"/>
  <c r="E837" i="16"/>
  <c r="F837" i="16" s="1"/>
  <c r="G837" i="16"/>
  <c r="C838" i="16"/>
  <c r="D838" i="16"/>
  <c r="E838" i="16" s="1"/>
  <c r="F838" i="16" s="1"/>
  <c r="G838" i="16"/>
  <c r="C839" i="16"/>
  <c r="D839" i="16"/>
  <c r="E839" i="16" s="1"/>
  <c r="F839" i="16" s="1"/>
  <c r="G839" i="16"/>
  <c r="C840" i="16"/>
  <c r="D840" i="16"/>
  <c r="E840" i="16" s="1"/>
  <c r="G840" i="16"/>
  <c r="C841" i="16"/>
  <c r="D841" i="16"/>
  <c r="E841" i="16"/>
  <c r="F841" i="16" s="1"/>
  <c r="G841" i="16"/>
  <c r="C842" i="16"/>
  <c r="D842" i="16"/>
  <c r="E842" i="16" s="1"/>
  <c r="F842" i="16" s="1"/>
  <c r="G842" i="16"/>
  <c r="C843" i="16"/>
  <c r="D843" i="16"/>
  <c r="E843" i="16" s="1"/>
  <c r="F843" i="16" s="1"/>
  <c r="G843" i="16"/>
  <c r="C844" i="16"/>
  <c r="D844" i="16"/>
  <c r="E844" i="16" s="1"/>
  <c r="F844" i="16" s="1"/>
  <c r="G844" i="16"/>
  <c r="C845" i="16"/>
  <c r="D845" i="16"/>
  <c r="E845" i="16"/>
  <c r="F845" i="16" s="1"/>
  <c r="G845" i="16"/>
  <c r="C846" i="16"/>
  <c r="D846" i="16"/>
  <c r="E846" i="16" s="1"/>
  <c r="F846" i="16" s="1"/>
  <c r="G846" i="16"/>
  <c r="C847" i="16"/>
  <c r="D847" i="16"/>
  <c r="E847" i="16" s="1"/>
  <c r="F847" i="16" s="1"/>
  <c r="G847" i="16"/>
  <c r="C848" i="16"/>
  <c r="D848" i="16"/>
  <c r="E848" i="16" s="1"/>
  <c r="F848" i="16" s="1"/>
  <c r="G848" i="16"/>
  <c r="C849" i="16"/>
  <c r="D849" i="16"/>
  <c r="E849" i="16"/>
  <c r="F849" i="16" s="1"/>
  <c r="G849" i="16"/>
  <c r="C850" i="16"/>
  <c r="D850" i="16"/>
  <c r="E850" i="16" s="1"/>
  <c r="F850" i="16" s="1"/>
  <c r="G850" i="16"/>
  <c r="C851" i="16"/>
  <c r="D851" i="16"/>
  <c r="E851" i="16" s="1"/>
  <c r="G851" i="16"/>
  <c r="C852" i="16"/>
  <c r="D852" i="16"/>
  <c r="E852" i="16" s="1"/>
  <c r="F852" i="16" s="1"/>
  <c r="G852" i="16"/>
  <c r="C853" i="16"/>
  <c r="D853" i="16"/>
  <c r="E853" i="16"/>
  <c r="F853" i="16" s="1"/>
  <c r="G853" i="16"/>
  <c r="C854" i="16"/>
  <c r="D854" i="16"/>
  <c r="E854" i="16" s="1"/>
  <c r="F854" i="16" s="1"/>
  <c r="G854" i="16"/>
  <c r="C855" i="16"/>
  <c r="D855" i="16"/>
  <c r="E855" i="16" s="1"/>
  <c r="F855" i="16" s="1"/>
  <c r="G855" i="16"/>
  <c r="C856" i="16"/>
  <c r="D856" i="16"/>
  <c r="E856" i="16" s="1"/>
  <c r="G856" i="16"/>
  <c r="C857" i="16"/>
  <c r="D857" i="16"/>
  <c r="E857" i="16"/>
  <c r="F857" i="16" s="1"/>
  <c r="G857" i="16"/>
  <c r="C858" i="16"/>
  <c r="D858" i="16"/>
  <c r="E858" i="16" s="1"/>
  <c r="F858" i="16" s="1"/>
  <c r="G858" i="16"/>
  <c r="C859" i="16"/>
  <c r="D859" i="16"/>
  <c r="E859" i="16" s="1"/>
  <c r="F859" i="16" s="1"/>
  <c r="G859" i="16"/>
  <c r="C860" i="16"/>
  <c r="D860" i="16"/>
  <c r="E860" i="16" s="1"/>
  <c r="F860" i="16" s="1"/>
  <c r="G860" i="16"/>
  <c r="C861" i="16"/>
  <c r="D861" i="16"/>
  <c r="E861" i="16"/>
  <c r="F861" i="16" s="1"/>
  <c r="G861" i="16"/>
  <c r="C862" i="16"/>
  <c r="D862" i="16"/>
  <c r="E862" i="16" s="1"/>
  <c r="F862" i="16" s="1"/>
  <c r="G862" i="16"/>
  <c r="C863" i="16"/>
  <c r="D863" i="16"/>
  <c r="E863" i="16" s="1"/>
  <c r="F863" i="16" s="1"/>
  <c r="G863" i="16"/>
  <c r="C864" i="16"/>
  <c r="D864" i="16"/>
  <c r="E864" i="16" s="1"/>
  <c r="F864" i="16" s="1"/>
  <c r="G864" i="16"/>
  <c r="C865" i="16"/>
  <c r="D865" i="16"/>
  <c r="E865" i="16"/>
  <c r="F865" i="16" s="1"/>
  <c r="G865" i="16"/>
  <c r="C866" i="16"/>
  <c r="D866" i="16"/>
  <c r="E866" i="16" s="1"/>
  <c r="F866" i="16" s="1"/>
  <c r="G866" i="16"/>
  <c r="C867" i="16"/>
  <c r="D867" i="16"/>
  <c r="E867" i="16" s="1"/>
  <c r="G867" i="16"/>
  <c r="C868" i="16"/>
  <c r="D868" i="16"/>
  <c r="E868" i="16" s="1"/>
  <c r="F868" i="16" s="1"/>
  <c r="G868" i="16"/>
  <c r="C869" i="16"/>
  <c r="D869" i="16"/>
  <c r="E869" i="16"/>
  <c r="F869" i="16" s="1"/>
  <c r="G869" i="16"/>
  <c r="C870" i="16"/>
  <c r="D870" i="16"/>
  <c r="E870" i="16" s="1"/>
  <c r="F870" i="16" s="1"/>
  <c r="G870" i="16"/>
  <c r="C871" i="16"/>
  <c r="D871" i="16"/>
  <c r="E871" i="16" s="1"/>
  <c r="F871" i="16" s="1"/>
  <c r="G871" i="16"/>
  <c r="C872" i="16"/>
  <c r="D872" i="16"/>
  <c r="E872" i="16" s="1"/>
  <c r="G872" i="16"/>
  <c r="C873" i="16"/>
  <c r="D873" i="16"/>
  <c r="E873" i="16"/>
  <c r="F873" i="16" s="1"/>
  <c r="G873" i="16"/>
  <c r="C874" i="16"/>
  <c r="D874" i="16"/>
  <c r="E874" i="16" s="1"/>
  <c r="F874" i="16" s="1"/>
  <c r="G874" i="16"/>
  <c r="C875" i="16"/>
  <c r="D875" i="16"/>
  <c r="E875" i="16" s="1"/>
  <c r="F875" i="16" s="1"/>
  <c r="G875" i="16"/>
  <c r="C876" i="16"/>
  <c r="D876" i="16"/>
  <c r="E876" i="16" s="1"/>
  <c r="F876" i="16" s="1"/>
  <c r="G876" i="16"/>
  <c r="C877" i="16"/>
  <c r="D877" i="16"/>
  <c r="E877" i="16"/>
  <c r="F877" i="16" s="1"/>
  <c r="G877" i="16"/>
  <c r="C878" i="16"/>
  <c r="D878" i="16"/>
  <c r="E878" i="16" s="1"/>
  <c r="F878" i="16" s="1"/>
  <c r="G878" i="16"/>
  <c r="C879" i="16"/>
  <c r="D879" i="16"/>
  <c r="E879" i="16" s="1"/>
  <c r="F879" i="16" s="1"/>
  <c r="G879" i="16"/>
  <c r="C880" i="16"/>
  <c r="D880" i="16"/>
  <c r="E880" i="16" s="1"/>
  <c r="F880" i="16" s="1"/>
  <c r="G880" i="16"/>
  <c r="C881" i="16"/>
  <c r="D881" i="16"/>
  <c r="E881" i="16"/>
  <c r="F881" i="16" s="1"/>
  <c r="G881" i="16"/>
  <c r="C882" i="16"/>
  <c r="D882" i="16"/>
  <c r="E882" i="16" s="1"/>
  <c r="F882" i="16" s="1"/>
  <c r="G882" i="16"/>
  <c r="C883" i="16"/>
  <c r="D883" i="16"/>
  <c r="E883" i="16" s="1"/>
  <c r="G883" i="16"/>
  <c r="C884" i="16"/>
  <c r="D884" i="16"/>
  <c r="E884" i="16" s="1"/>
  <c r="F884" i="16" s="1"/>
  <c r="G884" i="16"/>
  <c r="C885" i="16"/>
  <c r="D885" i="16"/>
  <c r="E885" i="16"/>
  <c r="F885" i="16" s="1"/>
  <c r="G885" i="16"/>
  <c r="C886" i="16"/>
  <c r="D886" i="16"/>
  <c r="E886" i="16" s="1"/>
  <c r="F886" i="16" s="1"/>
  <c r="G886" i="16"/>
  <c r="C887" i="16"/>
  <c r="D887" i="16"/>
  <c r="E887" i="16" s="1"/>
  <c r="F887" i="16" s="1"/>
  <c r="G887" i="16"/>
  <c r="C888" i="16"/>
  <c r="D888" i="16"/>
  <c r="E888" i="16" s="1"/>
  <c r="G888" i="16"/>
  <c r="C889" i="16"/>
  <c r="D889" i="16"/>
  <c r="E889" i="16"/>
  <c r="F889" i="16" s="1"/>
  <c r="G889" i="16"/>
  <c r="C890" i="16"/>
  <c r="D890" i="16"/>
  <c r="E890" i="16" s="1"/>
  <c r="F890" i="16" s="1"/>
  <c r="G890" i="16"/>
  <c r="C891" i="16"/>
  <c r="D891" i="16"/>
  <c r="E891" i="16" s="1"/>
  <c r="F891" i="16" s="1"/>
  <c r="G891" i="16"/>
  <c r="C892" i="16"/>
  <c r="D892" i="16"/>
  <c r="E892" i="16" s="1"/>
  <c r="F892" i="16" s="1"/>
  <c r="G892" i="16"/>
  <c r="C893" i="16"/>
  <c r="D893" i="16"/>
  <c r="E893" i="16"/>
  <c r="F893" i="16" s="1"/>
  <c r="G893" i="16"/>
  <c r="C894" i="16"/>
  <c r="D894" i="16"/>
  <c r="E894" i="16" s="1"/>
  <c r="F894" i="16" s="1"/>
  <c r="G894" i="16"/>
  <c r="C895" i="16"/>
  <c r="D895" i="16"/>
  <c r="E895" i="16" s="1"/>
  <c r="F895" i="16" s="1"/>
  <c r="G895" i="16"/>
  <c r="C896" i="16"/>
  <c r="D896" i="16"/>
  <c r="E896" i="16" s="1"/>
  <c r="F896" i="16" s="1"/>
  <c r="G896" i="16"/>
  <c r="C897" i="16"/>
  <c r="D897" i="16"/>
  <c r="E897" i="16"/>
  <c r="F897" i="16" s="1"/>
  <c r="G897" i="16"/>
  <c r="C898" i="16"/>
  <c r="D898" i="16"/>
  <c r="E898" i="16" s="1"/>
  <c r="F898" i="16" s="1"/>
  <c r="G898" i="16"/>
  <c r="C899" i="16"/>
  <c r="D899" i="16"/>
  <c r="E899" i="16" s="1"/>
  <c r="G899" i="16"/>
  <c r="C900" i="16"/>
  <c r="D900" i="16"/>
  <c r="E900" i="16" s="1"/>
  <c r="F900" i="16" s="1"/>
  <c r="G900" i="16"/>
  <c r="C901" i="16"/>
  <c r="D901" i="16"/>
  <c r="E901" i="16"/>
  <c r="F901" i="16" s="1"/>
  <c r="G901" i="16"/>
  <c r="C902" i="16"/>
  <c r="D902" i="16"/>
  <c r="E902" i="16" s="1"/>
  <c r="F902" i="16" s="1"/>
  <c r="G902" i="16"/>
  <c r="C903" i="16"/>
  <c r="D903" i="16"/>
  <c r="E903" i="16" s="1"/>
  <c r="F903" i="16" s="1"/>
  <c r="G903" i="16"/>
  <c r="C904" i="16"/>
  <c r="D904" i="16"/>
  <c r="E904" i="16" s="1"/>
  <c r="G904" i="16"/>
  <c r="C905" i="16"/>
  <c r="D905" i="16"/>
  <c r="E905" i="16"/>
  <c r="F905" i="16" s="1"/>
  <c r="G905" i="16"/>
  <c r="C906" i="16"/>
  <c r="D906" i="16"/>
  <c r="E906" i="16" s="1"/>
  <c r="F906" i="16" s="1"/>
  <c r="G906" i="16"/>
  <c r="C907" i="16"/>
  <c r="D907" i="16"/>
  <c r="E907" i="16" s="1"/>
  <c r="F907" i="16" s="1"/>
  <c r="G907" i="16"/>
  <c r="C908" i="16"/>
  <c r="D908" i="16"/>
  <c r="E908" i="16" s="1"/>
  <c r="F908" i="16" s="1"/>
  <c r="G908" i="16"/>
  <c r="C909" i="16"/>
  <c r="D909" i="16"/>
  <c r="E909" i="16"/>
  <c r="F909" i="16" s="1"/>
  <c r="G909" i="16"/>
  <c r="C910" i="16"/>
  <c r="D910" i="16"/>
  <c r="E910" i="16" s="1"/>
  <c r="F910" i="16" s="1"/>
  <c r="G910" i="16"/>
  <c r="C911" i="16"/>
  <c r="D911" i="16"/>
  <c r="E911" i="16" s="1"/>
  <c r="F911" i="16" s="1"/>
  <c r="G911" i="16"/>
  <c r="C912" i="16"/>
  <c r="D912" i="16"/>
  <c r="E912" i="16" s="1"/>
  <c r="F912" i="16" s="1"/>
  <c r="G912" i="16"/>
  <c r="C913" i="16"/>
  <c r="D913" i="16"/>
  <c r="E913" i="16"/>
  <c r="F913" i="16" s="1"/>
  <c r="G913" i="16"/>
  <c r="C914" i="16"/>
  <c r="D914" i="16"/>
  <c r="E914" i="16" s="1"/>
  <c r="F914" i="16" s="1"/>
  <c r="G914" i="16"/>
  <c r="C915" i="16"/>
  <c r="D915" i="16"/>
  <c r="E915" i="16" s="1"/>
  <c r="G915" i="16"/>
  <c r="C916" i="16"/>
  <c r="D916" i="16"/>
  <c r="E916" i="16" s="1"/>
  <c r="F916" i="16" s="1"/>
  <c r="G916" i="16"/>
  <c r="C917" i="16"/>
  <c r="D917" i="16"/>
  <c r="E917" i="16"/>
  <c r="F917" i="16" s="1"/>
  <c r="G917" i="16"/>
  <c r="C918" i="16"/>
  <c r="D918" i="16"/>
  <c r="E918" i="16" s="1"/>
  <c r="F918" i="16" s="1"/>
  <c r="G918" i="16"/>
  <c r="C919" i="16"/>
  <c r="D919" i="16"/>
  <c r="E919" i="16" s="1"/>
  <c r="F919" i="16" s="1"/>
  <c r="G919" i="16"/>
  <c r="C920" i="16"/>
  <c r="D920" i="16"/>
  <c r="E920" i="16" s="1"/>
  <c r="G920" i="16"/>
  <c r="C921" i="16"/>
  <c r="D921" i="16"/>
  <c r="E921" i="16"/>
  <c r="F921" i="16" s="1"/>
  <c r="G921" i="16"/>
  <c r="C922" i="16"/>
  <c r="D922" i="16"/>
  <c r="E922" i="16" s="1"/>
  <c r="F922" i="16" s="1"/>
  <c r="G922" i="16"/>
  <c r="C923" i="16"/>
  <c r="D923" i="16"/>
  <c r="E923" i="16" s="1"/>
  <c r="F923" i="16" s="1"/>
  <c r="G923" i="16"/>
  <c r="C924" i="16"/>
  <c r="D924" i="16"/>
  <c r="E924" i="16" s="1"/>
  <c r="F924" i="16" s="1"/>
  <c r="G924" i="16"/>
  <c r="C925" i="16"/>
  <c r="D925" i="16"/>
  <c r="E925" i="16"/>
  <c r="F925" i="16" s="1"/>
  <c r="G925" i="16"/>
  <c r="C926" i="16"/>
  <c r="D926" i="16"/>
  <c r="E926" i="16" s="1"/>
  <c r="F926" i="16" s="1"/>
  <c r="G926" i="16"/>
  <c r="C927" i="16"/>
  <c r="D927" i="16"/>
  <c r="E927" i="16" s="1"/>
  <c r="F927" i="16" s="1"/>
  <c r="G927" i="16"/>
  <c r="C928" i="16"/>
  <c r="D928" i="16"/>
  <c r="E928" i="16" s="1"/>
  <c r="F928" i="16" s="1"/>
  <c r="G928" i="16"/>
  <c r="C929" i="16"/>
  <c r="D929" i="16"/>
  <c r="E929" i="16"/>
  <c r="F929" i="16" s="1"/>
  <c r="G929" i="16"/>
  <c r="C930" i="16"/>
  <c r="D930" i="16"/>
  <c r="E930" i="16" s="1"/>
  <c r="F930" i="16" s="1"/>
  <c r="G930" i="16"/>
  <c r="C931" i="16"/>
  <c r="D931" i="16"/>
  <c r="E931" i="16" s="1"/>
  <c r="G931" i="16"/>
  <c r="C932" i="16"/>
  <c r="D932" i="16"/>
  <c r="E932" i="16" s="1"/>
  <c r="F932" i="16" s="1"/>
  <c r="G932" i="16"/>
  <c r="C933" i="16"/>
  <c r="D933" i="16"/>
  <c r="E933" i="16"/>
  <c r="F933" i="16" s="1"/>
  <c r="G933" i="16"/>
  <c r="C934" i="16"/>
  <c r="D934" i="16"/>
  <c r="E934" i="16" s="1"/>
  <c r="F934" i="16" s="1"/>
  <c r="G934" i="16"/>
  <c r="C935" i="16"/>
  <c r="D935" i="16"/>
  <c r="E935" i="16" s="1"/>
  <c r="F935" i="16" s="1"/>
  <c r="G935" i="16"/>
  <c r="C936" i="16"/>
  <c r="D936" i="16"/>
  <c r="E936" i="16" s="1"/>
  <c r="G936" i="16"/>
  <c r="C937" i="16"/>
  <c r="D937" i="16"/>
  <c r="E937" i="16"/>
  <c r="F937" i="16" s="1"/>
  <c r="G937" i="16"/>
  <c r="C938" i="16"/>
  <c r="D938" i="16"/>
  <c r="E938" i="16" s="1"/>
  <c r="F938" i="16" s="1"/>
  <c r="G938" i="16"/>
  <c r="C939" i="16"/>
  <c r="D939" i="16"/>
  <c r="E939" i="16" s="1"/>
  <c r="F939" i="16" s="1"/>
  <c r="G939" i="16"/>
  <c r="C940" i="16"/>
  <c r="D940" i="16"/>
  <c r="E940" i="16" s="1"/>
  <c r="F940" i="16" s="1"/>
  <c r="G940" i="16"/>
  <c r="C941" i="16"/>
  <c r="D941" i="16"/>
  <c r="E941" i="16"/>
  <c r="F941" i="16" s="1"/>
  <c r="G941" i="16"/>
  <c r="C942" i="16"/>
  <c r="D942" i="16"/>
  <c r="E942" i="16" s="1"/>
  <c r="F942" i="16" s="1"/>
  <c r="G942" i="16"/>
  <c r="C943" i="16"/>
  <c r="D943" i="16"/>
  <c r="E943" i="16" s="1"/>
  <c r="F943" i="16" s="1"/>
  <c r="G943" i="16"/>
  <c r="C944" i="16"/>
  <c r="D944" i="16"/>
  <c r="E944" i="16" s="1"/>
  <c r="F944" i="16" s="1"/>
  <c r="G944" i="16"/>
  <c r="C945" i="16"/>
  <c r="D945" i="16"/>
  <c r="E945" i="16"/>
  <c r="F945" i="16" s="1"/>
  <c r="G945" i="16"/>
  <c r="C946" i="16"/>
  <c r="D946" i="16"/>
  <c r="E946" i="16" s="1"/>
  <c r="F946" i="16" s="1"/>
  <c r="G946" i="16"/>
  <c r="C947" i="16"/>
  <c r="D947" i="16"/>
  <c r="E947" i="16" s="1"/>
  <c r="G947" i="16"/>
  <c r="C948" i="16"/>
  <c r="D948" i="16"/>
  <c r="E948" i="16"/>
  <c r="G948" i="16"/>
  <c r="C949" i="16"/>
  <c r="D949" i="16"/>
  <c r="E949" i="16"/>
  <c r="F949" i="16" s="1"/>
  <c r="G949" i="16"/>
  <c r="C950" i="16"/>
  <c r="D950" i="16"/>
  <c r="E950" i="16" s="1"/>
  <c r="F950" i="16" s="1"/>
  <c r="G950" i="16"/>
  <c r="C951" i="16"/>
  <c r="D951" i="16"/>
  <c r="E951" i="16" s="1"/>
  <c r="G951" i="16"/>
  <c r="C952" i="16"/>
  <c r="D952" i="16"/>
  <c r="E952" i="16"/>
  <c r="G952" i="16"/>
  <c r="C953" i="16"/>
  <c r="D953" i="16"/>
  <c r="E953" i="16"/>
  <c r="F953" i="16" s="1"/>
  <c r="G953" i="16"/>
  <c r="C954" i="16"/>
  <c r="D954" i="16"/>
  <c r="E954" i="16" s="1"/>
  <c r="F954" i="16" s="1"/>
  <c r="G954" i="16"/>
  <c r="C955" i="16"/>
  <c r="D955" i="16"/>
  <c r="E955" i="16" s="1"/>
  <c r="G955" i="16"/>
  <c r="C956" i="16"/>
  <c r="D956" i="16"/>
  <c r="E956" i="16"/>
  <c r="G956" i="16"/>
  <c r="C957" i="16"/>
  <c r="D957" i="16"/>
  <c r="E957" i="16"/>
  <c r="F957" i="16" s="1"/>
  <c r="G957" i="16"/>
  <c r="C958" i="16"/>
  <c r="D958" i="16"/>
  <c r="E958" i="16" s="1"/>
  <c r="F958" i="16" s="1"/>
  <c r="G958" i="16"/>
  <c r="C959" i="16"/>
  <c r="D959" i="16"/>
  <c r="E959" i="16" s="1"/>
  <c r="G959" i="16"/>
  <c r="C960" i="16"/>
  <c r="D960" i="16"/>
  <c r="E960" i="16"/>
  <c r="G960" i="16"/>
  <c r="C961" i="16"/>
  <c r="D961" i="16"/>
  <c r="E961" i="16"/>
  <c r="F961" i="16" s="1"/>
  <c r="G961" i="16"/>
  <c r="C962" i="16"/>
  <c r="D962" i="16"/>
  <c r="E962" i="16" s="1"/>
  <c r="F962" i="16" s="1"/>
  <c r="G962" i="16"/>
  <c r="C963" i="16"/>
  <c r="D963" i="16"/>
  <c r="E963" i="16" s="1"/>
  <c r="G963" i="16"/>
  <c r="C964" i="16"/>
  <c r="D964" i="16"/>
  <c r="E964" i="16"/>
  <c r="G964" i="16"/>
  <c r="C965" i="16"/>
  <c r="D965" i="16"/>
  <c r="E965" i="16"/>
  <c r="F965" i="16" s="1"/>
  <c r="G965" i="16"/>
  <c r="C966" i="16"/>
  <c r="D966" i="16"/>
  <c r="E966" i="16" s="1"/>
  <c r="F966" i="16" s="1"/>
  <c r="G966" i="16"/>
  <c r="C967" i="16"/>
  <c r="G967" i="16" s="1"/>
  <c r="D967" i="16"/>
  <c r="E967" i="16" s="1"/>
  <c r="F967" i="16" s="1"/>
  <c r="C968" i="16"/>
  <c r="D968" i="16"/>
  <c r="E968" i="16"/>
  <c r="G968" i="16"/>
  <c r="C969" i="16"/>
  <c r="D969" i="16"/>
  <c r="E969" i="16"/>
  <c r="F969" i="16" s="1"/>
  <c r="G969" i="16"/>
  <c r="C970" i="16"/>
  <c r="D970" i="16"/>
  <c r="E970" i="16" s="1"/>
  <c r="F970" i="16" s="1"/>
  <c r="G970" i="16"/>
  <c r="C971" i="16"/>
  <c r="D971" i="16"/>
  <c r="E971" i="16" s="1"/>
  <c r="F971" i="16" s="1"/>
  <c r="G971" i="16"/>
  <c r="C972" i="16"/>
  <c r="D972" i="16"/>
  <c r="E972" i="16"/>
  <c r="G972" i="16"/>
  <c r="C973" i="16"/>
  <c r="D973" i="16"/>
  <c r="E973" i="16"/>
  <c r="F973" i="16" s="1"/>
  <c r="G973" i="16"/>
  <c r="C974" i="16"/>
  <c r="D974" i="16"/>
  <c r="E974" i="16" s="1"/>
  <c r="F974" i="16" s="1"/>
  <c r="G974" i="16"/>
  <c r="C975" i="16"/>
  <c r="D975" i="16"/>
  <c r="E975" i="16" s="1"/>
  <c r="G975" i="16"/>
  <c r="C976" i="16"/>
  <c r="D976" i="16"/>
  <c r="E976" i="16"/>
  <c r="F976" i="16"/>
  <c r="G976" i="16"/>
  <c r="C977" i="16"/>
  <c r="D977" i="16"/>
  <c r="E977" i="16"/>
  <c r="F977" i="16" s="1"/>
  <c r="G977" i="16"/>
  <c r="C978" i="16"/>
  <c r="D978" i="16"/>
  <c r="E978" i="16" s="1"/>
  <c r="F978" i="16" s="1"/>
  <c r="G978" i="16"/>
  <c r="C979" i="16"/>
  <c r="D979" i="16"/>
  <c r="E979" i="16" s="1"/>
  <c r="G979" i="16"/>
  <c r="C980" i="16"/>
  <c r="D980" i="16"/>
  <c r="E980" i="16" s="1"/>
  <c r="F980" i="16" s="1"/>
  <c r="G980" i="16"/>
  <c r="C981" i="16"/>
  <c r="D981" i="16"/>
  <c r="E981" i="16" s="1"/>
  <c r="G981" i="16"/>
  <c r="C982" i="16"/>
  <c r="D982" i="16"/>
  <c r="E982" i="16"/>
  <c r="G982" i="16"/>
  <c r="C983" i="16"/>
  <c r="D983" i="16"/>
  <c r="E983" i="16"/>
  <c r="F983" i="16" s="1"/>
  <c r="G983" i="16"/>
  <c r="C984" i="16"/>
  <c r="D984" i="16"/>
  <c r="E984" i="16" s="1"/>
  <c r="F984" i="16" s="1"/>
  <c r="G984" i="16"/>
  <c r="C985" i="16"/>
  <c r="D985" i="16"/>
  <c r="E985" i="16" s="1"/>
  <c r="G985" i="16"/>
  <c r="C986" i="16"/>
  <c r="D986" i="16"/>
  <c r="E986" i="16"/>
  <c r="G986" i="16"/>
  <c r="C987" i="16"/>
  <c r="D987" i="16"/>
  <c r="E987" i="16"/>
  <c r="F987" i="16" s="1"/>
  <c r="G987" i="16"/>
  <c r="C988" i="16"/>
  <c r="D988" i="16"/>
  <c r="E988" i="16" s="1"/>
  <c r="F988" i="16" s="1"/>
  <c r="G988" i="16"/>
  <c r="C989" i="16"/>
  <c r="D989" i="16"/>
  <c r="E989" i="16" s="1"/>
  <c r="G989" i="16"/>
  <c r="C990" i="16"/>
  <c r="D990" i="16"/>
  <c r="E990" i="16"/>
  <c r="G990" i="16"/>
  <c r="C991" i="16"/>
  <c r="D991" i="16"/>
  <c r="E991" i="16"/>
  <c r="F991" i="16" s="1"/>
  <c r="G991" i="16"/>
  <c r="C992" i="16"/>
  <c r="D992" i="16"/>
  <c r="E992" i="16" s="1"/>
  <c r="F992" i="16" s="1"/>
  <c r="G992" i="16"/>
  <c r="C993" i="16"/>
  <c r="D993" i="16"/>
  <c r="E993" i="16" s="1"/>
  <c r="G993" i="16"/>
  <c r="C994" i="16"/>
  <c r="D994" i="16"/>
  <c r="E994" i="16"/>
  <c r="G994" i="16"/>
  <c r="C995" i="16"/>
  <c r="D995" i="16"/>
  <c r="E995" i="16"/>
  <c r="F995" i="16" s="1"/>
  <c r="G995" i="16"/>
  <c r="C996" i="16"/>
  <c r="D996" i="16"/>
  <c r="E996" i="16" s="1"/>
  <c r="F996" i="16" s="1"/>
  <c r="G996" i="16"/>
  <c r="C997" i="16"/>
  <c r="D997" i="16"/>
  <c r="E997" i="16" s="1"/>
  <c r="G997" i="16"/>
  <c r="C998" i="16"/>
  <c r="D998" i="16"/>
  <c r="E998" i="16"/>
  <c r="G998" i="16"/>
  <c r="C999" i="16"/>
  <c r="D999" i="16"/>
  <c r="E999" i="16"/>
  <c r="F999" i="16" s="1"/>
  <c r="G999" i="16"/>
  <c r="C1000" i="16"/>
  <c r="D1000" i="16"/>
  <c r="E1000" i="16" s="1"/>
  <c r="F1000" i="16" s="1"/>
  <c r="G1000" i="16"/>
  <c r="C1001" i="16"/>
  <c r="D1001" i="16"/>
  <c r="E1001" i="16" s="1"/>
  <c r="G1001" i="16"/>
  <c r="C1002" i="16"/>
  <c r="D1002" i="16"/>
  <c r="E1002" i="16"/>
  <c r="G1002" i="16"/>
  <c r="C1003" i="16"/>
  <c r="D1003" i="16"/>
  <c r="E1003" i="16"/>
  <c r="F1003" i="16" s="1"/>
  <c r="G1003" i="16"/>
  <c r="C1004" i="16"/>
  <c r="D1004" i="16"/>
  <c r="E1004" i="16" s="1"/>
  <c r="F1004" i="16" s="1"/>
  <c r="G1004" i="16"/>
  <c r="C1005" i="16"/>
  <c r="D1005" i="16"/>
  <c r="E1005" i="16" s="1"/>
  <c r="G1005" i="16"/>
  <c r="C1006" i="16"/>
  <c r="D1006" i="16"/>
  <c r="E1006" i="16"/>
  <c r="G1006" i="16"/>
  <c r="C1007" i="16"/>
  <c r="D1007" i="16"/>
  <c r="E1007" i="16"/>
  <c r="F1007" i="16" s="1"/>
  <c r="G1007" i="16"/>
  <c r="C1008" i="16"/>
  <c r="D1008" i="16"/>
  <c r="E1008" i="16" s="1"/>
  <c r="F1008" i="16" s="1"/>
  <c r="G1008" i="16"/>
  <c r="C1009" i="16"/>
  <c r="D1009" i="16"/>
  <c r="E1009" i="16" s="1"/>
  <c r="G1009" i="16"/>
  <c r="C1010" i="16"/>
  <c r="D1010" i="16"/>
  <c r="E1010" i="16"/>
  <c r="G1010" i="16"/>
  <c r="C1011" i="16"/>
  <c r="D1011" i="16"/>
  <c r="E1011" i="16"/>
  <c r="F1011" i="16" s="1"/>
  <c r="G1011" i="16"/>
  <c r="C1012" i="16"/>
  <c r="D1012" i="16"/>
  <c r="E1012" i="16" s="1"/>
  <c r="F1012" i="16" s="1"/>
  <c r="G1012" i="16"/>
  <c r="C1013" i="16"/>
  <c r="D1013" i="16"/>
  <c r="E1013" i="16" s="1"/>
  <c r="F1013" i="16" s="1"/>
  <c r="G1013" i="16"/>
  <c r="C1014" i="16"/>
  <c r="D1014" i="16"/>
  <c r="G1014" i="16"/>
  <c r="C1015" i="16"/>
  <c r="D1015" i="16"/>
  <c r="E1015" i="16"/>
  <c r="G1015" i="16"/>
  <c r="C1016" i="16"/>
  <c r="D1016" i="16"/>
  <c r="E1016" i="16" s="1"/>
  <c r="F1016" i="16" s="1"/>
  <c r="G1016" i="16"/>
  <c r="C1017" i="16"/>
  <c r="D1017" i="16"/>
  <c r="E1017" i="16" s="1"/>
  <c r="G1017" i="16"/>
  <c r="C1018" i="16"/>
  <c r="D1018" i="16"/>
  <c r="E1018" i="16"/>
  <c r="G1018" i="16"/>
  <c r="C1019" i="16"/>
  <c r="D1019" i="16"/>
  <c r="E1019" i="16"/>
  <c r="F1019" i="16" s="1"/>
  <c r="G1019" i="16"/>
  <c r="C1020" i="16"/>
  <c r="D1020" i="16"/>
  <c r="E1020" i="16" s="1"/>
  <c r="F1020" i="16" s="1"/>
  <c r="G1020" i="16"/>
  <c r="C1021" i="16"/>
  <c r="D1021" i="16"/>
  <c r="E1021" i="16" s="1"/>
  <c r="G1021" i="16"/>
  <c r="C1022" i="16"/>
  <c r="D1022" i="16"/>
  <c r="E1022" i="16"/>
  <c r="G1022" i="16"/>
  <c r="C1023" i="16"/>
  <c r="D1023" i="16"/>
  <c r="E1023" i="16"/>
  <c r="F1023" i="16" s="1"/>
  <c r="G1023" i="16"/>
  <c r="C1024" i="16"/>
  <c r="D1024" i="16"/>
  <c r="E1024" i="16" s="1"/>
  <c r="F1024" i="16" s="1"/>
  <c r="G1024" i="16"/>
  <c r="C1025" i="16"/>
  <c r="D1025" i="16"/>
  <c r="E1025" i="16" s="1"/>
  <c r="F1025" i="16" s="1"/>
  <c r="G1025" i="16"/>
  <c r="C1026" i="16"/>
  <c r="D1026" i="16"/>
  <c r="G1026" i="16"/>
  <c r="C1027" i="16"/>
  <c r="D1027" i="16"/>
  <c r="E1027" i="16"/>
  <c r="G1027" i="16"/>
  <c r="C1028" i="16"/>
  <c r="D1028" i="16"/>
  <c r="E1028" i="16" s="1"/>
  <c r="F1028" i="16" s="1"/>
  <c r="G1028" i="16"/>
  <c r="C1029" i="16"/>
  <c r="D1029" i="16"/>
  <c r="E1029" i="16" s="1"/>
  <c r="G1029" i="16"/>
  <c r="C1030" i="16"/>
  <c r="D1030" i="16"/>
  <c r="E1030" i="16"/>
  <c r="G1030" i="16"/>
  <c r="C1031" i="16"/>
  <c r="D1031" i="16"/>
  <c r="E1031" i="16"/>
  <c r="F1031" i="16" s="1"/>
  <c r="G1031" i="16"/>
  <c r="C1032" i="16"/>
  <c r="D1032" i="16"/>
  <c r="E1032" i="16" s="1"/>
  <c r="F1032" i="16" s="1"/>
  <c r="G1032" i="16"/>
  <c r="C1033" i="16"/>
  <c r="D1033" i="16"/>
  <c r="E1033" i="16" s="1"/>
  <c r="G1033" i="16"/>
  <c r="C1034" i="16"/>
  <c r="D1034" i="16"/>
  <c r="E1034" i="16"/>
  <c r="G1034" i="16"/>
  <c r="C1035" i="16"/>
  <c r="D1035" i="16"/>
  <c r="E1035" i="16"/>
  <c r="F1035" i="16" s="1"/>
  <c r="G1035" i="16"/>
  <c r="C1036" i="16"/>
  <c r="D1036" i="16"/>
  <c r="E1036" i="16" s="1"/>
  <c r="F1036" i="16" s="1"/>
  <c r="G1036" i="16"/>
  <c r="C1037" i="16"/>
  <c r="D1037" i="16"/>
  <c r="E1037" i="16" s="1"/>
  <c r="G1037" i="16"/>
  <c r="C1038" i="16"/>
  <c r="D1038" i="16"/>
  <c r="E1038" i="16"/>
  <c r="G1038" i="16"/>
  <c r="C1039" i="16"/>
  <c r="D1039" i="16"/>
  <c r="E1039" i="16"/>
  <c r="F1039" i="16" s="1"/>
  <c r="G1039" i="16"/>
  <c r="C1040" i="16"/>
  <c r="D1040" i="16"/>
  <c r="E1040" i="16" s="1"/>
  <c r="F1040" i="16" s="1"/>
  <c r="G1040" i="16"/>
  <c r="C1041" i="16"/>
  <c r="D1041" i="16"/>
  <c r="E1041" i="16" s="1"/>
  <c r="G1041" i="16"/>
  <c r="C1042" i="16"/>
  <c r="D1042" i="16"/>
  <c r="E1042" i="16"/>
  <c r="G1042" i="16"/>
  <c r="C1043" i="16"/>
  <c r="D1043" i="16"/>
  <c r="E1043" i="16"/>
  <c r="F1043" i="16" s="1"/>
  <c r="G1043" i="16"/>
  <c r="C1044" i="16"/>
  <c r="D1044" i="16"/>
  <c r="E1044" i="16" s="1"/>
  <c r="F1044" i="16" s="1"/>
  <c r="G1044" i="16"/>
  <c r="C1045" i="16"/>
  <c r="D1045" i="16"/>
  <c r="E1045" i="16" s="1"/>
  <c r="F1045" i="16" s="1"/>
  <c r="G1045" i="16"/>
  <c r="C1046" i="16"/>
  <c r="D1046" i="16"/>
  <c r="G1046" i="16"/>
  <c r="C1047" i="16"/>
  <c r="D1047" i="16"/>
  <c r="E1047" i="16"/>
  <c r="G1047" i="16"/>
  <c r="C1048" i="16"/>
  <c r="D1048" i="16"/>
  <c r="E1048" i="16" s="1"/>
  <c r="F1048" i="16" s="1"/>
  <c r="G1048" i="16"/>
  <c r="C1049" i="16"/>
  <c r="D1049" i="16"/>
  <c r="E1049" i="16" s="1"/>
  <c r="G1049" i="16"/>
  <c r="C1050" i="16"/>
  <c r="D1050" i="16"/>
  <c r="E1050" i="16"/>
  <c r="G1050" i="16"/>
  <c r="C1051" i="16"/>
  <c r="D1051" i="16"/>
  <c r="E1051" i="16"/>
  <c r="F1051" i="16" s="1"/>
  <c r="G1051" i="16"/>
  <c r="C1052" i="16"/>
  <c r="D1052" i="16"/>
  <c r="E1052" i="16" s="1"/>
  <c r="F1052" i="16" s="1"/>
  <c r="G1052" i="16"/>
  <c r="C1053" i="16"/>
  <c r="D1053" i="16"/>
  <c r="E1053" i="16" s="1"/>
  <c r="G1053" i="16"/>
  <c r="C1054" i="16"/>
  <c r="D1054" i="16"/>
  <c r="E1054" i="16"/>
  <c r="G1054" i="16"/>
  <c r="C1055" i="16"/>
  <c r="D1055" i="16"/>
  <c r="E1055" i="16"/>
  <c r="F1055" i="16" s="1"/>
  <c r="G1055" i="16"/>
  <c r="C1056" i="16"/>
  <c r="D1056" i="16"/>
  <c r="E1056" i="16" s="1"/>
  <c r="F1056" i="16" s="1"/>
  <c r="G1056" i="16"/>
  <c r="C1057" i="16"/>
  <c r="D1057" i="16"/>
  <c r="E1057" i="16" s="1"/>
  <c r="G1057" i="16"/>
  <c r="C1058" i="16"/>
  <c r="D1058" i="16"/>
  <c r="E1058" i="16"/>
  <c r="G1058" i="16"/>
  <c r="C1059" i="16"/>
  <c r="D1059" i="16"/>
  <c r="E1059" i="16"/>
  <c r="F1059" i="16" s="1"/>
  <c r="G1059" i="16"/>
  <c r="C1060" i="16"/>
  <c r="D1060" i="16"/>
  <c r="E1060" i="16" s="1"/>
  <c r="F1060" i="16" s="1"/>
  <c r="G1060" i="16"/>
  <c r="C1061" i="16"/>
  <c r="D1061" i="16"/>
  <c r="E1061" i="16" s="1"/>
  <c r="G1061" i="16"/>
  <c r="C1062" i="16"/>
  <c r="D1062" i="16"/>
  <c r="E1062" i="16"/>
  <c r="G1062" i="16"/>
  <c r="C1063" i="16"/>
  <c r="D1063" i="16"/>
  <c r="E1063" i="16"/>
  <c r="F1063" i="16" s="1"/>
  <c r="G1063" i="16"/>
  <c r="C1064" i="16"/>
  <c r="D1064" i="16"/>
  <c r="E1064" i="16" s="1"/>
  <c r="F1064" i="16" s="1"/>
  <c r="G1064" i="16"/>
  <c r="C1065" i="16"/>
  <c r="D1065" i="16"/>
  <c r="E1065" i="16" s="1"/>
  <c r="G1065" i="16"/>
  <c r="C1066" i="16"/>
  <c r="D1066" i="16"/>
  <c r="E1066" i="16"/>
  <c r="G1066" i="16"/>
  <c r="C1067" i="16"/>
  <c r="D1067" i="16"/>
  <c r="E1067" i="16"/>
  <c r="F1067" i="16" s="1"/>
  <c r="G1067" i="16"/>
  <c r="C1068" i="16"/>
  <c r="D1068" i="16"/>
  <c r="E1068" i="16" s="1"/>
  <c r="F1068" i="16" s="1"/>
  <c r="G1068" i="16"/>
  <c r="C1069" i="16"/>
  <c r="D1069" i="16"/>
  <c r="E1069" i="16" s="1"/>
  <c r="G1069" i="16"/>
  <c r="C1070" i="16"/>
  <c r="D1070" i="16"/>
  <c r="E1070" i="16"/>
  <c r="G1070" i="16"/>
  <c r="C1071" i="16"/>
  <c r="D1071" i="16"/>
  <c r="E1071" i="16"/>
  <c r="F1071" i="16" s="1"/>
  <c r="G1071" i="16"/>
  <c r="C1072" i="16"/>
  <c r="D1072" i="16"/>
  <c r="E1072" i="16" s="1"/>
  <c r="F1072" i="16" s="1"/>
  <c r="G1072" i="16"/>
  <c r="C1073" i="16"/>
  <c r="D1073" i="16"/>
  <c r="E1073" i="16" s="1"/>
  <c r="G1073" i="16"/>
  <c r="C1074" i="16"/>
  <c r="D1074" i="16"/>
  <c r="E1074" i="16"/>
  <c r="G1074" i="16"/>
  <c r="C1075" i="16"/>
  <c r="D1075" i="16"/>
  <c r="E1075" i="16"/>
  <c r="F1075" i="16" s="1"/>
  <c r="G1075" i="16"/>
  <c r="C1076" i="16"/>
  <c r="D1076" i="16"/>
  <c r="E1076" i="16" s="1"/>
  <c r="F1076" i="16" s="1"/>
  <c r="G1076" i="16"/>
  <c r="C1077" i="16"/>
  <c r="D1077" i="16"/>
  <c r="E1077" i="16" s="1"/>
  <c r="G1077" i="16"/>
  <c r="C1078" i="16"/>
  <c r="D1078" i="16"/>
  <c r="E1078" i="16"/>
  <c r="G1078" i="16"/>
  <c r="C1079" i="16"/>
  <c r="D1079" i="16"/>
  <c r="E1079" i="16"/>
  <c r="F1079" i="16" s="1"/>
  <c r="G1079" i="16"/>
  <c r="C1080" i="16"/>
  <c r="D1080" i="16"/>
  <c r="E1080" i="16" s="1"/>
  <c r="F1080" i="16" s="1"/>
  <c r="G1080" i="16"/>
  <c r="C1081" i="16"/>
  <c r="D1081" i="16"/>
  <c r="E1081" i="16" s="1"/>
  <c r="G1081" i="16"/>
  <c r="C1082" i="16"/>
  <c r="D1082" i="16"/>
  <c r="E1082" i="16"/>
  <c r="G1082" i="16"/>
  <c r="C1083" i="16"/>
  <c r="D1083" i="16"/>
  <c r="E1083" i="16"/>
  <c r="F1083" i="16" s="1"/>
  <c r="G1083" i="16"/>
  <c r="C1084" i="16"/>
  <c r="D1084" i="16"/>
  <c r="E1084" i="16" s="1"/>
  <c r="F1084" i="16" s="1"/>
  <c r="G1084" i="16"/>
  <c r="C1085" i="16"/>
  <c r="D1085" i="16"/>
  <c r="E1085" i="16" s="1"/>
  <c r="G1085" i="16"/>
  <c r="C1086" i="16"/>
  <c r="D1086" i="16"/>
  <c r="E1086" i="16"/>
  <c r="G1086" i="16"/>
  <c r="C1087" i="16"/>
  <c r="D1087" i="16"/>
  <c r="E1087" i="16"/>
  <c r="F1087" i="16" s="1"/>
  <c r="G1087" i="16"/>
  <c r="C1088" i="16"/>
  <c r="D1088" i="16"/>
  <c r="E1088" i="16" s="1"/>
  <c r="F1088" i="16" s="1"/>
  <c r="G1088" i="16"/>
  <c r="C1089" i="16"/>
  <c r="D1089" i="16"/>
  <c r="E1089" i="16" s="1"/>
  <c r="G1089" i="16"/>
  <c r="C1090" i="16"/>
  <c r="D1090" i="16"/>
  <c r="E1090" i="16"/>
  <c r="G1090" i="16"/>
  <c r="C1091" i="16"/>
  <c r="D1091" i="16"/>
  <c r="E1091" i="16"/>
  <c r="F1091" i="16" s="1"/>
  <c r="G1091" i="16"/>
  <c r="C1092" i="16"/>
  <c r="D1092" i="16"/>
  <c r="E1092" i="16" s="1"/>
  <c r="F1092" i="16" s="1"/>
  <c r="G1092" i="16"/>
  <c r="C1093" i="16"/>
  <c r="D1093" i="16"/>
  <c r="E1093" i="16" s="1"/>
  <c r="G1093" i="16"/>
  <c r="C1094" i="16"/>
  <c r="D1094" i="16"/>
  <c r="E1094" i="16"/>
  <c r="G1094" i="16"/>
  <c r="C1095" i="16"/>
  <c r="D1095" i="16"/>
  <c r="E1095" i="16"/>
  <c r="F1095" i="16" s="1"/>
  <c r="G1095" i="16"/>
  <c r="C1096" i="16"/>
  <c r="D1096" i="16"/>
  <c r="E1096" i="16" s="1"/>
  <c r="F1096" i="16" s="1"/>
  <c r="G1096" i="16"/>
  <c r="C1097" i="16"/>
  <c r="D1097" i="16"/>
  <c r="E1097" i="16" s="1"/>
  <c r="G1097" i="16"/>
  <c r="C1098" i="16"/>
  <c r="D1098" i="16"/>
  <c r="E1098" i="16"/>
  <c r="G1098" i="16"/>
  <c r="C1099" i="16"/>
  <c r="D1099" i="16"/>
  <c r="E1099" i="16"/>
  <c r="F1099" i="16" s="1"/>
  <c r="G1099" i="16"/>
  <c r="C1100" i="16"/>
  <c r="D1100" i="16"/>
  <c r="E1100" i="16" s="1"/>
  <c r="F1100" i="16" s="1"/>
  <c r="G1100" i="16"/>
  <c r="C1101" i="16"/>
  <c r="D1101" i="16"/>
  <c r="E1101" i="16" s="1"/>
  <c r="G1101" i="16"/>
  <c r="C1102" i="16"/>
  <c r="D1102" i="16"/>
  <c r="E1102" i="16"/>
  <c r="G1102" i="16"/>
  <c r="C1103" i="16"/>
  <c r="D1103" i="16"/>
  <c r="E1103" i="16"/>
  <c r="F1103" i="16" s="1"/>
  <c r="G1103" i="16"/>
  <c r="C1104" i="16"/>
  <c r="D1104" i="16"/>
  <c r="E1104" i="16" s="1"/>
  <c r="F1104" i="16" s="1"/>
  <c r="G1104" i="16"/>
  <c r="C1105" i="16"/>
  <c r="D1105" i="16"/>
  <c r="E1105" i="16" s="1"/>
  <c r="G1105" i="16"/>
  <c r="C1106" i="16"/>
  <c r="D1106" i="16"/>
  <c r="E1106" i="16"/>
  <c r="G1106" i="16"/>
  <c r="C1107" i="16"/>
  <c r="D1107" i="16"/>
  <c r="E1107" i="16"/>
  <c r="F1107" i="16" s="1"/>
  <c r="G1107" i="16"/>
  <c r="C1108" i="16"/>
  <c r="D1108" i="16"/>
  <c r="E1108" i="16" s="1"/>
  <c r="F1108" i="16" s="1"/>
  <c r="G1108" i="16"/>
  <c r="C1109" i="16"/>
  <c r="D1109" i="16"/>
  <c r="E1109" i="16" s="1"/>
  <c r="G1109" i="16"/>
  <c r="C1110" i="16"/>
  <c r="D1110" i="16"/>
  <c r="E1110" i="16"/>
  <c r="G1110" i="16"/>
  <c r="C1111" i="16"/>
  <c r="D1111" i="16"/>
  <c r="E1111" i="16"/>
  <c r="F1111" i="16" s="1"/>
  <c r="G1111" i="16"/>
  <c r="C1112" i="16"/>
  <c r="D1112" i="16"/>
  <c r="E1112" i="16" s="1"/>
  <c r="F1112" i="16" s="1"/>
  <c r="G1112" i="16"/>
  <c r="C1113" i="16"/>
  <c r="D1113" i="16"/>
  <c r="E1113" i="16" s="1"/>
  <c r="G1113" i="16"/>
  <c r="C1114" i="16"/>
  <c r="D1114" i="16"/>
  <c r="E1114" i="16"/>
  <c r="G1114" i="16"/>
  <c r="C1115" i="16"/>
  <c r="D1115" i="16"/>
  <c r="E1115" i="16"/>
  <c r="F1115" i="16" s="1"/>
  <c r="G1115" i="16"/>
  <c r="C1116" i="16"/>
  <c r="D1116" i="16"/>
  <c r="E1116" i="16" s="1"/>
  <c r="F1116" i="16" s="1"/>
  <c r="G1116" i="16"/>
  <c r="C1117" i="16"/>
  <c r="D1117" i="16"/>
  <c r="E1117" i="16" s="1"/>
  <c r="G1117" i="16"/>
  <c r="C1118" i="16"/>
  <c r="D1118" i="16"/>
  <c r="E1118" i="16"/>
  <c r="G1118" i="16"/>
  <c r="C1119" i="16"/>
  <c r="D1119" i="16"/>
  <c r="E1119" i="16"/>
  <c r="F1119" i="16" s="1"/>
  <c r="G1119" i="16"/>
  <c r="C1120" i="16"/>
  <c r="D1120" i="16"/>
  <c r="E1120" i="16" s="1"/>
  <c r="F1120" i="16" s="1"/>
  <c r="G1120" i="16"/>
  <c r="C1121" i="16"/>
  <c r="D1121" i="16"/>
  <c r="E1121" i="16" s="1"/>
  <c r="G1121" i="16"/>
  <c r="C1122" i="16"/>
  <c r="D1122" i="16"/>
  <c r="E1122" i="16"/>
  <c r="G1122" i="16"/>
  <c r="C1123" i="16"/>
  <c r="D1123" i="16"/>
  <c r="E1123" i="16"/>
  <c r="F1123" i="16" s="1"/>
  <c r="G1123" i="16"/>
  <c r="C1124" i="16"/>
  <c r="D1124" i="16"/>
  <c r="E1124" i="16" s="1"/>
  <c r="F1124" i="16" s="1"/>
  <c r="G1124" i="16"/>
  <c r="C1125" i="16"/>
  <c r="D1125" i="16"/>
  <c r="E1125" i="16" s="1"/>
  <c r="G1125" i="16"/>
  <c r="C1126" i="16"/>
  <c r="D1126" i="16"/>
  <c r="E1126" i="16"/>
  <c r="G1126" i="16"/>
  <c r="C1127" i="16"/>
  <c r="D1127" i="16"/>
  <c r="E1127" i="16"/>
  <c r="F1127" i="16" s="1"/>
  <c r="G1127" i="16"/>
  <c r="C1128" i="16"/>
  <c r="D1128" i="16"/>
  <c r="E1128" i="16" s="1"/>
  <c r="F1128" i="16" s="1"/>
  <c r="G1128" i="16"/>
  <c r="C1129" i="16"/>
  <c r="D1129" i="16"/>
  <c r="E1129" i="16" s="1"/>
  <c r="G1129" i="16"/>
  <c r="C1130" i="16"/>
  <c r="D1130" i="16"/>
  <c r="E1130" i="16"/>
  <c r="G1130" i="16"/>
  <c r="C1131" i="16"/>
  <c r="D1131" i="16"/>
  <c r="E1131" i="16"/>
  <c r="F1131" i="16" s="1"/>
  <c r="G1131" i="16"/>
  <c r="C1132" i="16"/>
  <c r="D1132" i="16"/>
  <c r="E1132" i="16" s="1"/>
  <c r="F1132" i="16" s="1"/>
  <c r="G1132" i="16"/>
  <c r="C1133" i="16"/>
  <c r="D1133" i="16"/>
  <c r="E1133" i="16" s="1"/>
  <c r="G1133" i="16"/>
  <c r="C1134" i="16"/>
  <c r="D1134" i="16"/>
  <c r="E1134" i="16"/>
  <c r="G1134" i="16"/>
  <c r="C1135" i="16"/>
  <c r="D1135" i="16"/>
  <c r="E1135" i="16"/>
  <c r="F1135" i="16" s="1"/>
  <c r="G1135" i="16"/>
  <c r="C1136" i="16"/>
  <c r="D1136" i="16"/>
  <c r="E1136" i="16" s="1"/>
  <c r="F1136" i="16" s="1"/>
  <c r="G1136" i="16"/>
  <c r="C1137" i="16"/>
  <c r="D1137" i="16"/>
  <c r="E1137" i="16" s="1"/>
  <c r="G1137" i="16"/>
  <c r="C1138" i="16"/>
  <c r="D1138" i="16"/>
  <c r="E1138" i="16"/>
  <c r="G1138" i="16"/>
  <c r="C1139" i="16"/>
  <c r="D1139" i="16"/>
  <c r="E1139" i="16"/>
  <c r="F1139" i="16" s="1"/>
  <c r="G1139" i="16"/>
  <c r="C1140" i="16"/>
  <c r="D1140" i="16"/>
  <c r="E1140" i="16" s="1"/>
  <c r="F1140" i="16" s="1"/>
  <c r="G1140" i="16"/>
  <c r="C1141" i="16"/>
  <c r="D1141" i="16"/>
  <c r="E1141" i="16" s="1"/>
  <c r="G1141" i="16"/>
  <c r="C1142" i="16"/>
  <c r="D1142" i="16"/>
  <c r="E1142" i="16"/>
  <c r="G1142" i="16"/>
  <c r="C1143" i="16"/>
  <c r="D1143" i="16"/>
  <c r="E1143" i="16"/>
  <c r="F1143" i="16" s="1"/>
  <c r="G1143" i="16"/>
  <c r="C1144" i="16"/>
  <c r="D1144" i="16"/>
  <c r="E1144" i="16" s="1"/>
  <c r="F1144" i="16" s="1"/>
  <c r="G1144" i="16"/>
  <c r="C1145" i="16"/>
  <c r="D1145" i="16"/>
  <c r="E1145" i="16" s="1"/>
  <c r="G1145" i="16"/>
  <c r="C1146" i="16"/>
  <c r="D1146" i="16"/>
  <c r="E1146" i="16"/>
  <c r="G1146" i="16"/>
  <c r="C1147" i="16"/>
  <c r="D1147" i="16"/>
  <c r="E1147" i="16"/>
  <c r="F1147" i="16" s="1"/>
  <c r="G1147" i="16"/>
  <c r="C1148" i="16"/>
  <c r="D1148" i="16"/>
  <c r="E1148" i="16" s="1"/>
  <c r="F1148" i="16" s="1"/>
  <c r="G1148" i="16"/>
  <c r="C1149" i="16"/>
  <c r="D1149" i="16"/>
  <c r="E1149" i="16" s="1"/>
  <c r="G1149" i="16"/>
  <c r="C1150" i="16"/>
  <c r="D1150" i="16"/>
  <c r="E1150" i="16"/>
  <c r="G1150" i="16"/>
  <c r="C1151" i="16"/>
  <c r="D1151" i="16"/>
  <c r="E1151" i="16"/>
  <c r="F1151" i="16" s="1"/>
  <c r="G1151" i="16"/>
  <c r="C1152" i="16"/>
  <c r="D1152" i="16"/>
  <c r="E1152" i="16" s="1"/>
  <c r="F1152" i="16" s="1"/>
  <c r="G1152" i="16"/>
  <c r="C1153" i="16"/>
  <c r="D1153" i="16"/>
  <c r="E1153" i="16" s="1"/>
  <c r="G1153" i="16"/>
  <c r="C1154" i="16"/>
  <c r="D1154" i="16"/>
  <c r="E1154" i="16"/>
  <c r="G1154" i="16"/>
  <c r="C1155" i="16"/>
  <c r="D1155" i="16"/>
  <c r="E1155" i="16"/>
  <c r="F1155" i="16" s="1"/>
  <c r="G1155" i="16"/>
  <c r="C1156" i="16"/>
  <c r="D1156" i="16"/>
  <c r="E1156" i="16" s="1"/>
  <c r="F1156" i="16" s="1"/>
  <c r="G1156" i="16"/>
  <c r="C1157" i="16"/>
  <c r="D1157" i="16"/>
  <c r="E1157" i="16" s="1"/>
  <c r="G1157" i="16"/>
  <c r="C1158" i="16"/>
  <c r="D1158" i="16"/>
  <c r="E1158" i="16"/>
  <c r="G1158" i="16"/>
  <c r="C1159" i="16"/>
  <c r="D1159" i="16"/>
  <c r="E1159" i="16"/>
  <c r="F1159" i="16" s="1"/>
  <c r="G1159" i="16"/>
  <c r="C1160" i="16"/>
  <c r="D1160" i="16"/>
  <c r="E1160" i="16" s="1"/>
  <c r="F1160" i="16" s="1"/>
  <c r="G1160" i="16"/>
  <c r="C1161" i="16"/>
  <c r="D1161" i="16"/>
  <c r="E1161" i="16" s="1"/>
  <c r="G1161" i="16"/>
  <c r="C1162" i="16"/>
  <c r="D1162" i="16"/>
  <c r="E1162" i="16"/>
  <c r="G1162" i="16"/>
  <c r="C1163" i="16"/>
  <c r="D1163" i="16"/>
  <c r="E1163" i="16"/>
  <c r="F1163" i="16" s="1"/>
  <c r="G1163" i="16"/>
  <c r="C1164" i="16"/>
  <c r="D1164" i="16"/>
  <c r="E1164" i="16" s="1"/>
  <c r="F1164" i="16" s="1"/>
  <c r="G1164" i="16"/>
  <c r="C1165" i="16"/>
  <c r="D1165" i="16"/>
  <c r="E1165" i="16" s="1"/>
  <c r="G1165" i="16"/>
  <c r="C1166" i="16"/>
  <c r="D1166" i="16"/>
  <c r="E1166" i="16"/>
  <c r="G1166" i="16"/>
  <c r="C1167" i="16"/>
  <c r="D1167" i="16"/>
  <c r="E1167" i="16"/>
  <c r="F1167" i="16" s="1"/>
  <c r="G1167" i="16"/>
  <c r="C1168" i="16"/>
  <c r="D1168" i="16"/>
  <c r="E1168" i="16" s="1"/>
  <c r="F1168" i="16" s="1"/>
  <c r="G1168" i="16"/>
  <c r="C1169" i="16"/>
  <c r="D1169" i="16"/>
  <c r="E1169" i="16" s="1"/>
  <c r="G1169" i="16"/>
  <c r="C1170" i="16"/>
  <c r="D1170" i="16"/>
  <c r="E1170" i="16"/>
  <c r="G1170" i="16"/>
  <c r="C1171" i="16"/>
  <c r="D1171" i="16"/>
  <c r="E1171" i="16"/>
  <c r="F1171" i="16" s="1"/>
  <c r="G1171" i="16"/>
  <c r="C1172" i="16"/>
  <c r="D1172" i="16"/>
  <c r="E1172" i="16" s="1"/>
  <c r="F1172" i="16" s="1"/>
  <c r="G1172" i="16"/>
  <c r="C1173" i="16"/>
  <c r="D1173" i="16"/>
  <c r="E1173" i="16" s="1"/>
  <c r="G1173" i="16"/>
  <c r="C1174" i="16"/>
  <c r="D1174" i="16"/>
  <c r="E1174" i="16"/>
  <c r="G1174" i="16"/>
  <c r="C1175" i="16"/>
  <c r="D1175" i="16"/>
  <c r="E1175" i="16"/>
  <c r="F1175" i="16" s="1"/>
  <c r="G1175" i="16"/>
  <c r="C1176" i="16"/>
  <c r="D1176" i="16"/>
  <c r="E1176" i="16" s="1"/>
  <c r="F1176" i="16" s="1"/>
  <c r="G1176" i="16"/>
  <c r="C1177" i="16"/>
  <c r="D1177" i="16"/>
  <c r="E1177" i="16" s="1"/>
  <c r="G1177" i="16"/>
  <c r="C1178" i="16"/>
  <c r="D1178" i="16"/>
  <c r="E1178" i="16"/>
  <c r="G1178" i="16"/>
  <c r="C1179" i="16"/>
  <c r="D1179" i="16"/>
  <c r="E1179" i="16"/>
  <c r="F1179" i="16" s="1"/>
  <c r="G1179" i="16"/>
  <c r="C1180" i="16"/>
  <c r="D1180" i="16"/>
  <c r="E1180" i="16" s="1"/>
  <c r="F1180" i="16" s="1"/>
  <c r="G1180" i="16"/>
  <c r="C1181" i="16"/>
  <c r="D1181" i="16"/>
  <c r="E1181" i="16" s="1"/>
  <c r="G1181" i="16"/>
  <c r="C1182" i="16"/>
  <c r="D1182" i="16"/>
  <c r="E1182" i="16"/>
  <c r="G1182" i="16"/>
  <c r="C1183" i="16"/>
  <c r="D1183" i="16"/>
  <c r="E1183" i="16"/>
  <c r="F1183" i="16" s="1"/>
  <c r="G1183" i="16"/>
  <c r="C1184" i="16"/>
  <c r="D1184" i="16"/>
  <c r="E1184" i="16" s="1"/>
  <c r="F1184" i="16" s="1"/>
  <c r="G1184" i="16"/>
  <c r="C1185" i="16"/>
  <c r="D1185" i="16"/>
  <c r="E1185" i="16" s="1"/>
  <c r="G1185" i="16"/>
  <c r="C1186" i="16"/>
  <c r="D1186" i="16"/>
  <c r="E1186" i="16"/>
  <c r="G1186" i="16"/>
  <c r="C1187" i="16"/>
  <c r="D1187" i="16"/>
  <c r="E1187" i="16"/>
  <c r="F1187" i="16" s="1"/>
  <c r="G1187" i="16"/>
  <c r="C1188" i="16"/>
  <c r="D1188" i="16"/>
  <c r="E1188" i="16" s="1"/>
  <c r="F1188" i="16" s="1"/>
  <c r="G1188" i="16"/>
  <c r="C1189" i="16"/>
  <c r="D1189" i="16"/>
  <c r="E1189" i="16" s="1"/>
  <c r="G1189" i="16"/>
  <c r="C1190" i="16"/>
  <c r="D1190" i="16"/>
  <c r="E1190" i="16"/>
  <c r="G1190" i="16"/>
  <c r="C1191" i="16"/>
  <c r="D1191" i="16"/>
  <c r="E1191" i="16"/>
  <c r="F1191" i="16" s="1"/>
  <c r="G1191" i="16"/>
  <c r="C1192" i="16"/>
  <c r="D1192" i="16"/>
  <c r="E1192" i="16" s="1"/>
  <c r="F1192" i="16" s="1"/>
  <c r="G1192" i="16"/>
  <c r="C1193" i="16"/>
  <c r="D1193" i="16"/>
  <c r="E1193" i="16" s="1"/>
  <c r="G1193" i="16"/>
  <c r="C1194" i="16"/>
  <c r="D1194" i="16"/>
  <c r="E1194" i="16"/>
  <c r="G1194" i="16"/>
  <c r="C1195" i="16"/>
  <c r="D1195" i="16"/>
  <c r="E1195" i="16"/>
  <c r="F1195" i="16" s="1"/>
  <c r="G1195" i="16"/>
  <c r="C1196" i="16"/>
  <c r="D1196" i="16"/>
  <c r="E1196" i="16" s="1"/>
  <c r="F1196" i="16" s="1"/>
  <c r="G1196" i="16"/>
  <c r="C1197" i="16"/>
  <c r="D1197" i="16"/>
  <c r="E1197" i="16" s="1"/>
  <c r="G1197" i="16"/>
  <c r="C1198" i="16"/>
  <c r="D1198" i="16"/>
  <c r="E1198" i="16"/>
  <c r="G1198" i="16"/>
  <c r="C1199" i="16"/>
  <c r="D1199" i="16"/>
  <c r="E1199" i="16"/>
  <c r="F1199" i="16" s="1"/>
  <c r="G1199" i="16"/>
  <c r="C1200" i="16"/>
  <c r="D1200" i="16"/>
  <c r="E1200" i="16" s="1"/>
  <c r="F1200" i="16" s="1"/>
  <c r="G1200" i="16"/>
  <c r="C1201" i="16"/>
  <c r="D1201" i="16"/>
  <c r="E1201" i="16" s="1"/>
  <c r="G1201" i="16"/>
  <c r="C1202" i="16"/>
  <c r="D1202" i="16"/>
  <c r="E1202" i="16"/>
  <c r="G1202" i="16"/>
  <c r="C1203" i="16"/>
  <c r="D1203" i="16"/>
  <c r="E1203" i="16"/>
  <c r="F1203" i="16" s="1"/>
  <c r="G1203" i="16"/>
  <c r="C1204" i="16"/>
  <c r="D1204" i="16"/>
  <c r="E1204" i="16" s="1"/>
  <c r="F1204" i="16" s="1"/>
  <c r="G1204" i="16"/>
  <c r="C1205" i="16"/>
  <c r="D1205" i="16"/>
  <c r="E1205" i="16" s="1"/>
  <c r="G1205" i="16"/>
  <c r="C1206" i="16"/>
  <c r="D1206" i="16"/>
  <c r="E1206" i="16"/>
  <c r="G1206" i="16"/>
  <c r="C1207" i="16"/>
  <c r="D1207" i="16"/>
  <c r="E1207" i="16"/>
  <c r="F1207" i="16" s="1"/>
  <c r="G1207" i="16"/>
  <c r="C1208" i="16"/>
  <c r="D1208" i="16"/>
  <c r="E1208" i="16" s="1"/>
  <c r="F1208" i="16" s="1"/>
  <c r="G1208" i="16"/>
  <c r="C1209" i="16"/>
  <c r="D1209" i="16"/>
  <c r="E1209" i="16" s="1"/>
  <c r="G1209" i="16"/>
  <c r="C1210" i="16"/>
  <c r="D1210" i="16"/>
  <c r="E1210" i="16"/>
  <c r="G1210" i="16"/>
  <c r="C1211" i="16"/>
  <c r="D1211" i="16"/>
  <c r="E1211" i="16"/>
  <c r="F1211" i="16" s="1"/>
  <c r="G1211" i="16"/>
  <c r="C1212" i="16"/>
  <c r="D1212" i="16"/>
  <c r="E1212" i="16" s="1"/>
  <c r="F1212" i="16" s="1"/>
  <c r="G1212" i="16"/>
  <c r="C1213" i="16"/>
  <c r="D1213" i="16"/>
  <c r="E1213" i="16" s="1"/>
  <c r="G1213" i="16"/>
  <c r="C1214" i="16"/>
  <c r="D1214" i="16"/>
  <c r="E1214" i="16"/>
  <c r="G1214" i="16"/>
  <c r="C1215" i="16"/>
  <c r="D1215" i="16"/>
  <c r="E1215" i="16"/>
  <c r="F1215" i="16" s="1"/>
  <c r="G1215" i="16"/>
  <c r="C1216" i="16"/>
  <c r="D1216" i="16"/>
  <c r="E1216" i="16" s="1"/>
  <c r="F1216" i="16" s="1"/>
  <c r="G1216" i="16"/>
  <c r="C1217" i="16"/>
  <c r="D1217" i="16"/>
  <c r="E1217" i="16" s="1"/>
  <c r="G1217" i="16"/>
  <c r="C1218" i="16"/>
  <c r="D1218" i="16"/>
  <c r="E1218" i="16"/>
  <c r="G1218" i="16"/>
  <c r="C1219" i="16"/>
  <c r="D1219" i="16"/>
  <c r="E1219" i="16"/>
  <c r="F1219" i="16" s="1"/>
  <c r="G1219" i="16"/>
  <c r="C1220" i="16"/>
  <c r="D1220" i="16"/>
  <c r="E1220" i="16" s="1"/>
  <c r="F1220" i="16" s="1"/>
  <c r="G1220" i="16"/>
  <c r="C1221" i="16"/>
  <c r="D1221" i="16"/>
  <c r="E1221" i="16" s="1"/>
  <c r="G1221" i="16"/>
  <c r="C1222" i="16"/>
  <c r="D1222" i="16"/>
  <c r="E1222" i="16"/>
  <c r="G1222" i="16"/>
  <c r="C1223" i="16"/>
  <c r="D1223" i="16"/>
  <c r="E1223" i="16"/>
  <c r="F1223" i="16" s="1"/>
  <c r="G1223" i="16"/>
  <c r="C1224" i="16"/>
  <c r="D1224" i="16"/>
  <c r="E1224" i="16" s="1"/>
  <c r="F1224" i="16" s="1"/>
  <c r="G1224" i="16"/>
  <c r="C1225" i="16"/>
  <c r="D1225" i="16"/>
  <c r="E1225" i="16" s="1"/>
  <c r="G1225" i="16"/>
  <c r="C1226" i="16"/>
  <c r="D1226" i="16"/>
  <c r="E1226" i="16"/>
  <c r="G1226" i="16"/>
  <c r="C1227" i="16"/>
  <c r="D1227" i="16"/>
  <c r="E1227" i="16"/>
  <c r="F1227" i="16" s="1"/>
  <c r="G1227" i="16"/>
  <c r="C1228" i="16"/>
  <c r="D1228" i="16"/>
  <c r="E1228" i="16" s="1"/>
  <c r="F1228" i="16" s="1"/>
  <c r="G1228" i="16"/>
  <c r="C1229" i="16"/>
  <c r="D1229" i="16"/>
  <c r="E1229" i="16" s="1"/>
  <c r="G1229" i="16"/>
  <c r="C1230" i="16"/>
  <c r="D1230" i="16"/>
  <c r="E1230" i="16"/>
  <c r="G1230" i="16"/>
  <c r="C1231" i="16"/>
  <c r="D1231" i="16"/>
  <c r="E1231" i="16"/>
  <c r="F1231" i="16" s="1"/>
  <c r="G1231" i="16"/>
  <c r="C1232" i="16"/>
  <c r="D1232" i="16"/>
  <c r="E1232" i="16" s="1"/>
  <c r="F1232" i="16" s="1"/>
  <c r="G1232" i="16"/>
  <c r="C1233" i="16"/>
  <c r="D1233" i="16"/>
  <c r="E1233" i="16" s="1"/>
  <c r="G1233" i="16"/>
  <c r="C1234" i="16"/>
  <c r="D1234" i="16"/>
  <c r="E1234" i="16"/>
  <c r="G1234" i="16"/>
  <c r="C1235" i="16"/>
  <c r="D1235" i="16"/>
  <c r="E1235" i="16"/>
  <c r="F1235" i="16" s="1"/>
  <c r="G1235" i="16"/>
  <c r="C1236" i="16"/>
  <c r="D1236" i="16"/>
  <c r="E1236" i="16" s="1"/>
  <c r="F1236" i="16" s="1"/>
  <c r="G1236" i="16"/>
  <c r="C1237" i="16"/>
  <c r="D1237" i="16"/>
  <c r="E1237" i="16" s="1"/>
  <c r="G1237" i="16"/>
  <c r="C1238" i="16"/>
  <c r="D1238" i="16"/>
  <c r="E1238" i="16"/>
  <c r="G1238" i="16"/>
  <c r="C1239" i="16"/>
  <c r="D1239" i="16"/>
  <c r="E1239" i="16"/>
  <c r="F1239" i="16" s="1"/>
  <c r="G1239" i="16"/>
  <c r="C1240" i="16"/>
  <c r="D1240" i="16"/>
  <c r="E1240" i="16" s="1"/>
  <c r="F1240" i="16" s="1"/>
  <c r="G1240" i="16"/>
  <c r="C1241" i="16"/>
  <c r="D1241" i="16"/>
  <c r="E1241" i="16" s="1"/>
  <c r="G1241" i="16"/>
  <c r="C1242" i="16"/>
  <c r="D1242" i="16"/>
  <c r="E1242" i="16"/>
  <c r="G1242" i="16"/>
  <c r="C1243" i="16"/>
  <c r="D1243" i="16"/>
  <c r="E1243" i="16"/>
  <c r="F1243" i="16" s="1"/>
  <c r="G1243" i="16"/>
  <c r="C1244" i="16"/>
  <c r="D1244" i="16"/>
  <c r="E1244" i="16" s="1"/>
  <c r="F1244" i="16" s="1"/>
  <c r="G1244" i="16"/>
  <c r="C1245" i="16"/>
  <c r="D1245" i="16"/>
  <c r="E1245" i="16" s="1"/>
  <c r="G1245" i="16"/>
  <c r="C1246" i="16"/>
  <c r="D1246" i="16"/>
  <c r="E1246" i="16"/>
  <c r="G1246" i="16"/>
  <c r="C1247" i="16"/>
  <c r="D1247" i="16"/>
  <c r="E1247" i="16"/>
  <c r="F1247" i="16" s="1"/>
  <c r="G1247" i="16"/>
  <c r="C1248" i="16"/>
  <c r="D1248" i="16"/>
  <c r="E1248" i="16" s="1"/>
  <c r="F1248" i="16" s="1"/>
  <c r="G1248" i="16"/>
  <c r="C1249" i="16"/>
  <c r="D1249" i="16"/>
  <c r="E1249" i="16" s="1"/>
  <c r="G1249" i="16"/>
  <c r="C1250" i="16"/>
  <c r="D1250" i="16"/>
  <c r="E1250" i="16"/>
  <c r="G1250" i="16"/>
  <c r="C1251" i="16"/>
  <c r="D1251" i="16"/>
  <c r="E1251" i="16"/>
  <c r="F1251" i="16" s="1"/>
  <c r="G1251" i="16"/>
  <c r="C1252" i="16"/>
  <c r="D1252" i="16"/>
  <c r="E1252" i="16" s="1"/>
  <c r="F1252" i="16" s="1"/>
  <c r="G1252" i="16"/>
  <c r="C1253" i="16"/>
  <c r="D1253" i="16"/>
  <c r="E1253" i="16" s="1"/>
  <c r="G1253" i="16"/>
  <c r="C1254" i="16"/>
  <c r="D1254" i="16"/>
  <c r="E1254" i="16"/>
  <c r="G1254" i="16"/>
  <c r="C1255" i="16"/>
  <c r="D1255" i="16"/>
  <c r="E1255" i="16"/>
  <c r="F1255" i="16" s="1"/>
  <c r="G1255" i="16"/>
  <c r="C1256" i="16"/>
  <c r="D1256" i="16"/>
  <c r="E1256" i="16" s="1"/>
  <c r="F1256" i="16" s="1"/>
  <c r="G1256" i="16"/>
  <c r="C1257" i="16"/>
  <c r="D1257" i="16"/>
  <c r="E1257" i="16" s="1"/>
  <c r="G1257" i="16"/>
  <c r="C1258" i="16"/>
  <c r="D1258" i="16"/>
  <c r="E1258" i="16"/>
  <c r="G1258" i="16"/>
  <c r="C1259" i="16"/>
  <c r="D1259" i="16"/>
  <c r="E1259" i="16"/>
  <c r="F1259" i="16" s="1"/>
  <c r="G1259" i="16"/>
  <c r="C1260" i="16"/>
  <c r="D1260" i="16"/>
  <c r="E1260" i="16" s="1"/>
  <c r="F1260" i="16" s="1"/>
  <c r="G1260" i="16"/>
  <c r="C1261" i="16"/>
  <c r="D1261" i="16"/>
  <c r="E1261" i="16" s="1"/>
  <c r="G1261" i="16"/>
  <c r="C1262" i="16"/>
  <c r="D1262" i="16"/>
  <c r="E1262" i="16"/>
  <c r="G1262" i="16"/>
  <c r="C1263" i="16"/>
  <c r="D1263" i="16"/>
  <c r="E1263" i="16"/>
  <c r="F1263" i="16" s="1"/>
  <c r="G1263" i="16"/>
  <c r="C1264" i="16"/>
  <c r="D1264" i="16"/>
  <c r="E1264" i="16" s="1"/>
  <c r="F1264" i="16" s="1"/>
  <c r="G1264" i="16"/>
  <c r="C1265" i="16"/>
  <c r="D1265" i="16"/>
  <c r="E1265" i="16" s="1"/>
  <c r="G1265" i="16"/>
  <c r="C1266" i="16"/>
  <c r="D1266" i="16"/>
  <c r="E1266" i="16"/>
  <c r="G1266" i="16"/>
  <c r="C1267" i="16"/>
  <c r="D1267" i="16"/>
  <c r="E1267" i="16"/>
  <c r="F1267" i="16" s="1"/>
  <c r="G1267" i="16"/>
  <c r="C1268" i="16"/>
  <c r="D1268" i="16"/>
  <c r="E1268" i="16" s="1"/>
  <c r="F1268" i="16" s="1"/>
  <c r="G1268" i="16"/>
  <c r="C1269" i="16"/>
  <c r="D1269" i="16"/>
  <c r="E1269" i="16" s="1"/>
  <c r="G1269" i="16"/>
  <c r="C1270" i="16"/>
  <c r="D1270" i="16"/>
  <c r="E1270" i="16"/>
  <c r="G1270" i="16"/>
  <c r="C1271" i="16"/>
  <c r="D1271" i="16"/>
  <c r="E1271" i="16"/>
  <c r="F1271" i="16" s="1"/>
  <c r="G1271" i="16"/>
  <c r="C1272" i="16"/>
  <c r="D1272" i="16"/>
  <c r="E1272" i="16" s="1"/>
  <c r="F1272" i="16" s="1"/>
  <c r="G1272" i="16"/>
  <c r="C1273" i="16"/>
  <c r="D1273" i="16"/>
  <c r="E1273" i="16" s="1"/>
  <c r="G1273" i="16"/>
  <c r="C1274" i="16"/>
  <c r="D1274" i="16"/>
  <c r="E1274" i="16"/>
  <c r="G1274" i="16"/>
  <c r="C1275" i="16"/>
  <c r="D1275" i="16"/>
  <c r="E1275" i="16"/>
  <c r="F1275" i="16" s="1"/>
  <c r="G1275" i="16"/>
  <c r="C1276" i="16"/>
  <c r="D1276" i="16"/>
  <c r="E1276" i="16" s="1"/>
  <c r="F1276" i="16" s="1"/>
  <c r="G1276" i="16"/>
  <c r="C1277" i="16"/>
  <c r="D1277" i="16"/>
  <c r="E1277" i="16" s="1"/>
  <c r="F1277" i="16" s="1"/>
  <c r="G1277" i="16"/>
  <c r="C1278" i="16"/>
  <c r="D1278" i="16"/>
  <c r="E1278" i="16"/>
  <c r="F1278" i="16"/>
  <c r="G1278" i="16"/>
  <c r="C1279" i="16"/>
  <c r="D1279" i="16"/>
  <c r="E1279" i="16"/>
  <c r="F1279" i="16" s="1"/>
  <c r="G1279" i="16"/>
  <c r="C1280" i="16"/>
  <c r="D1280" i="16"/>
  <c r="E1280" i="16" s="1"/>
  <c r="F1280" i="16" s="1"/>
  <c r="G1280" i="16"/>
  <c r="C1281" i="16"/>
  <c r="D1281" i="16"/>
  <c r="E1281" i="16" s="1"/>
  <c r="G1281" i="16"/>
  <c r="C1282" i="16"/>
  <c r="D1282" i="16"/>
  <c r="E1282" i="16"/>
  <c r="F1282" i="16"/>
  <c r="G1282" i="16"/>
  <c r="C1283" i="16"/>
  <c r="D1283" i="16"/>
  <c r="E1283" i="16"/>
  <c r="F1283" i="16" s="1"/>
  <c r="G1283" i="16"/>
  <c r="C1284" i="16"/>
  <c r="D1284" i="16"/>
  <c r="E1284" i="16" s="1"/>
  <c r="G1284" i="16"/>
  <c r="C1285" i="16"/>
  <c r="G1285" i="16" s="1"/>
  <c r="D1285" i="16"/>
  <c r="E1285" i="16" s="1"/>
  <c r="F1285" i="16" s="1"/>
  <c r="C1286" i="16"/>
  <c r="D1286" i="16"/>
  <c r="E1286" i="16"/>
  <c r="G1286" i="16"/>
  <c r="C1287" i="16"/>
  <c r="D1287" i="16"/>
  <c r="E1287" i="16"/>
  <c r="F1287" i="16" s="1"/>
  <c r="G1287" i="16"/>
  <c r="C1288" i="16"/>
  <c r="D1288" i="16"/>
  <c r="E1288" i="16" s="1"/>
  <c r="F1288" i="16" s="1"/>
  <c r="G1288" i="16"/>
  <c r="C1289" i="16"/>
  <c r="G1289" i="16" s="1"/>
  <c r="D1289" i="16"/>
  <c r="E1289" i="16" s="1"/>
  <c r="F1289" i="16" s="1"/>
  <c r="C1290" i="16"/>
  <c r="D1290" i="16"/>
  <c r="E1290" i="16"/>
  <c r="F1290" i="16" s="1"/>
  <c r="G1290" i="16"/>
  <c r="C1291" i="16"/>
  <c r="D1291" i="16"/>
  <c r="E1291" i="16" s="1"/>
  <c r="F1291" i="16" s="1"/>
  <c r="G1291" i="16"/>
  <c r="C1292" i="16"/>
  <c r="G1292" i="16" s="1"/>
  <c r="D1292" i="16"/>
  <c r="E1292" i="16" s="1"/>
  <c r="C1293" i="16"/>
  <c r="G1293" i="16" s="1"/>
  <c r="D1293" i="16"/>
  <c r="E1293" i="16" s="1"/>
  <c r="F1293" i="16" s="1"/>
  <c r="C1294" i="16"/>
  <c r="D1294" i="16"/>
  <c r="E1294" i="16"/>
  <c r="F1294" i="16" s="1"/>
  <c r="G1294" i="16"/>
  <c r="C1295" i="16"/>
  <c r="D1295" i="16"/>
  <c r="E1295" i="16" s="1"/>
  <c r="F1295" i="16" s="1"/>
  <c r="G1295" i="16"/>
  <c r="C1296" i="16"/>
  <c r="G1296" i="16" s="1"/>
  <c r="D1296" i="16"/>
  <c r="E1296" i="16" s="1"/>
  <c r="C1297" i="16"/>
  <c r="G1297" i="16" s="1"/>
  <c r="D1297" i="16"/>
  <c r="E1297" i="16" s="1"/>
  <c r="F1297" i="16" s="1"/>
  <c r="C1298" i="16"/>
  <c r="D1298" i="16"/>
  <c r="E1298" i="16"/>
  <c r="F1298" i="16" s="1"/>
  <c r="G1298" i="16"/>
  <c r="C1299" i="16"/>
  <c r="D1299" i="16"/>
  <c r="E1299" i="16" s="1"/>
  <c r="F1299" i="16" s="1"/>
  <c r="G1299" i="16"/>
  <c r="C1300" i="16"/>
  <c r="D1300" i="16"/>
  <c r="E1300" i="16"/>
  <c r="G1300" i="16"/>
  <c r="C1301" i="16"/>
  <c r="D1301" i="16"/>
  <c r="E1301" i="16" s="1"/>
  <c r="F1301" i="16"/>
  <c r="G1301" i="16"/>
  <c r="C1302" i="16"/>
  <c r="D1302" i="16"/>
  <c r="E1302" i="16"/>
  <c r="F1302" i="16" s="1"/>
  <c r="G1302" i="16"/>
  <c r="C1303" i="16"/>
  <c r="D1303" i="16"/>
  <c r="E1303" i="16" s="1"/>
  <c r="F1303" i="16" s="1"/>
  <c r="G1303" i="16"/>
  <c r="C1304" i="16"/>
  <c r="G1304" i="16" s="1"/>
  <c r="D1304" i="16"/>
  <c r="E1304" i="16" s="1"/>
  <c r="F1304" i="16" s="1"/>
  <c r="C1305" i="16"/>
  <c r="G1305" i="16" s="1"/>
  <c r="D1305" i="16"/>
  <c r="E1305" i="16" s="1"/>
  <c r="C1306" i="16"/>
  <c r="D1306" i="16"/>
  <c r="E1306" i="16"/>
  <c r="F1306" i="16" s="1"/>
  <c r="G1306" i="16"/>
  <c r="C1307" i="16"/>
  <c r="D1307" i="16"/>
  <c r="E1307" i="16" s="1"/>
  <c r="F1307" i="16" s="1"/>
  <c r="G1307" i="16"/>
  <c r="C1308" i="16"/>
  <c r="D1308" i="16"/>
  <c r="E1308" i="16"/>
  <c r="F1308" i="16" s="1"/>
  <c r="G1308" i="16"/>
  <c r="C1309" i="16"/>
  <c r="D1309" i="16"/>
  <c r="E1309" i="16" s="1"/>
  <c r="F1309" i="16" s="1"/>
  <c r="G1309" i="16"/>
  <c r="C1310" i="16"/>
  <c r="D1310" i="16"/>
  <c r="E1310" i="16" s="1"/>
  <c r="F1310" i="16" s="1"/>
  <c r="G1310" i="16"/>
  <c r="C1311" i="16"/>
  <c r="D1311" i="16"/>
  <c r="E1311" i="16" s="1"/>
  <c r="F1311" i="16" s="1"/>
  <c r="G1311" i="16"/>
  <c r="C1312" i="16"/>
  <c r="D1312" i="16"/>
  <c r="E1312" i="16"/>
  <c r="F1312" i="16" s="1"/>
  <c r="G1312" i="16"/>
  <c r="C1313" i="16"/>
  <c r="D1313" i="16"/>
  <c r="E1313" i="16" s="1"/>
  <c r="F1313" i="16" s="1"/>
  <c r="G1313" i="16"/>
  <c r="C1314" i="16"/>
  <c r="D1314" i="16"/>
  <c r="E1314" i="16" s="1"/>
  <c r="G1314" i="16"/>
  <c r="C1315" i="16"/>
  <c r="D1315" i="16"/>
  <c r="E1315" i="16" s="1"/>
  <c r="F1315" i="16" s="1"/>
  <c r="G1315" i="16"/>
  <c r="C1316" i="16"/>
  <c r="D1316" i="16"/>
  <c r="E1316" i="16"/>
  <c r="F1316" i="16" s="1"/>
  <c r="G1316" i="16"/>
  <c r="C1317" i="16"/>
  <c r="D1317" i="16"/>
  <c r="E1317" i="16" s="1"/>
  <c r="F1317" i="16" s="1"/>
  <c r="G1317" i="16"/>
  <c r="C1318" i="16"/>
  <c r="D1318" i="16"/>
  <c r="E1318" i="16" s="1"/>
  <c r="F1318" i="16" s="1"/>
  <c r="G1318" i="16"/>
  <c r="C1319" i="16"/>
  <c r="D1319" i="16"/>
  <c r="E1319" i="16" s="1"/>
  <c r="G1319" i="16"/>
  <c r="C1320" i="16"/>
  <c r="D1320" i="16"/>
  <c r="E1320" i="16"/>
  <c r="F1320" i="16" s="1"/>
  <c r="G1320" i="16"/>
  <c r="C1321" i="16"/>
  <c r="D1321" i="16"/>
  <c r="E1321" i="16" s="1"/>
  <c r="F1321" i="16" s="1"/>
  <c r="G1321" i="16"/>
  <c r="C1322" i="16"/>
  <c r="D1322" i="16"/>
  <c r="E1322" i="16" s="1"/>
  <c r="F1322" i="16" s="1"/>
  <c r="G1322" i="16"/>
  <c r="C1323" i="16"/>
  <c r="D1323" i="16"/>
  <c r="E1323" i="16" s="1"/>
  <c r="F1323" i="16" s="1"/>
  <c r="G1323" i="16"/>
  <c r="C1324" i="16"/>
  <c r="D1324" i="16"/>
  <c r="E1324" i="16"/>
  <c r="F1324" i="16" s="1"/>
  <c r="G1324" i="16"/>
  <c r="C1325" i="16"/>
  <c r="D1325" i="16"/>
  <c r="E1325" i="16" s="1"/>
  <c r="F1325" i="16" s="1"/>
  <c r="G1325" i="16"/>
  <c r="C1326" i="16"/>
  <c r="D1326" i="16"/>
  <c r="E1326" i="16" s="1"/>
  <c r="F1326" i="16" s="1"/>
  <c r="G1326" i="16"/>
  <c r="C1327" i="16"/>
  <c r="D1327" i="16"/>
  <c r="E1327" i="16" s="1"/>
  <c r="F1327" i="16" s="1"/>
  <c r="G1327" i="16"/>
  <c r="C1328" i="16"/>
  <c r="D1328" i="16"/>
  <c r="E1328" i="16"/>
  <c r="F1328" i="16" s="1"/>
  <c r="G1328" i="16"/>
  <c r="C1329" i="16"/>
  <c r="D1329" i="16"/>
  <c r="E1329" i="16" s="1"/>
  <c r="F1329" i="16" s="1"/>
  <c r="G1329" i="16"/>
  <c r="C1330" i="16"/>
  <c r="D1330" i="16"/>
  <c r="E1330" i="16" s="1"/>
  <c r="G1330" i="16"/>
  <c r="C1331" i="16"/>
  <c r="D1331" i="16"/>
  <c r="E1331" i="16" s="1"/>
  <c r="F1331" i="16" s="1"/>
  <c r="G1331" i="16"/>
  <c r="C1332" i="16"/>
  <c r="D1332" i="16"/>
  <c r="E1332" i="16"/>
  <c r="F1332" i="16" s="1"/>
  <c r="G1332" i="16"/>
  <c r="C1333" i="16"/>
  <c r="D1333" i="16"/>
  <c r="E1333" i="16" s="1"/>
  <c r="F1333" i="16" s="1"/>
  <c r="G1333" i="16"/>
  <c r="C1334" i="16"/>
  <c r="D1334" i="16"/>
  <c r="E1334" i="16" s="1"/>
  <c r="F1334" i="16" s="1"/>
  <c r="G1334" i="16"/>
  <c r="C1335" i="16"/>
  <c r="D1335" i="16"/>
  <c r="E1335" i="16" s="1"/>
  <c r="G1335" i="16"/>
  <c r="C1336" i="16"/>
  <c r="D1336" i="16"/>
  <c r="E1336" i="16"/>
  <c r="F1336" i="16" s="1"/>
  <c r="G1336" i="16"/>
  <c r="C1337" i="16"/>
  <c r="D1337" i="16"/>
  <c r="E1337" i="16" s="1"/>
  <c r="F1337" i="16" s="1"/>
  <c r="G1337" i="16"/>
  <c r="C1338" i="16"/>
  <c r="D1338" i="16"/>
  <c r="E1338" i="16" s="1"/>
  <c r="F1338" i="16" s="1"/>
  <c r="G1338" i="16"/>
  <c r="C1339" i="16"/>
  <c r="D1339" i="16"/>
  <c r="E1339" i="16" s="1"/>
  <c r="F1339" i="16" s="1"/>
  <c r="G1339" i="16"/>
  <c r="C1340" i="16"/>
  <c r="D1340" i="16"/>
  <c r="E1340" i="16"/>
  <c r="F1340" i="16" s="1"/>
  <c r="G1340" i="16"/>
  <c r="C1341" i="16"/>
  <c r="D1341" i="16"/>
  <c r="E1341" i="16" s="1"/>
  <c r="F1341" i="16" s="1"/>
  <c r="G1341" i="16"/>
  <c r="C1342" i="16"/>
  <c r="D1342" i="16"/>
  <c r="E1342" i="16" s="1"/>
  <c r="F1342" i="16" s="1"/>
  <c r="G1342" i="16"/>
  <c r="C1343" i="16"/>
  <c r="D1343" i="16"/>
  <c r="E1343" i="16" s="1"/>
  <c r="F1343" i="16" s="1"/>
  <c r="G1343" i="16"/>
  <c r="C1344" i="16"/>
  <c r="D1344" i="16"/>
  <c r="E1344" i="16"/>
  <c r="F1344" i="16" s="1"/>
  <c r="G1344" i="16"/>
  <c r="C1345" i="16"/>
  <c r="D1345" i="16"/>
  <c r="E1345" i="16" s="1"/>
  <c r="F1345" i="16" s="1"/>
  <c r="G1345" i="16"/>
  <c r="C1346" i="16"/>
  <c r="D1346" i="16"/>
  <c r="E1346" i="16" s="1"/>
  <c r="G1346" i="16"/>
  <c r="C1347" i="16"/>
  <c r="D1347" i="16"/>
  <c r="E1347" i="16" s="1"/>
  <c r="F1347" i="16" s="1"/>
  <c r="G1347" i="16"/>
  <c r="C1348" i="16"/>
  <c r="D1348" i="16"/>
  <c r="E1348" i="16"/>
  <c r="F1348" i="16" s="1"/>
  <c r="G1348" i="16"/>
  <c r="C1349" i="16"/>
  <c r="D1349" i="16"/>
  <c r="E1349" i="16" s="1"/>
  <c r="F1349" i="16" s="1"/>
  <c r="G1349" i="16"/>
  <c r="C1350" i="16"/>
  <c r="D1350" i="16"/>
  <c r="E1350" i="16" s="1"/>
  <c r="F1350" i="16" s="1"/>
  <c r="G1350" i="16"/>
  <c r="C1351" i="16"/>
  <c r="D1351" i="16"/>
  <c r="E1351" i="16" s="1"/>
  <c r="G1351" i="16"/>
  <c r="C1352" i="16"/>
  <c r="D1352" i="16"/>
  <c r="E1352" i="16"/>
  <c r="F1352" i="16" s="1"/>
  <c r="G1352" i="16"/>
  <c r="C1353" i="16"/>
  <c r="D1353" i="16"/>
  <c r="E1353" i="16" s="1"/>
  <c r="F1353" i="16" s="1"/>
  <c r="G1353" i="16"/>
  <c r="C1354" i="16"/>
  <c r="D1354" i="16"/>
  <c r="E1354" i="16" s="1"/>
  <c r="F1354" i="16" s="1"/>
  <c r="G1354" i="16"/>
  <c r="C1355" i="16"/>
  <c r="D1355" i="16"/>
  <c r="E1355" i="16" s="1"/>
  <c r="F1355" i="16" s="1"/>
  <c r="G1355" i="16"/>
  <c r="C1356" i="16"/>
  <c r="D1356" i="16"/>
  <c r="E1356" i="16"/>
  <c r="F1356" i="16" s="1"/>
  <c r="G1356" i="16"/>
  <c r="C1357" i="16"/>
  <c r="D1357" i="16"/>
  <c r="E1357" i="16" s="1"/>
  <c r="F1357" i="16" s="1"/>
  <c r="G1357" i="16"/>
  <c r="C1358" i="16"/>
  <c r="D1358" i="16"/>
  <c r="E1358" i="16" s="1"/>
  <c r="F1358" i="16" s="1"/>
  <c r="G1358" i="16"/>
  <c r="C1359" i="16"/>
  <c r="D1359" i="16"/>
  <c r="E1359" i="16" s="1"/>
  <c r="F1359" i="16" s="1"/>
  <c r="G1359" i="16"/>
  <c r="C1360" i="16"/>
  <c r="D1360" i="16"/>
  <c r="E1360" i="16"/>
  <c r="F1360" i="16" s="1"/>
  <c r="G1360" i="16"/>
  <c r="C1361" i="16"/>
  <c r="D1361" i="16"/>
  <c r="E1361" i="16" s="1"/>
  <c r="F1361" i="16" s="1"/>
  <c r="G1361" i="16"/>
  <c r="C1362" i="16"/>
  <c r="D1362" i="16"/>
  <c r="E1362" i="16" s="1"/>
  <c r="G1362" i="16"/>
  <c r="C1363" i="16"/>
  <c r="D1363" i="16"/>
  <c r="E1363" i="16" s="1"/>
  <c r="F1363" i="16" s="1"/>
  <c r="G1363" i="16"/>
  <c r="C1364" i="16"/>
  <c r="D1364" i="16"/>
  <c r="E1364" i="16"/>
  <c r="F1364" i="16" s="1"/>
  <c r="G1364" i="16"/>
  <c r="C1365" i="16"/>
  <c r="D1365" i="16"/>
  <c r="E1365" i="16" s="1"/>
  <c r="F1365" i="16" s="1"/>
  <c r="G1365" i="16"/>
  <c r="C1366" i="16"/>
  <c r="D1366" i="16"/>
  <c r="E1366" i="16" s="1"/>
  <c r="F1366" i="16" s="1"/>
  <c r="G1366" i="16"/>
  <c r="C1367" i="16"/>
  <c r="D1367" i="16"/>
  <c r="E1367" i="16" s="1"/>
  <c r="G1367" i="16"/>
  <c r="C1368" i="16"/>
  <c r="D1368" i="16"/>
  <c r="E1368" i="16"/>
  <c r="F1368" i="16" s="1"/>
  <c r="G1368" i="16"/>
  <c r="C1369" i="16"/>
  <c r="D1369" i="16"/>
  <c r="E1369" i="16" s="1"/>
  <c r="F1369" i="16" s="1"/>
  <c r="G1369" i="16"/>
  <c r="C1370" i="16"/>
  <c r="D1370" i="16"/>
  <c r="E1370" i="16" s="1"/>
  <c r="F1370" i="16" s="1"/>
  <c r="G1370" i="16"/>
  <c r="C1371" i="16"/>
  <c r="D1371" i="16"/>
  <c r="E1371" i="16" s="1"/>
  <c r="F1371" i="16" s="1"/>
  <c r="G1371" i="16"/>
  <c r="C1372" i="16"/>
  <c r="D1372" i="16"/>
  <c r="E1372" i="16"/>
  <c r="F1372" i="16" s="1"/>
  <c r="G1372" i="16"/>
  <c r="C1373" i="16"/>
  <c r="D1373" i="16"/>
  <c r="E1373" i="16" s="1"/>
  <c r="F1373" i="16" s="1"/>
  <c r="G1373" i="16"/>
  <c r="C1374" i="16"/>
  <c r="D1374" i="16"/>
  <c r="E1374" i="16" s="1"/>
  <c r="F1374" i="16" s="1"/>
  <c r="G1374" i="16"/>
  <c r="C1375" i="16"/>
  <c r="D1375" i="16"/>
  <c r="E1375" i="16" s="1"/>
  <c r="F1375" i="16" s="1"/>
  <c r="G1375" i="16"/>
  <c r="C1376" i="16"/>
  <c r="D1376" i="16"/>
  <c r="E1376" i="16"/>
  <c r="F1376" i="16" s="1"/>
  <c r="G1376" i="16"/>
  <c r="C1377" i="16"/>
  <c r="D1377" i="16"/>
  <c r="E1377" i="16" s="1"/>
  <c r="F1377" i="16" s="1"/>
  <c r="G1377" i="16"/>
  <c r="C1378" i="16"/>
  <c r="D1378" i="16"/>
  <c r="E1378" i="16" s="1"/>
  <c r="G1378" i="16"/>
  <c r="C1379" i="16"/>
  <c r="D1379" i="16"/>
  <c r="E1379" i="16" s="1"/>
  <c r="F1379" i="16" s="1"/>
  <c r="G1379" i="16"/>
  <c r="C1380" i="16"/>
  <c r="D1380" i="16"/>
  <c r="E1380" i="16"/>
  <c r="F1380" i="16" s="1"/>
  <c r="G1380" i="16"/>
  <c r="C1381" i="16"/>
  <c r="D1381" i="16"/>
  <c r="E1381" i="16" s="1"/>
  <c r="F1381" i="16" s="1"/>
  <c r="G1381" i="16"/>
  <c r="C1382" i="16"/>
  <c r="D1382" i="16"/>
  <c r="E1382" i="16" s="1"/>
  <c r="F1382" i="16" s="1"/>
  <c r="G1382" i="16"/>
  <c r="C1383" i="16"/>
  <c r="D1383" i="16"/>
  <c r="E1383" i="16" s="1"/>
  <c r="G1383" i="16"/>
  <c r="C1384" i="16"/>
  <c r="D1384" i="16"/>
  <c r="E1384" i="16"/>
  <c r="F1384" i="16" s="1"/>
  <c r="G1384" i="16"/>
  <c r="C1385" i="16"/>
  <c r="D1385" i="16"/>
  <c r="E1385" i="16" s="1"/>
  <c r="F1385" i="16" s="1"/>
  <c r="G1385" i="16"/>
  <c r="C1386" i="16"/>
  <c r="D1386" i="16"/>
  <c r="E1386" i="16" s="1"/>
  <c r="F1386" i="16" s="1"/>
  <c r="G1386" i="16"/>
  <c r="C1387" i="16"/>
  <c r="D1387" i="16"/>
  <c r="E1387" i="16" s="1"/>
  <c r="F1387" i="16" s="1"/>
  <c r="G1387" i="16"/>
  <c r="C1388" i="16"/>
  <c r="D1388" i="16"/>
  <c r="E1388" i="16"/>
  <c r="F1388" i="16" s="1"/>
  <c r="G1388" i="16"/>
  <c r="C1389" i="16"/>
  <c r="D1389" i="16"/>
  <c r="E1389" i="16" s="1"/>
  <c r="F1389" i="16" s="1"/>
  <c r="G1389" i="16"/>
  <c r="C1390" i="16"/>
  <c r="D1390" i="16"/>
  <c r="E1390" i="16" s="1"/>
  <c r="F1390" i="16" s="1"/>
  <c r="G1390" i="16"/>
  <c r="C1391" i="16"/>
  <c r="D1391" i="16"/>
  <c r="E1391" i="16" s="1"/>
  <c r="F1391" i="16" s="1"/>
  <c r="G1391" i="16"/>
  <c r="C1392" i="16"/>
  <c r="D1392" i="16"/>
  <c r="E1392" i="16"/>
  <c r="F1392" i="16" s="1"/>
  <c r="G1392" i="16"/>
  <c r="C1393" i="16"/>
  <c r="D1393" i="16"/>
  <c r="E1393" i="16" s="1"/>
  <c r="F1393" i="16" s="1"/>
  <c r="G1393" i="16"/>
  <c r="C1394" i="16"/>
  <c r="D1394" i="16"/>
  <c r="E1394" i="16" s="1"/>
  <c r="G1394" i="16"/>
  <c r="C1395" i="16"/>
  <c r="D1395" i="16"/>
  <c r="E1395" i="16" s="1"/>
  <c r="F1395" i="16" s="1"/>
  <c r="G1395" i="16"/>
  <c r="C1396" i="16"/>
  <c r="D1396" i="16"/>
  <c r="E1396" i="16"/>
  <c r="F1396" i="16" s="1"/>
  <c r="G1396" i="16"/>
  <c r="C1397" i="16"/>
  <c r="D1397" i="16"/>
  <c r="E1397" i="16" s="1"/>
  <c r="F1397" i="16" s="1"/>
  <c r="G1397" i="16"/>
  <c r="C1398" i="16"/>
  <c r="D1398" i="16"/>
  <c r="E1398" i="16" s="1"/>
  <c r="F1398" i="16" s="1"/>
  <c r="G1398" i="16"/>
  <c r="C1399" i="16"/>
  <c r="D1399" i="16"/>
  <c r="E1399" i="16" s="1"/>
  <c r="G1399" i="16"/>
  <c r="C1400" i="16"/>
  <c r="D1400" i="16"/>
  <c r="E1400" i="16"/>
  <c r="F1400" i="16" s="1"/>
  <c r="G1400" i="16"/>
  <c r="C1401" i="16"/>
  <c r="D1401" i="16"/>
  <c r="E1401" i="16" s="1"/>
  <c r="F1401" i="16" s="1"/>
  <c r="G1401" i="16"/>
  <c r="C1402" i="16"/>
  <c r="D1402" i="16"/>
  <c r="E1402" i="16" s="1"/>
  <c r="F1402" i="16" s="1"/>
  <c r="G1402" i="16"/>
  <c r="C1403" i="16"/>
  <c r="D1403" i="16"/>
  <c r="E1403" i="16" s="1"/>
  <c r="F1403" i="16" s="1"/>
  <c r="G1403" i="16"/>
  <c r="C1404" i="16"/>
  <c r="D1404" i="16"/>
  <c r="E1404" i="16"/>
  <c r="F1404" i="16" s="1"/>
  <c r="G1404" i="16"/>
  <c r="C1405" i="16"/>
  <c r="D1405" i="16"/>
  <c r="E1405" i="16" s="1"/>
  <c r="F1405" i="16" s="1"/>
  <c r="G1405" i="16"/>
  <c r="C1406" i="16"/>
  <c r="D1406" i="16"/>
  <c r="E1406" i="16" s="1"/>
  <c r="F1406" i="16" s="1"/>
  <c r="G1406" i="16"/>
  <c r="C1407" i="16"/>
  <c r="D1407" i="16"/>
  <c r="E1407" i="16" s="1"/>
  <c r="F1407" i="16" s="1"/>
  <c r="G1407" i="16"/>
  <c r="C1408" i="16"/>
  <c r="D1408" i="16"/>
  <c r="E1408" i="16"/>
  <c r="F1408" i="16" s="1"/>
  <c r="G1408" i="16"/>
  <c r="C1409" i="16"/>
  <c r="D1409" i="16"/>
  <c r="E1409" i="16" s="1"/>
  <c r="F1409" i="16" s="1"/>
  <c r="G1409" i="16"/>
  <c r="C1410" i="16"/>
  <c r="D1410" i="16"/>
  <c r="E1410" i="16" s="1"/>
  <c r="G1410" i="16"/>
  <c r="C1411" i="16"/>
  <c r="D1411" i="16"/>
  <c r="E1411" i="16" s="1"/>
  <c r="F1411" i="16" s="1"/>
  <c r="G1411" i="16"/>
  <c r="C1412" i="16"/>
  <c r="D1412" i="16"/>
  <c r="E1412" i="16"/>
  <c r="F1412" i="16" s="1"/>
  <c r="G1412" i="16"/>
  <c r="C1413" i="16"/>
  <c r="D1413" i="16"/>
  <c r="E1413" i="16" s="1"/>
  <c r="F1413" i="16" s="1"/>
  <c r="G1413" i="16"/>
  <c r="C1414" i="16"/>
  <c r="D1414" i="16"/>
  <c r="E1414" i="16" s="1"/>
  <c r="F1414" i="16" s="1"/>
  <c r="G1414" i="16"/>
  <c r="C1415" i="16"/>
  <c r="D1415" i="16"/>
  <c r="E1415" i="16" s="1"/>
  <c r="G1415" i="16"/>
  <c r="C1416" i="16"/>
  <c r="D1416" i="16"/>
  <c r="E1416" i="16"/>
  <c r="F1416" i="16" s="1"/>
  <c r="G1416" i="16"/>
  <c r="C1417" i="16"/>
  <c r="D1417" i="16"/>
  <c r="E1417" i="16" s="1"/>
  <c r="F1417" i="16" s="1"/>
  <c r="G1417" i="16"/>
  <c r="C1418" i="16"/>
  <c r="D1418" i="16"/>
  <c r="E1418" i="16" s="1"/>
  <c r="F1418" i="16" s="1"/>
  <c r="G1418" i="16"/>
  <c r="C1419" i="16"/>
  <c r="D1419" i="16"/>
  <c r="E1419" i="16" s="1"/>
  <c r="F1419" i="16" s="1"/>
  <c r="G1419" i="16"/>
  <c r="C1420" i="16"/>
  <c r="D1420" i="16"/>
  <c r="E1420" i="16"/>
  <c r="F1420" i="16" s="1"/>
  <c r="G1420" i="16"/>
  <c r="C1421" i="16"/>
  <c r="D1421" i="16"/>
  <c r="E1421" i="16" s="1"/>
  <c r="F1421" i="16" s="1"/>
  <c r="G1421" i="16"/>
  <c r="C1422" i="16"/>
  <c r="D1422" i="16"/>
  <c r="E1422" i="16" s="1"/>
  <c r="F1422" i="16" s="1"/>
  <c r="G1422" i="16"/>
  <c r="C1423" i="16"/>
  <c r="D1423" i="16"/>
  <c r="E1423" i="16" s="1"/>
  <c r="F1423" i="16" s="1"/>
  <c r="G1423" i="16"/>
  <c r="C1424" i="16"/>
  <c r="D1424" i="16"/>
  <c r="E1424" i="16"/>
  <c r="F1424" i="16" s="1"/>
  <c r="G1424" i="16"/>
  <c r="C1425" i="16"/>
  <c r="D1425" i="16"/>
  <c r="E1425" i="16" s="1"/>
  <c r="F1425" i="16" s="1"/>
  <c r="G1425" i="16"/>
  <c r="C1426" i="16"/>
  <c r="D1426" i="16"/>
  <c r="E1426" i="16" s="1"/>
  <c r="G1426" i="16"/>
  <c r="C1427" i="16"/>
  <c r="D1427" i="16"/>
  <c r="E1427" i="16" s="1"/>
  <c r="F1427" i="16" s="1"/>
  <c r="G1427" i="16"/>
  <c r="C1428" i="16"/>
  <c r="D1428" i="16"/>
  <c r="E1428" i="16"/>
  <c r="F1428" i="16" s="1"/>
  <c r="G1428" i="16"/>
  <c r="C1429" i="16"/>
  <c r="D1429" i="16"/>
  <c r="E1429" i="16" s="1"/>
  <c r="F1429" i="16" s="1"/>
  <c r="G1429" i="16"/>
  <c r="C1430" i="16"/>
  <c r="D1430" i="16"/>
  <c r="E1430" i="16" s="1"/>
  <c r="G1430" i="16"/>
  <c r="C1431" i="16"/>
  <c r="D1431" i="16"/>
  <c r="E1431" i="16" s="1"/>
  <c r="G1431" i="16"/>
  <c r="C1432" i="16"/>
  <c r="D1432" i="16"/>
  <c r="E1432" i="16"/>
  <c r="F1432" i="16" s="1"/>
  <c r="G1432" i="16"/>
  <c r="C1433" i="16"/>
  <c r="D1433" i="16"/>
  <c r="E1433" i="16" s="1"/>
  <c r="F1433" i="16" s="1"/>
  <c r="G1433" i="16"/>
  <c r="C1434" i="16"/>
  <c r="D1434" i="16"/>
  <c r="E1434" i="16" s="1"/>
  <c r="F1434" i="16" s="1"/>
  <c r="G1434" i="16"/>
  <c r="C1435" i="16"/>
  <c r="D1435" i="16"/>
  <c r="E1435" i="16" s="1"/>
  <c r="G1435" i="16"/>
  <c r="C1436" i="16"/>
  <c r="D1436" i="16"/>
  <c r="E1436" i="16"/>
  <c r="F1436" i="16" s="1"/>
  <c r="G1436" i="16"/>
  <c r="C1437" i="16"/>
  <c r="D1437" i="16"/>
  <c r="E1437" i="16" s="1"/>
  <c r="F1437" i="16" s="1"/>
  <c r="G1437" i="16"/>
  <c r="C1438" i="16"/>
  <c r="D1438" i="16"/>
  <c r="E1438" i="16" s="1"/>
  <c r="F1438" i="16" s="1"/>
  <c r="G1438" i="16"/>
  <c r="C1439" i="16"/>
  <c r="D1439" i="16"/>
  <c r="E1439" i="16" s="1"/>
  <c r="F1439" i="16" s="1"/>
  <c r="G1439" i="16"/>
  <c r="C1440" i="16"/>
  <c r="D1440" i="16"/>
  <c r="E1440" i="16"/>
  <c r="F1440" i="16" s="1"/>
  <c r="G1440" i="16"/>
  <c r="C1441" i="16"/>
  <c r="D1441" i="16"/>
  <c r="E1441" i="16" s="1"/>
  <c r="F1441" i="16" s="1"/>
  <c r="G1441" i="16"/>
  <c r="C1442" i="16"/>
  <c r="D1442" i="16"/>
  <c r="E1442" i="16" s="1"/>
  <c r="G1442" i="16"/>
  <c r="C1443" i="16"/>
  <c r="D1443" i="16"/>
  <c r="E1443" i="16" s="1"/>
  <c r="F1443" i="16" s="1"/>
  <c r="G1443" i="16"/>
  <c r="C1444" i="16"/>
  <c r="D1444" i="16"/>
  <c r="E1444" i="16"/>
  <c r="F1444" i="16" s="1"/>
  <c r="G1444" i="16"/>
  <c r="C1445" i="16"/>
  <c r="D1445" i="16"/>
  <c r="E1445" i="16" s="1"/>
  <c r="F1445" i="16" s="1"/>
  <c r="G1445" i="16"/>
  <c r="C1446" i="16"/>
  <c r="D1446" i="16"/>
  <c r="E1446" i="16" s="1"/>
  <c r="G1446" i="16"/>
  <c r="C1447" i="16"/>
  <c r="D1447" i="16"/>
  <c r="E1447" i="16" s="1"/>
  <c r="G1447" i="16"/>
  <c r="C1448" i="16"/>
  <c r="D1448" i="16"/>
  <c r="E1448" i="16"/>
  <c r="F1448" i="16" s="1"/>
  <c r="G1448" i="16"/>
  <c r="C1449" i="16"/>
  <c r="D1449" i="16"/>
  <c r="E1449" i="16" s="1"/>
  <c r="F1449" i="16" s="1"/>
  <c r="G1449" i="16"/>
  <c r="C1450" i="16"/>
  <c r="D1450" i="16"/>
  <c r="E1450" i="16" s="1"/>
  <c r="F1450" i="16" s="1"/>
  <c r="G1450" i="16"/>
  <c r="C1451" i="16"/>
  <c r="D1451" i="16"/>
  <c r="E1451" i="16" s="1"/>
  <c r="G1451" i="16"/>
  <c r="C1452" i="16"/>
  <c r="D1452" i="16"/>
  <c r="E1452" i="16"/>
  <c r="F1452" i="16" s="1"/>
  <c r="G1452" i="16"/>
  <c r="C1453" i="16"/>
  <c r="D1453" i="16"/>
  <c r="E1453" i="16" s="1"/>
  <c r="F1453" i="16" s="1"/>
  <c r="G1453" i="16"/>
  <c r="C1454" i="16"/>
  <c r="D1454" i="16"/>
  <c r="E1454" i="16" s="1"/>
  <c r="F1454" i="16" s="1"/>
  <c r="G1454" i="16"/>
  <c r="C1455" i="16"/>
  <c r="D1455" i="16"/>
  <c r="E1455" i="16" s="1"/>
  <c r="F1455" i="16" s="1"/>
  <c r="G1455" i="16"/>
  <c r="C1456" i="16"/>
  <c r="D1456" i="16"/>
  <c r="E1456" i="16"/>
  <c r="F1456" i="16" s="1"/>
  <c r="G1456" i="16"/>
  <c r="C1457" i="16"/>
  <c r="D1457" i="16"/>
  <c r="E1457" i="16" s="1"/>
  <c r="F1457" i="16" s="1"/>
  <c r="G1457" i="16"/>
  <c r="C1458" i="16"/>
  <c r="D1458" i="16"/>
  <c r="E1458" i="16" s="1"/>
  <c r="G1458" i="16"/>
  <c r="C1459" i="16"/>
  <c r="D1459" i="16"/>
  <c r="E1459" i="16" s="1"/>
  <c r="F1459" i="16" s="1"/>
  <c r="G1459" i="16"/>
  <c r="C1460" i="16"/>
  <c r="D1460" i="16"/>
  <c r="E1460" i="16"/>
  <c r="F1460" i="16" s="1"/>
  <c r="G1460" i="16"/>
  <c r="C1461" i="16"/>
  <c r="D1461" i="16"/>
  <c r="E1461" i="16" s="1"/>
  <c r="F1461" i="16" s="1"/>
  <c r="G1461" i="16"/>
  <c r="C1462" i="16"/>
  <c r="D1462" i="16"/>
  <c r="E1462" i="16" s="1"/>
  <c r="G1462" i="16"/>
  <c r="C1463" i="16"/>
  <c r="D1463" i="16"/>
  <c r="E1463" i="16" s="1"/>
  <c r="G1463" i="16"/>
  <c r="C1464" i="16"/>
  <c r="D1464" i="16"/>
  <c r="E1464" i="16"/>
  <c r="F1464" i="16" s="1"/>
  <c r="G1464" i="16"/>
  <c r="C1465" i="16"/>
  <c r="D1465" i="16"/>
  <c r="E1465" i="16" s="1"/>
  <c r="F1465" i="16" s="1"/>
  <c r="G1465" i="16"/>
  <c r="C1466" i="16"/>
  <c r="D1466" i="16"/>
  <c r="E1466" i="16" s="1"/>
  <c r="F1466" i="16" s="1"/>
  <c r="G1466" i="16"/>
  <c r="C1467" i="16"/>
  <c r="D1467" i="16"/>
  <c r="E1467" i="16" s="1"/>
  <c r="G1467" i="16"/>
  <c r="C1468" i="16"/>
  <c r="D1468" i="16"/>
  <c r="E1468" i="16"/>
  <c r="F1468" i="16" s="1"/>
  <c r="G1468" i="16"/>
  <c r="C1469" i="16"/>
  <c r="D1469" i="16"/>
  <c r="E1469" i="16" s="1"/>
  <c r="F1469" i="16" s="1"/>
  <c r="G1469" i="16"/>
  <c r="C1470" i="16"/>
  <c r="D1470" i="16"/>
  <c r="E1470" i="16" s="1"/>
  <c r="F1470" i="16" s="1"/>
  <c r="G1470" i="16"/>
  <c r="C1471" i="16"/>
  <c r="D1471" i="16"/>
  <c r="E1471" i="16" s="1"/>
  <c r="F1471" i="16" s="1"/>
  <c r="G1471" i="16"/>
  <c r="C1472" i="16"/>
  <c r="D1472" i="16"/>
  <c r="E1472" i="16"/>
  <c r="F1472" i="16" s="1"/>
  <c r="G1472" i="16"/>
  <c r="C1473" i="16"/>
  <c r="D1473" i="16"/>
  <c r="E1473" i="16" s="1"/>
  <c r="F1473" i="16" s="1"/>
  <c r="G1473" i="16"/>
  <c r="C1474" i="16"/>
  <c r="D1474" i="16"/>
  <c r="E1474" i="16" s="1"/>
  <c r="G1474" i="16"/>
  <c r="C1475" i="16"/>
  <c r="D1475" i="16"/>
  <c r="E1475" i="16" s="1"/>
  <c r="F1475" i="16" s="1"/>
  <c r="G1475" i="16"/>
  <c r="C1476" i="16"/>
  <c r="D1476" i="16"/>
  <c r="E1476" i="16"/>
  <c r="F1476" i="16" s="1"/>
  <c r="G1476" i="16"/>
  <c r="C1477" i="16"/>
  <c r="D1477" i="16"/>
  <c r="E1477" i="16" s="1"/>
  <c r="F1477" i="16" s="1"/>
  <c r="G1477" i="16"/>
  <c r="C1478" i="16"/>
  <c r="D1478" i="16"/>
  <c r="E1478" i="16" s="1"/>
  <c r="G1478" i="16"/>
  <c r="C1479" i="16"/>
  <c r="D1479" i="16"/>
  <c r="E1479" i="16" s="1"/>
  <c r="G1479" i="16"/>
  <c r="C1480" i="16"/>
  <c r="D1480" i="16"/>
  <c r="E1480" i="16"/>
  <c r="F1480" i="16" s="1"/>
  <c r="G1480" i="16"/>
  <c r="C1481" i="16"/>
  <c r="D1481" i="16"/>
  <c r="E1481" i="16" s="1"/>
  <c r="F1481" i="16" s="1"/>
  <c r="G1481" i="16"/>
  <c r="C1482" i="16"/>
  <c r="D1482" i="16"/>
  <c r="E1482" i="16" s="1"/>
  <c r="F1482" i="16" s="1"/>
  <c r="G1482" i="16"/>
  <c r="C1483" i="16"/>
  <c r="D1483" i="16"/>
  <c r="E1483" i="16" s="1"/>
  <c r="G1483" i="16"/>
  <c r="C1484" i="16"/>
  <c r="D1484" i="16"/>
  <c r="E1484" i="16"/>
  <c r="F1484" i="16" s="1"/>
  <c r="G1484" i="16"/>
  <c r="C1485" i="16"/>
  <c r="D1485" i="16"/>
  <c r="E1485" i="16" s="1"/>
  <c r="F1485" i="16" s="1"/>
  <c r="G1485" i="16"/>
  <c r="C1486" i="16"/>
  <c r="D1486" i="16"/>
  <c r="E1486" i="16" s="1"/>
  <c r="F1486" i="16" s="1"/>
  <c r="G1486" i="16"/>
  <c r="C1487" i="16"/>
  <c r="D1487" i="16"/>
  <c r="E1487" i="16" s="1"/>
  <c r="F1487" i="16" s="1"/>
  <c r="G1487" i="16"/>
  <c r="C1488" i="16"/>
  <c r="D1488" i="16"/>
  <c r="E1488" i="16"/>
  <c r="F1488" i="16" s="1"/>
  <c r="G1488" i="16"/>
  <c r="C1489" i="16"/>
  <c r="D1489" i="16"/>
  <c r="E1489" i="16" s="1"/>
  <c r="F1489" i="16" s="1"/>
  <c r="G1489" i="16"/>
  <c r="C1490" i="16"/>
  <c r="D1490" i="16"/>
  <c r="E1490" i="16" s="1"/>
  <c r="G1490" i="16"/>
  <c r="C1491" i="16"/>
  <c r="D1491" i="16"/>
  <c r="E1491" i="16" s="1"/>
  <c r="F1491" i="16" s="1"/>
  <c r="G1491" i="16"/>
  <c r="C1492" i="16"/>
  <c r="D1492" i="16"/>
  <c r="E1492" i="16"/>
  <c r="F1492" i="16" s="1"/>
  <c r="G1492" i="16"/>
  <c r="C1493" i="16"/>
  <c r="D1493" i="16"/>
  <c r="E1493" i="16" s="1"/>
  <c r="F1493" i="16" s="1"/>
  <c r="G1493" i="16"/>
  <c r="C1494" i="16"/>
  <c r="D1494" i="16"/>
  <c r="E1494" i="16" s="1"/>
  <c r="G1494" i="16"/>
  <c r="C1495" i="16"/>
  <c r="D1495" i="16"/>
  <c r="E1495" i="16" s="1"/>
  <c r="G1495" i="16"/>
  <c r="C1496" i="16"/>
  <c r="D1496" i="16"/>
  <c r="E1496" i="16"/>
  <c r="F1496" i="16" s="1"/>
  <c r="G1496" i="16"/>
  <c r="C1497" i="16"/>
  <c r="D1497" i="16"/>
  <c r="E1497" i="16" s="1"/>
  <c r="F1497" i="16" s="1"/>
  <c r="G1497" i="16"/>
  <c r="C1498" i="16"/>
  <c r="D1498" i="16"/>
  <c r="E1498" i="16" s="1"/>
  <c r="F1498" i="16" s="1"/>
  <c r="G1498" i="16"/>
  <c r="C1499" i="16"/>
  <c r="D1499" i="16"/>
  <c r="E1499" i="16" s="1"/>
  <c r="G1499" i="16"/>
  <c r="C1500" i="16"/>
  <c r="D1500" i="16"/>
  <c r="E1500" i="16"/>
  <c r="F1500" i="16" s="1"/>
  <c r="G1500" i="16"/>
  <c r="C1501" i="16"/>
  <c r="D1501" i="16"/>
  <c r="E1501" i="16" s="1"/>
  <c r="F1501" i="16" s="1"/>
  <c r="G1501" i="16"/>
  <c r="C1502" i="16"/>
  <c r="D1502" i="16"/>
  <c r="E1502" i="16" s="1"/>
  <c r="F1502" i="16" s="1"/>
  <c r="G1502" i="16"/>
  <c r="C1503" i="16"/>
  <c r="D1503" i="16"/>
  <c r="E1503" i="16" s="1"/>
  <c r="F1503" i="16" s="1"/>
  <c r="G1503" i="16"/>
  <c r="C1504" i="16"/>
  <c r="D1504" i="16"/>
  <c r="E1504" i="16"/>
  <c r="F1504" i="16" s="1"/>
  <c r="G1504" i="16"/>
  <c r="C1505" i="16"/>
  <c r="D1505" i="16"/>
  <c r="E1505" i="16" s="1"/>
  <c r="F1505" i="16" s="1"/>
  <c r="G1505" i="16"/>
  <c r="C1506" i="16"/>
  <c r="D1506" i="16"/>
  <c r="E1506" i="16" s="1"/>
  <c r="G1506" i="16"/>
  <c r="C1507" i="16"/>
  <c r="D1507" i="16"/>
  <c r="E1507" i="16" s="1"/>
  <c r="F1507" i="16" s="1"/>
  <c r="G1507" i="16"/>
  <c r="C1508" i="16"/>
  <c r="D1508" i="16"/>
  <c r="E1508" i="16"/>
  <c r="F1508" i="16" s="1"/>
  <c r="G1508" i="16"/>
  <c r="C1509" i="16"/>
  <c r="D1509" i="16"/>
  <c r="E1509" i="16" s="1"/>
  <c r="F1509" i="16" s="1"/>
  <c r="G1509" i="16"/>
  <c r="C1510" i="16"/>
  <c r="D1510" i="16"/>
  <c r="E1510" i="16" s="1"/>
  <c r="G1510" i="16"/>
  <c r="C1511" i="16"/>
  <c r="D1511" i="16"/>
  <c r="E1511" i="16" s="1"/>
  <c r="G1511" i="16"/>
  <c r="C1512" i="16"/>
  <c r="D1512" i="16"/>
  <c r="E1512" i="16"/>
  <c r="F1512" i="16" s="1"/>
  <c r="G1512" i="16"/>
  <c r="C1513" i="16"/>
  <c r="D1513" i="16"/>
  <c r="E1513" i="16" s="1"/>
  <c r="F1513" i="16" s="1"/>
  <c r="G1513" i="16"/>
  <c r="C1514" i="16"/>
  <c r="D1514" i="16"/>
  <c r="E1514" i="16" s="1"/>
  <c r="F1514" i="16" s="1"/>
  <c r="G1514" i="16"/>
  <c r="C1515" i="16"/>
  <c r="D1515" i="16"/>
  <c r="E1515" i="16" s="1"/>
  <c r="G1515" i="16"/>
  <c r="C1516" i="16"/>
  <c r="D1516" i="16"/>
  <c r="E1516" i="16"/>
  <c r="F1516" i="16" s="1"/>
  <c r="G1516" i="16"/>
  <c r="C1517" i="16"/>
  <c r="D1517" i="16"/>
  <c r="E1517" i="16" s="1"/>
  <c r="F1517" i="16" s="1"/>
  <c r="G1517" i="16"/>
  <c r="C1518" i="16"/>
  <c r="D1518" i="16"/>
  <c r="E1518" i="16" s="1"/>
  <c r="F1518" i="16" s="1"/>
  <c r="G1518" i="16"/>
  <c r="C1519" i="16"/>
  <c r="D1519" i="16"/>
  <c r="E1519" i="16" s="1"/>
  <c r="F1519" i="16" s="1"/>
  <c r="G1519" i="16"/>
  <c r="C1520" i="16"/>
  <c r="D1520" i="16"/>
  <c r="E1520" i="16"/>
  <c r="F1520" i="16" s="1"/>
  <c r="G1520" i="16"/>
  <c r="C1521" i="16"/>
  <c r="D1521" i="16"/>
  <c r="E1521" i="16" s="1"/>
  <c r="F1521" i="16" s="1"/>
  <c r="G1521" i="16"/>
  <c r="C1522" i="16"/>
  <c r="D1522" i="16"/>
  <c r="E1522" i="16" s="1"/>
  <c r="G1522" i="16"/>
  <c r="C1523" i="16"/>
  <c r="D1523" i="16"/>
  <c r="E1523" i="16" s="1"/>
  <c r="F1523" i="16" s="1"/>
  <c r="G1523" i="16"/>
  <c r="C1524" i="16"/>
  <c r="D1524" i="16"/>
  <c r="E1524" i="16"/>
  <c r="F1524" i="16" s="1"/>
  <c r="G1524" i="16"/>
  <c r="C1525" i="16"/>
  <c r="D1525" i="16"/>
  <c r="E1525" i="16" s="1"/>
  <c r="F1525" i="16" s="1"/>
  <c r="G1525" i="16"/>
  <c r="C1526" i="16"/>
  <c r="D1526" i="16"/>
  <c r="E1526" i="16" s="1"/>
  <c r="G1526" i="16"/>
  <c r="C1527" i="16"/>
  <c r="D1527" i="16"/>
  <c r="E1527" i="16" s="1"/>
  <c r="G1527" i="16"/>
  <c r="C1528" i="16"/>
  <c r="D1528" i="16"/>
  <c r="E1528" i="16"/>
  <c r="F1528" i="16" s="1"/>
  <c r="G1528" i="16"/>
  <c r="C1529" i="16"/>
  <c r="D1529" i="16"/>
  <c r="E1529" i="16" s="1"/>
  <c r="F1529" i="16" s="1"/>
  <c r="G1529" i="16"/>
  <c r="C1530" i="16"/>
  <c r="D1530" i="16"/>
  <c r="E1530" i="16" s="1"/>
  <c r="F1530" i="16" s="1"/>
  <c r="G1530" i="16"/>
  <c r="C1531" i="16"/>
  <c r="D1531" i="16"/>
  <c r="E1531" i="16" s="1"/>
  <c r="G1531" i="16"/>
  <c r="C1532" i="16"/>
  <c r="D1532" i="16"/>
  <c r="E1532" i="16"/>
  <c r="F1532" i="16" s="1"/>
  <c r="G1532" i="16"/>
  <c r="C1533" i="16"/>
  <c r="D1533" i="16"/>
  <c r="E1533" i="16" s="1"/>
  <c r="F1533" i="16" s="1"/>
  <c r="G1533" i="16"/>
  <c r="C1534" i="16"/>
  <c r="D1534" i="16"/>
  <c r="E1534" i="16" s="1"/>
  <c r="F1534" i="16" s="1"/>
  <c r="G1534" i="16"/>
  <c r="C1535" i="16"/>
  <c r="D1535" i="16"/>
  <c r="E1535" i="16" s="1"/>
  <c r="F1535" i="16" s="1"/>
  <c r="G1535" i="16"/>
  <c r="C1536" i="16"/>
  <c r="D1536" i="16"/>
  <c r="E1536" i="16"/>
  <c r="F1536" i="16" s="1"/>
  <c r="G1536" i="16"/>
  <c r="C1537" i="16"/>
  <c r="D1537" i="16"/>
  <c r="E1537" i="16" s="1"/>
  <c r="F1537" i="16" s="1"/>
  <c r="G1537" i="16"/>
  <c r="C1538" i="16"/>
  <c r="D1538" i="16"/>
  <c r="E1538" i="16" s="1"/>
  <c r="G1538" i="16"/>
  <c r="C1539" i="16"/>
  <c r="D1539" i="16"/>
  <c r="E1539" i="16" s="1"/>
  <c r="F1539" i="16" s="1"/>
  <c r="G1539" i="16"/>
  <c r="C1540" i="16"/>
  <c r="D1540" i="16"/>
  <c r="E1540" i="16"/>
  <c r="F1540" i="16" s="1"/>
  <c r="G1540" i="16"/>
  <c r="C1541" i="16"/>
  <c r="D1541" i="16"/>
  <c r="E1541" i="16" s="1"/>
  <c r="F1541" i="16" s="1"/>
  <c r="G1541" i="16"/>
  <c r="C1542" i="16"/>
  <c r="D1542" i="16"/>
  <c r="E1542" i="16" s="1"/>
  <c r="G1542" i="16"/>
  <c r="C1543" i="16"/>
  <c r="D1543" i="16"/>
  <c r="E1543" i="16" s="1"/>
  <c r="G1543" i="16"/>
  <c r="C1544" i="16"/>
  <c r="D1544" i="16"/>
  <c r="E1544" i="16"/>
  <c r="F1544" i="16" s="1"/>
  <c r="G1544" i="16"/>
  <c r="C1545" i="16"/>
  <c r="D1545" i="16"/>
  <c r="E1545" i="16" s="1"/>
  <c r="F1545" i="16" s="1"/>
  <c r="G1545" i="16"/>
  <c r="C1546" i="16"/>
  <c r="D1546" i="16"/>
  <c r="E1546" i="16" s="1"/>
  <c r="F1546" i="16" s="1"/>
  <c r="G1546" i="16"/>
  <c r="C1547" i="16"/>
  <c r="D1547" i="16"/>
  <c r="E1547" i="16" s="1"/>
  <c r="G1547" i="16"/>
  <c r="C1548" i="16"/>
  <c r="D1548" i="16"/>
  <c r="E1548" i="16"/>
  <c r="F1548" i="16" s="1"/>
  <c r="G1548" i="16"/>
  <c r="C1549" i="16"/>
  <c r="D1549" i="16"/>
  <c r="E1549" i="16" s="1"/>
  <c r="F1549" i="16" s="1"/>
  <c r="G1549" i="16"/>
  <c r="C1550" i="16"/>
  <c r="D1550" i="16"/>
  <c r="E1550" i="16" s="1"/>
  <c r="F1550" i="16" s="1"/>
  <c r="G1550" i="16"/>
  <c r="C1551" i="16"/>
  <c r="D1551" i="16"/>
  <c r="E1551" i="16" s="1"/>
  <c r="F1551" i="16" s="1"/>
  <c r="G1551" i="16"/>
  <c r="C1552" i="16"/>
  <c r="D1552" i="16"/>
  <c r="E1552" i="16"/>
  <c r="F1552" i="16" s="1"/>
  <c r="G1552" i="16"/>
  <c r="C1553" i="16"/>
  <c r="D1553" i="16"/>
  <c r="E1553" i="16" s="1"/>
  <c r="F1553" i="16" s="1"/>
  <c r="G1553" i="16"/>
  <c r="C1554" i="16"/>
  <c r="D1554" i="16"/>
  <c r="E1554" i="16" s="1"/>
  <c r="G1554" i="16"/>
  <c r="C1555" i="16"/>
  <c r="D1555" i="16"/>
  <c r="E1555" i="16" s="1"/>
  <c r="F1555" i="16" s="1"/>
  <c r="G1555" i="16"/>
  <c r="C1556" i="16"/>
  <c r="D1556" i="16"/>
  <c r="E1556" i="16"/>
  <c r="F1556" i="16" s="1"/>
  <c r="G1556" i="16"/>
  <c r="C1557" i="16"/>
  <c r="D1557" i="16"/>
  <c r="E1557" i="16" s="1"/>
  <c r="F1557" i="16" s="1"/>
  <c r="G1557" i="16"/>
  <c r="C1558" i="16"/>
  <c r="D1558" i="16"/>
  <c r="E1558" i="16" s="1"/>
  <c r="G1558" i="16"/>
  <c r="C1559" i="16"/>
  <c r="D1559" i="16"/>
  <c r="E1559" i="16" s="1"/>
  <c r="G1559" i="16"/>
  <c r="C1560" i="16"/>
  <c r="D1560" i="16"/>
  <c r="E1560" i="16"/>
  <c r="F1560" i="16" s="1"/>
  <c r="G1560" i="16"/>
  <c r="C1561" i="16"/>
  <c r="D1561" i="16"/>
  <c r="E1561" i="16" s="1"/>
  <c r="F1561" i="16" s="1"/>
  <c r="G1561" i="16"/>
  <c r="C1562" i="16"/>
  <c r="D1562" i="16"/>
  <c r="E1562" i="16" s="1"/>
  <c r="F1562" i="16" s="1"/>
  <c r="G1562" i="16"/>
  <c r="C1563" i="16"/>
  <c r="D1563" i="16"/>
  <c r="E1563" i="16" s="1"/>
  <c r="G1563" i="16"/>
  <c r="C1564" i="16"/>
  <c r="D1564" i="16"/>
  <c r="E1564" i="16"/>
  <c r="F1564" i="16" s="1"/>
  <c r="G1564" i="16"/>
  <c r="C1565" i="16"/>
  <c r="D1565" i="16"/>
  <c r="E1565" i="16" s="1"/>
  <c r="F1565" i="16" s="1"/>
  <c r="G1565" i="16"/>
  <c r="C1566" i="16"/>
  <c r="D1566" i="16"/>
  <c r="E1566" i="16" s="1"/>
  <c r="F1566" i="16" s="1"/>
  <c r="G1566" i="16"/>
  <c r="C1567" i="16"/>
  <c r="D1567" i="16"/>
  <c r="E1567" i="16" s="1"/>
  <c r="F1567" i="16" s="1"/>
  <c r="G1567" i="16"/>
  <c r="C1568" i="16"/>
  <c r="D1568" i="16"/>
  <c r="E1568" i="16"/>
  <c r="F1568" i="16" s="1"/>
  <c r="G1568" i="16"/>
  <c r="C1569" i="16"/>
  <c r="D1569" i="16"/>
  <c r="E1569" i="16" s="1"/>
  <c r="F1569" i="16" s="1"/>
  <c r="G1569" i="16"/>
  <c r="C1570" i="16"/>
  <c r="D1570" i="16"/>
  <c r="E1570" i="16" s="1"/>
  <c r="G1570" i="16"/>
  <c r="C1571" i="16"/>
  <c r="D1571" i="16"/>
  <c r="E1571" i="16" s="1"/>
  <c r="F1571" i="16" s="1"/>
  <c r="G1571" i="16"/>
  <c r="C1572" i="16"/>
  <c r="D1572" i="16"/>
  <c r="E1572" i="16"/>
  <c r="F1572" i="16" s="1"/>
  <c r="G1572" i="16"/>
  <c r="C1573" i="16"/>
  <c r="D1573" i="16"/>
  <c r="E1573" i="16" s="1"/>
  <c r="F1573" i="16" s="1"/>
  <c r="G1573" i="16"/>
  <c r="C1574" i="16"/>
  <c r="D1574" i="16"/>
  <c r="E1574" i="16" s="1"/>
  <c r="G1574" i="16"/>
  <c r="C1575" i="16"/>
  <c r="D1575" i="16"/>
  <c r="E1575" i="16" s="1"/>
  <c r="G1575" i="16"/>
  <c r="C1576" i="16"/>
  <c r="D1576" i="16"/>
  <c r="E1576" i="16"/>
  <c r="F1576" i="16" s="1"/>
  <c r="G1576" i="16"/>
  <c r="C1577" i="16"/>
  <c r="D1577" i="16"/>
  <c r="E1577" i="16" s="1"/>
  <c r="F1577" i="16" s="1"/>
  <c r="G1577" i="16"/>
  <c r="C1578" i="16"/>
  <c r="D1578" i="16"/>
  <c r="E1578" i="16" s="1"/>
  <c r="F1578" i="16" s="1"/>
  <c r="G1578" i="16"/>
  <c r="C1579" i="16"/>
  <c r="D1579" i="16"/>
  <c r="E1579" i="16" s="1"/>
  <c r="G1579" i="16"/>
  <c r="C1580" i="16"/>
  <c r="D1580" i="16"/>
  <c r="E1580" i="16"/>
  <c r="F1580" i="16" s="1"/>
  <c r="G1580" i="16"/>
  <c r="C1581" i="16"/>
  <c r="D1581" i="16"/>
  <c r="E1581" i="16" s="1"/>
  <c r="F1581" i="16" s="1"/>
  <c r="G1581" i="16"/>
  <c r="C1582" i="16"/>
  <c r="D1582" i="16"/>
  <c r="E1582" i="16" s="1"/>
  <c r="F1582" i="16" s="1"/>
  <c r="G1582" i="16"/>
  <c r="C1583" i="16"/>
  <c r="D1583" i="16"/>
  <c r="E1583" i="16" s="1"/>
  <c r="F1583" i="16" s="1"/>
  <c r="G1583" i="16"/>
  <c r="C1584" i="16"/>
  <c r="D1584" i="16"/>
  <c r="E1584" i="16"/>
  <c r="F1584" i="16" s="1"/>
  <c r="G1584" i="16"/>
  <c r="C1585" i="16"/>
  <c r="D1585" i="16"/>
  <c r="E1585" i="16" s="1"/>
  <c r="F1585" i="16" s="1"/>
  <c r="G1585" i="16"/>
  <c r="C1586" i="16"/>
  <c r="D1586" i="16"/>
  <c r="E1586" i="16" s="1"/>
  <c r="G1586" i="16"/>
  <c r="C1587" i="16"/>
  <c r="D1587" i="16"/>
  <c r="E1587" i="16" s="1"/>
  <c r="F1587" i="16" s="1"/>
  <c r="G1587" i="16"/>
  <c r="C1588" i="16"/>
  <c r="D1588" i="16"/>
  <c r="E1588" i="16"/>
  <c r="F1588" i="16" s="1"/>
  <c r="G1588" i="16"/>
  <c r="C1589" i="16"/>
  <c r="D1589" i="16"/>
  <c r="E1589" i="16" s="1"/>
  <c r="F1589" i="16" s="1"/>
  <c r="G1589" i="16"/>
  <c r="C1590" i="16"/>
  <c r="D1590" i="16"/>
  <c r="E1590" i="16" s="1"/>
  <c r="G1590" i="16"/>
  <c r="C1591" i="16"/>
  <c r="D1591" i="16"/>
  <c r="E1591" i="16" s="1"/>
  <c r="G1591" i="16"/>
  <c r="C1592" i="16"/>
  <c r="D1592" i="16"/>
  <c r="E1592" i="16"/>
  <c r="F1592" i="16" s="1"/>
  <c r="G1592" i="16"/>
  <c r="C1593" i="16"/>
  <c r="D1593" i="16"/>
  <c r="E1593" i="16" s="1"/>
  <c r="F1593" i="16" s="1"/>
  <c r="G1593" i="16"/>
  <c r="C1594" i="16"/>
  <c r="D1594" i="16"/>
  <c r="E1594" i="16" s="1"/>
  <c r="F1594" i="16" s="1"/>
  <c r="G1594" i="16"/>
  <c r="C1595" i="16"/>
  <c r="D1595" i="16"/>
  <c r="E1595" i="16" s="1"/>
  <c r="G1595" i="16"/>
  <c r="C1596" i="16"/>
  <c r="D1596" i="16"/>
  <c r="E1596" i="16"/>
  <c r="F1596" i="16" s="1"/>
  <c r="G1596" i="16"/>
  <c r="C1597" i="16"/>
  <c r="D1597" i="16"/>
  <c r="E1597" i="16" s="1"/>
  <c r="F1597" i="16" s="1"/>
  <c r="G1597" i="16"/>
  <c r="C1598" i="16"/>
  <c r="D1598" i="16"/>
  <c r="E1598" i="16" s="1"/>
  <c r="F1598" i="16" s="1"/>
  <c r="G1598" i="16"/>
  <c r="C1599" i="16"/>
  <c r="D1599" i="16"/>
  <c r="E1599" i="16" s="1"/>
  <c r="F1599" i="16" s="1"/>
  <c r="G1599" i="16"/>
  <c r="C1600" i="16"/>
  <c r="D1600" i="16"/>
  <c r="E1600" i="16"/>
  <c r="F1600" i="16" s="1"/>
  <c r="G1600" i="16"/>
  <c r="C1601" i="16"/>
  <c r="D1601" i="16"/>
  <c r="E1601" i="16" s="1"/>
  <c r="F1601" i="16" s="1"/>
  <c r="G1601" i="16"/>
  <c r="C1602" i="16"/>
  <c r="D1602" i="16"/>
  <c r="E1602" i="16" s="1"/>
  <c r="G1602" i="16"/>
  <c r="C1603" i="16"/>
  <c r="D1603" i="16"/>
  <c r="E1603" i="16" s="1"/>
  <c r="F1603" i="16" s="1"/>
  <c r="G1603" i="16"/>
  <c r="C1604" i="16"/>
  <c r="D1604" i="16"/>
  <c r="E1604" i="16"/>
  <c r="F1604" i="16" s="1"/>
  <c r="G1604" i="16"/>
  <c r="C1605" i="16"/>
  <c r="D1605" i="16"/>
  <c r="E1605" i="16" s="1"/>
  <c r="F1605" i="16" s="1"/>
  <c r="G1605" i="16"/>
  <c r="C1606" i="16"/>
  <c r="D1606" i="16"/>
  <c r="E1606" i="16" s="1"/>
  <c r="G1606" i="16"/>
  <c r="C1607" i="16"/>
  <c r="D1607" i="16"/>
  <c r="E1607" i="16" s="1"/>
  <c r="G1607" i="16"/>
  <c r="C1608" i="16"/>
  <c r="D1608" i="16"/>
  <c r="E1608" i="16"/>
  <c r="F1608" i="16" s="1"/>
  <c r="G1608" i="16"/>
  <c r="C1609" i="16"/>
  <c r="D1609" i="16"/>
  <c r="E1609" i="16" s="1"/>
  <c r="F1609" i="16" s="1"/>
  <c r="G1609" i="16"/>
  <c r="C1610" i="16"/>
  <c r="D1610" i="16"/>
  <c r="E1610" i="16" s="1"/>
  <c r="F1610" i="16" s="1"/>
  <c r="G1610" i="16"/>
  <c r="C1611" i="16"/>
  <c r="D1611" i="16"/>
  <c r="E1611" i="16" s="1"/>
  <c r="G1611" i="16"/>
  <c r="C1612" i="16"/>
  <c r="D1612" i="16"/>
  <c r="E1612" i="16"/>
  <c r="F1612" i="16" s="1"/>
  <c r="G1612" i="16"/>
  <c r="C1613" i="16"/>
  <c r="D1613" i="16"/>
  <c r="E1613" i="16" s="1"/>
  <c r="F1613" i="16" s="1"/>
  <c r="G1613" i="16"/>
  <c r="C1614" i="16"/>
  <c r="D1614" i="16"/>
  <c r="E1614" i="16" s="1"/>
  <c r="F1614" i="16" s="1"/>
  <c r="G1614" i="16"/>
  <c r="C1615" i="16"/>
  <c r="D1615" i="16"/>
  <c r="E1615" i="16" s="1"/>
  <c r="F1615" i="16" s="1"/>
  <c r="G1615" i="16"/>
  <c r="C1616" i="16"/>
  <c r="D1616" i="16"/>
  <c r="E1616" i="16"/>
  <c r="F1616" i="16" s="1"/>
  <c r="G1616" i="16"/>
  <c r="C1617" i="16"/>
  <c r="D1617" i="16"/>
  <c r="E1617" i="16" s="1"/>
  <c r="F1617" i="16" s="1"/>
  <c r="G1617" i="16"/>
  <c r="C1618" i="16"/>
  <c r="D1618" i="16"/>
  <c r="E1618" i="16" s="1"/>
  <c r="G1618" i="16"/>
  <c r="C1619" i="16"/>
  <c r="D1619" i="16"/>
  <c r="E1619" i="16" s="1"/>
  <c r="F1619" i="16" s="1"/>
  <c r="G1619" i="16"/>
  <c r="C1620" i="16"/>
  <c r="D1620" i="16"/>
  <c r="E1620" i="16"/>
  <c r="F1620" i="16" s="1"/>
  <c r="G1620" i="16"/>
  <c r="C1621" i="16"/>
  <c r="D1621" i="16"/>
  <c r="E1621" i="16" s="1"/>
  <c r="F1621" i="16" s="1"/>
  <c r="G1621" i="16"/>
  <c r="C1622" i="16"/>
  <c r="D1622" i="16"/>
  <c r="E1622" i="16" s="1"/>
  <c r="G1622" i="16"/>
  <c r="C1623" i="16"/>
  <c r="D1623" i="16"/>
  <c r="E1623" i="16" s="1"/>
  <c r="G1623" i="16"/>
  <c r="C1624" i="16"/>
  <c r="D1624" i="16"/>
  <c r="E1624" i="16"/>
  <c r="F1624" i="16" s="1"/>
  <c r="G1624" i="16"/>
  <c r="C1625" i="16"/>
  <c r="D1625" i="16"/>
  <c r="E1625" i="16" s="1"/>
  <c r="F1625" i="16" s="1"/>
  <c r="G1625" i="16"/>
  <c r="C1626" i="16"/>
  <c r="G1626" i="16" s="1"/>
  <c r="D1626" i="16"/>
  <c r="E1626" i="16" s="1"/>
  <c r="F1626" i="16" s="1"/>
  <c r="C1627" i="16"/>
  <c r="D1627" i="16"/>
  <c r="E1627" i="16" s="1"/>
  <c r="F1627" i="16"/>
  <c r="G1627" i="16"/>
  <c r="C1628" i="16"/>
  <c r="D1628" i="16"/>
  <c r="E1628" i="16"/>
  <c r="F1628" i="16" s="1"/>
  <c r="G1628" i="16"/>
  <c r="C1629" i="16"/>
  <c r="D1629" i="16"/>
  <c r="E1629" i="16" s="1"/>
  <c r="F1629" i="16" s="1"/>
  <c r="G1629" i="16"/>
  <c r="C1630" i="16"/>
  <c r="D1630" i="16"/>
  <c r="E1630" i="16" s="1"/>
  <c r="G1630" i="16"/>
  <c r="C1631" i="16"/>
  <c r="D1631" i="16"/>
  <c r="E1631" i="16" s="1"/>
  <c r="F1631" i="16" s="1"/>
  <c r="G1631" i="16"/>
  <c r="C1632" i="16"/>
  <c r="D1632" i="16"/>
  <c r="E1632" i="16"/>
  <c r="G1632" i="16"/>
  <c r="C1633" i="16"/>
  <c r="D1633" i="16"/>
  <c r="E1633" i="16" s="1"/>
  <c r="F1633" i="16" s="1"/>
  <c r="G1633" i="16"/>
  <c r="C1634" i="16"/>
  <c r="G1634" i="16" s="1"/>
  <c r="D1634" i="16"/>
  <c r="E1634" i="16" s="1"/>
  <c r="F1634" i="16" s="1"/>
  <c r="C1635" i="16"/>
  <c r="D1635" i="16"/>
  <c r="E1635" i="16" s="1"/>
  <c r="F1635" i="16" s="1"/>
  <c r="G1635" i="16"/>
  <c r="C1636" i="16"/>
  <c r="D1636" i="16"/>
  <c r="E1636" i="16"/>
  <c r="G1636" i="16"/>
  <c r="C1637" i="16"/>
  <c r="D1637" i="16"/>
  <c r="E1637" i="16" s="1"/>
  <c r="F1637" i="16" s="1"/>
  <c r="G1637" i="16"/>
  <c r="C1638" i="16"/>
  <c r="D1638" i="16"/>
  <c r="E1638" i="16" s="1"/>
  <c r="G1638" i="16"/>
  <c r="C1639" i="16"/>
  <c r="D1639" i="16"/>
  <c r="E1639" i="16" s="1"/>
  <c r="F1639" i="16"/>
  <c r="G1639" i="16"/>
  <c r="C1640" i="16"/>
  <c r="D1640" i="16"/>
  <c r="E1640" i="16"/>
  <c r="F1640" i="16" s="1"/>
  <c r="G1640" i="16"/>
  <c r="C1641" i="16"/>
  <c r="D1641" i="16"/>
  <c r="E1641" i="16" s="1"/>
  <c r="F1641" i="16" s="1"/>
  <c r="G1641" i="16"/>
  <c r="C1642" i="16"/>
  <c r="D1642" i="16"/>
  <c r="E1642" i="16" s="1"/>
  <c r="G1642" i="16"/>
  <c r="C1643" i="16"/>
  <c r="G1643" i="16" s="1"/>
  <c r="D1643" i="16"/>
  <c r="E1643" i="16" s="1"/>
  <c r="F1643" i="16"/>
  <c r="C1644" i="16"/>
  <c r="D1644" i="16"/>
  <c r="E1644" i="16"/>
  <c r="F1644" i="16" s="1"/>
  <c r="G1644" i="16"/>
  <c r="C1645" i="16"/>
  <c r="D1645" i="16"/>
  <c r="E1645" i="16" s="1"/>
  <c r="F1645" i="16" s="1"/>
  <c r="G1645" i="16"/>
  <c r="C1646" i="16"/>
  <c r="D1646" i="16"/>
  <c r="E1646" i="16" s="1"/>
  <c r="G1646" i="16"/>
  <c r="C1647" i="16"/>
  <c r="G1647" i="16" s="1"/>
  <c r="D1647" i="16"/>
  <c r="E1647" i="16" s="1"/>
  <c r="F1647" i="16"/>
  <c r="C1648" i="16"/>
  <c r="D1648" i="16"/>
  <c r="E1648" i="16"/>
  <c r="F1648" i="16" s="1"/>
  <c r="G1648" i="16"/>
  <c r="C1649" i="16"/>
  <c r="D1649" i="16"/>
  <c r="E1649" i="16" s="1"/>
  <c r="F1649" i="16" s="1"/>
  <c r="G1649" i="16"/>
  <c r="C1650" i="16"/>
  <c r="D1650" i="16"/>
  <c r="E1650" i="16" s="1"/>
  <c r="G1650" i="16"/>
  <c r="C1651" i="16"/>
  <c r="G1651" i="16" s="1"/>
  <c r="D1651" i="16"/>
  <c r="E1651" i="16" s="1"/>
  <c r="F1651" i="16"/>
  <c r="C1652" i="16"/>
  <c r="D1652" i="16"/>
  <c r="E1652" i="16"/>
  <c r="F1652" i="16" s="1"/>
  <c r="G1652" i="16"/>
  <c r="C1653" i="16"/>
  <c r="D1653" i="16"/>
  <c r="E1653" i="16" s="1"/>
  <c r="F1653" i="16" s="1"/>
  <c r="G1653" i="16"/>
  <c r="C1654" i="16"/>
  <c r="G1654" i="16" s="1"/>
  <c r="D1654" i="16"/>
  <c r="E1654" i="16" s="1"/>
  <c r="C1655" i="16"/>
  <c r="G1655" i="16" s="1"/>
  <c r="D1655" i="16"/>
  <c r="E1655" i="16" s="1"/>
  <c r="F1655" i="16"/>
  <c r="C1656" i="16"/>
  <c r="D1656" i="16"/>
  <c r="E1656" i="16"/>
  <c r="F1656" i="16" s="1"/>
  <c r="G1656" i="16"/>
  <c r="C1657" i="16"/>
  <c r="D1657" i="16"/>
  <c r="E1657" i="16" s="1"/>
  <c r="F1657" i="16" s="1"/>
  <c r="G1657" i="16"/>
  <c r="C1658" i="16"/>
  <c r="G1658" i="16" s="1"/>
  <c r="D1658" i="16"/>
  <c r="E1658" i="16" s="1"/>
  <c r="C1659" i="16"/>
  <c r="G1659" i="16" s="1"/>
  <c r="D1659" i="16"/>
  <c r="E1659" i="16" s="1"/>
  <c r="F1659" i="16"/>
  <c r="C1660" i="16"/>
  <c r="D1660" i="16"/>
  <c r="E1660" i="16"/>
  <c r="F1660" i="16" s="1"/>
  <c r="G1660" i="16"/>
  <c r="C1661" i="16"/>
  <c r="D1661" i="16"/>
  <c r="E1661" i="16" s="1"/>
  <c r="F1661" i="16" s="1"/>
  <c r="G1661" i="16"/>
  <c r="C1662" i="16"/>
  <c r="G1662" i="16" s="1"/>
  <c r="D1662" i="16"/>
  <c r="E1662" i="16" s="1"/>
  <c r="C1663" i="16"/>
  <c r="G1663" i="16" s="1"/>
  <c r="D1663" i="16"/>
  <c r="E1663" i="16" s="1"/>
  <c r="F1663" i="16"/>
  <c r="C1664" i="16"/>
  <c r="D1664" i="16"/>
  <c r="E1664" i="16"/>
  <c r="F1664" i="16" s="1"/>
  <c r="G1664" i="16"/>
  <c r="C1665" i="16"/>
  <c r="D1665" i="16"/>
  <c r="E1665" i="16" s="1"/>
  <c r="F1665" i="16" s="1"/>
  <c r="G1665" i="16"/>
  <c r="C1666" i="16"/>
  <c r="G1666" i="16" s="1"/>
  <c r="D1666" i="16"/>
  <c r="E1666" i="16" s="1"/>
  <c r="C1667" i="16"/>
  <c r="G1667" i="16" s="1"/>
  <c r="D1667" i="16"/>
  <c r="E1667" i="16" s="1"/>
  <c r="F1667" i="16"/>
  <c r="C1668" i="16"/>
  <c r="D1668" i="16"/>
  <c r="E1668" i="16"/>
  <c r="F1668" i="16" s="1"/>
  <c r="G1668" i="16"/>
  <c r="C1669" i="16"/>
  <c r="D1669" i="16"/>
  <c r="E1669" i="16" s="1"/>
  <c r="F1669" i="16" s="1"/>
  <c r="G1669" i="16"/>
  <c r="C1670" i="16"/>
  <c r="G1670" i="16" s="1"/>
  <c r="D1670" i="16"/>
  <c r="E1670" i="16" s="1"/>
  <c r="C1671" i="16"/>
  <c r="G1671" i="16" s="1"/>
  <c r="D1671" i="16"/>
  <c r="E1671" i="16" s="1"/>
  <c r="F1671" i="16"/>
  <c r="C1672" i="16"/>
  <c r="D1672" i="16"/>
  <c r="E1672" i="16"/>
  <c r="F1672" i="16" s="1"/>
  <c r="G1672" i="16"/>
  <c r="C1673" i="16"/>
  <c r="D1673" i="16"/>
  <c r="E1673" i="16" s="1"/>
  <c r="F1673" i="16" s="1"/>
  <c r="G1673" i="16"/>
  <c r="C1674" i="16"/>
  <c r="G1674" i="16" s="1"/>
  <c r="D1674" i="16"/>
  <c r="E1674" i="16" s="1"/>
  <c r="C1675" i="16"/>
  <c r="G1675" i="16" s="1"/>
  <c r="D1675" i="16"/>
  <c r="E1675" i="16" s="1"/>
  <c r="F1675" i="16"/>
  <c r="C1676" i="16"/>
  <c r="D1676" i="16"/>
  <c r="E1676" i="16"/>
  <c r="F1676" i="16" s="1"/>
  <c r="G1676" i="16"/>
  <c r="C1677" i="16"/>
  <c r="D1677" i="16"/>
  <c r="E1677" i="16" s="1"/>
  <c r="F1677" i="16" s="1"/>
  <c r="G1677" i="16"/>
  <c r="C1678" i="16"/>
  <c r="G1678" i="16" s="1"/>
  <c r="D1678" i="16"/>
  <c r="E1678" i="16" s="1"/>
  <c r="C1679" i="16"/>
  <c r="G1679" i="16" s="1"/>
  <c r="D1679" i="16"/>
  <c r="E1679" i="16" s="1"/>
  <c r="F1679" i="16"/>
  <c r="C1680" i="16"/>
  <c r="D1680" i="16"/>
  <c r="E1680" i="16"/>
  <c r="F1680" i="16" s="1"/>
  <c r="G1680" i="16"/>
  <c r="C1681" i="16"/>
  <c r="D1681" i="16"/>
  <c r="E1681" i="16" s="1"/>
  <c r="F1681" i="16" s="1"/>
  <c r="G1681" i="16"/>
  <c r="C1682" i="16"/>
  <c r="G1682" i="16" s="1"/>
  <c r="D1682" i="16"/>
  <c r="E1682" i="16" s="1"/>
  <c r="C1683" i="16"/>
  <c r="G1683" i="16" s="1"/>
  <c r="D1683" i="16"/>
  <c r="E1683" i="16" s="1"/>
  <c r="F1683" i="16"/>
  <c r="C1684" i="16"/>
  <c r="D1684" i="16"/>
  <c r="E1684" i="16"/>
  <c r="F1684" i="16" s="1"/>
  <c r="G1684" i="16"/>
  <c r="C1685" i="16"/>
  <c r="D1685" i="16"/>
  <c r="E1685" i="16" s="1"/>
  <c r="F1685" i="16" s="1"/>
  <c r="G1685" i="16"/>
  <c r="C1686" i="16"/>
  <c r="G1686" i="16" s="1"/>
  <c r="D1686" i="16"/>
  <c r="E1686" i="16" s="1"/>
  <c r="C1687" i="16"/>
  <c r="G1687" i="16" s="1"/>
  <c r="D1687" i="16"/>
  <c r="E1687" i="16" s="1"/>
  <c r="F1687" i="16"/>
  <c r="C1688" i="16"/>
  <c r="D1688" i="16"/>
  <c r="E1688" i="16"/>
  <c r="F1688" i="16" s="1"/>
  <c r="G1688" i="16"/>
  <c r="C1689" i="16"/>
  <c r="D1689" i="16"/>
  <c r="E1689" i="16" s="1"/>
  <c r="F1689" i="16" s="1"/>
  <c r="G1689" i="16"/>
  <c r="C1690" i="16"/>
  <c r="G1690" i="16" s="1"/>
  <c r="D1690" i="16"/>
  <c r="E1690" i="16" s="1"/>
  <c r="C1691" i="16"/>
  <c r="G1691" i="16" s="1"/>
  <c r="D1691" i="16"/>
  <c r="E1691" i="16" s="1"/>
  <c r="F1691" i="16"/>
  <c r="C1692" i="16"/>
  <c r="D1692" i="16"/>
  <c r="E1692" i="16"/>
  <c r="F1692" i="16" s="1"/>
  <c r="G1692" i="16"/>
  <c r="C1693" i="16"/>
  <c r="D1693" i="16"/>
  <c r="E1693" i="16" s="1"/>
  <c r="F1693" i="16" s="1"/>
  <c r="G1693" i="16"/>
  <c r="C1694" i="16"/>
  <c r="G1694" i="16" s="1"/>
  <c r="D1694" i="16"/>
  <c r="E1694" i="16" s="1"/>
  <c r="C1695" i="16"/>
  <c r="G1695" i="16" s="1"/>
  <c r="D1695" i="16"/>
  <c r="E1695" i="16" s="1"/>
  <c r="F1695" i="16"/>
  <c r="C1696" i="16"/>
  <c r="D1696" i="16"/>
  <c r="E1696" i="16"/>
  <c r="F1696" i="16" s="1"/>
  <c r="G1696" i="16"/>
  <c r="C1697" i="16"/>
  <c r="D1697" i="16"/>
  <c r="E1697" i="16" s="1"/>
  <c r="F1697" i="16" s="1"/>
  <c r="G1697" i="16"/>
  <c r="C1698" i="16"/>
  <c r="G1698" i="16" s="1"/>
  <c r="D1698" i="16"/>
  <c r="E1698" i="16" s="1"/>
  <c r="C1699" i="16"/>
  <c r="G1699" i="16" s="1"/>
  <c r="D1699" i="16"/>
  <c r="E1699" i="16" s="1"/>
  <c r="F1699" i="16"/>
  <c r="C1700" i="16"/>
  <c r="D1700" i="16"/>
  <c r="E1700" i="16"/>
  <c r="F1700" i="16" s="1"/>
  <c r="G1700" i="16"/>
  <c r="C1701" i="16"/>
  <c r="D1701" i="16"/>
  <c r="E1701" i="16" s="1"/>
  <c r="F1701" i="16" s="1"/>
  <c r="G1701" i="16"/>
  <c r="C1702" i="16"/>
  <c r="G1702" i="16" s="1"/>
  <c r="D1702" i="16"/>
  <c r="E1702" i="16" s="1"/>
  <c r="C1703" i="16"/>
  <c r="G1703" i="16" s="1"/>
  <c r="D1703" i="16"/>
  <c r="E1703" i="16" s="1"/>
  <c r="F1703" i="16"/>
  <c r="C1704" i="16"/>
  <c r="D1704" i="16"/>
  <c r="E1704" i="16"/>
  <c r="F1704" i="16" s="1"/>
  <c r="G1704" i="16"/>
  <c r="C1705" i="16"/>
  <c r="D1705" i="16"/>
  <c r="E1705" i="16" s="1"/>
  <c r="F1705" i="16" s="1"/>
  <c r="G1705" i="16"/>
  <c r="C1706" i="16"/>
  <c r="G1706" i="16" s="1"/>
  <c r="D1706" i="16"/>
  <c r="E1706" i="16" s="1"/>
  <c r="C1707" i="16"/>
  <c r="G1707" i="16" s="1"/>
  <c r="D1707" i="16"/>
  <c r="E1707" i="16" s="1"/>
  <c r="F1707" i="16"/>
  <c r="C1708" i="16"/>
  <c r="D1708" i="16"/>
  <c r="E1708" i="16"/>
  <c r="F1708" i="16" s="1"/>
  <c r="G1708" i="16"/>
  <c r="C1709" i="16"/>
  <c r="D1709" i="16"/>
  <c r="E1709" i="16" s="1"/>
  <c r="F1709" i="16" s="1"/>
  <c r="G1709" i="16"/>
  <c r="C1710" i="16"/>
  <c r="G1710" i="16" s="1"/>
  <c r="D1710" i="16"/>
  <c r="E1710" i="16"/>
  <c r="C1711" i="16"/>
  <c r="G1711" i="16" s="1"/>
  <c r="D1711" i="16"/>
  <c r="E1711" i="16" s="1"/>
  <c r="F1711" i="16"/>
  <c r="C1712" i="16"/>
  <c r="D1712" i="16"/>
  <c r="E1712" i="16"/>
  <c r="F1712" i="16"/>
  <c r="G1712" i="16"/>
  <c r="C1713" i="16"/>
  <c r="D1713" i="16"/>
  <c r="E1713" i="16"/>
  <c r="F1713" i="16"/>
  <c r="G1713" i="16"/>
  <c r="C1714" i="16"/>
  <c r="G1714" i="16" s="1"/>
  <c r="D1714" i="16"/>
  <c r="E1714" i="16"/>
  <c r="F1714" i="16" s="1"/>
  <c r="C1715" i="16"/>
  <c r="G1715" i="16" s="1"/>
  <c r="D1715" i="16"/>
  <c r="E1715" i="16" s="1"/>
  <c r="F1715" i="16"/>
  <c r="C1716" i="16"/>
  <c r="D1716" i="16"/>
  <c r="E1716" i="16"/>
  <c r="F1716" i="16" s="1"/>
  <c r="G1716" i="16"/>
  <c r="C1717" i="16"/>
  <c r="D1717" i="16"/>
  <c r="E1717" i="16" s="1"/>
  <c r="F1717" i="16" s="1"/>
  <c r="G1717" i="16"/>
  <c r="C1718" i="16"/>
  <c r="G1718" i="16" s="1"/>
  <c r="D1718" i="16"/>
  <c r="E1718" i="16"/>
  <c r="C1719" i="16"/>
  <c r="G1719" i="16" s="1"/>
  <c r="D1719" i="16"/>
  <c r="E1719" i="16" s="1"/>
  <c r="F1719" i="16"/>
  <c r="C1720" i="16"/>
  <c r="D1720" i="16"/>
  <c r="E1720" i="16"/>
  <c r="F1720" i="16" s="1"/>
  <c r="G1720" i="16"/>
  <c r="C1721" i="16"/>
  <c r="D1721" i="16"/>
  <c r="E1721" i="16" s="1"/>
  <c r="F1721" i="16" s="1"/>
  <c r="G1721" i="16"/>
  <c r="C1722" i="16"/>
  <c r="G1722" i="16" s="1"/>
  <c r="D1722" i="16"/>
  <c r="E1722" i="16"/>
  <c r="C1723" i="16"/>
  <c r="G1723" i="16" s="1"/>
  <c r="D1723" i="16"/>
  <c r="E1723" i="16" s="1"/>
  <c r="F1723" i="16"/>
  <c r="C1724" i="16"/>
  <c r="D1724" i="16"/>
  <c r="E1724" i="16"/>
  <c r="F1724" i="16" s="1"/>
  <c r="G1724" i="16"/>
  <c r="C1725" i="16"/>
  <c r="D1725" i="16"/>
  <c r="E1725" i="16" s="1"/>
  <c r="F1725" i="16" s="1"/>
  <c r="G1725" i="16"/>
  <c r="C1726" i="16"/>
  <c r="D1726" i="16"/>
  <c r="E1726" i="16"/>
  <c r="F1726" i="16" s="1"/>
  <c r="G1726" i="16"/>
  <c r="C1727" i="16"/>
  <c r="D1727" i="16"/>
  <c r="E1727" i="16" s="1"/>
  <c r="F1727" i="16" s="1"/>
  <c r="G1727" i="16"/>
  <c r="C1728" i="16"/>
  <c r="D1728" i="16"/>
  <c r="E1728" i="16"/>
  <c r="F1728" i="16" s="1"/>
  <c r="G1728" i="16"/>
  <c r="C1729" i="16"/>
  <c r="D1729" i="16"/>
  <c r="E1729" i="16" s="1"/>
  <c r="F1729" i="16" s="1"/>
  <c r="G1729" i="16"/>
  <c r="C1730" i="16"/>
  <c r="D1730" i="16"/>
  <c r="E1730" i="16"/>
  <c r="G1730" i="16"/>
  <c r="C1731" i="16"/>
  <c r="D1731" i="16"/>
  <c r="E1731" i="16" s="1"/>
  <c r="F1731" i="16" s="1"/>
  <c r="G1731" i="16"/>
  <c r="C1732" i="16"/>
  <c r="D1732" i="16"/>
  <c r="E1732" i="16"/>
  <c r="F1732" i="16" s="1"/>
  <c r="G1732" i="16"/>
  <c r="C1733" i="16"/>
  <c r="D1733" i="16"/>
  <c r="E1733" i="16" s="1"/>
  <c r="F1733" i="16" s="1"/>
  <c r="G1733" i="16"/>
  <c r="C1734" i="16"/>
  <c r="D1734" i="16"/>
  <c r="E1734" i="16"/>
  <c r="F1734" i="16" s="1"/>
  <c r="G1734" i="16"/>
  <c r="C1735" i="16"/>
  <c r="D1735" i="16"/>
  <c r="E1735" i="16" s="1"/>
  <c r="F1735" i="16" s="1"/>
  <c r="G1735" i="16"/>
  <c r="C1736" i="16"/>
  <c r="D1736" i="16"/>
  <c r="E1736" i="16"/>
  <c r="F1736" i="16" s="1"/>
  <c r="G1736" i="16"/>
  <c r="C1737" i="16"/>
  <c r="D1737" i="16"/>
  <c r="E1737" i="16" s="1"/>
  <c r="F1737" i="16" s="1"/>
  <c r="G1737" i="16"/>
  <c r="C1738" i="16"/>
  <c r="D1738" i="16"/>
  <c r="E1738" i="16"/>
  <c r="G1738" i="16"/>
  <c r="C1739" i="16"/>
  <c r="D1739" i="16"/>
  <c r="E1739" i="16" s="1"/>
  <c r="F1739" i="16" s="1"/>
  <c r="G1739" i="16"/>
  <c r="C1740" i="16"/>
  <c r="D1740" i="16"/>
  <c r="E1740" i="16"/>
  <c r="F1740" i="16" s="1"/>
  <c r="G1740" i="16"/>
  <c r="C1741" i="16"/>
  <c r="D1741" i="16"/>
  <c r="E1741" i="16" s="1"/>
  <c r="F1741" i="16" s="1"/>
  <c r="G1741" i="16"/>
  <c r="C1742" i="16"/>
  <c r="D1742" i="16"/>
  <c r="E1742" i="16"/>
  <c r="F1742" i="16" s="1"/>
  <c r="G1742" i="16"/>
  <c r="C1743" i="16"/>
  <c r="D1743" i="16"/>
  <c r="E1743" i="16" s="1"/>
  <c r="F1743" i="16" s="1"/>
  <c r="G1743" i="16"/>
  <c r="C1744" i="16"/>
  <c r="D1744" i="16"/>
  <c r="E1744" i="16"/>
  <c r="F1744" i="16" s="1"/>
  <c r="G1744" i="16"/>
  <c r="C1745" i="16"/>
  <c r="D1745" i="16"/>
  <c r="E1745" i="16" s="1"/>
  <c r="F1745" i="16" s="1"/>
  <c r="G1745" i="16"/>
  <c r="C1746" i="16"/>
  <c r="D1746" i="16"/>
  <c r="E1746" i="16"/>
  <c r="F1746" i="16" s="1"/>
  <c r="G1746" i="16"/>
  <c r="C1747" i="16"/>
  <c r="D1747" i="16"/>
  <c r="E1747" i="16" s="1"/>
  <c r="F1747" i="16" s="1"/>
  <c r="G1747" i="16"/>
  <c r="C1748" i="16"/>
  <c r="D1748" i="16"/>
  <c r="E1748" i="16"/>
  <c r="F1748" i="16" s="1"/>
  <c r="G1748" i="16"/>
  <c r="C1749" i="16"/>
  <c r="D1749" i="16"/>
  <c r="E1749" i="16" s="1"/>
  <c r="F1749" i="16" s="1"/>
  <c r="G1749" i="16"/>
  <c r="C1750" i="16"/>
  <c r="D1750" i="16"/>
  <c r="E1750" i="16"/>
  <c r="F1750" i="16" s="1"/>
  <c r="G1750" i="16"/>
  <c r="C1751" i="16"/>
  <c r="D1751" i="16"/>
  <c r="E1751" i="16" s="1"/>
  <c r="F1751" i="16" s="1"/>
  <c r="G1751" i="16"/>
  <c r="C1752" i="16"/>
  <c r="D1752" i="16"/>
  <c r="E1752" i="16"/>
  <c r="F1752" i="16" s="1"/>
  <c r="G1752" i="16"/>
  <c r="C1753" i="16"/>
  <c r="D1753" i="16"/>
  <c r="E1753" i="16" s="1"/>
  <c r="F1753" i="16" s="1"/>
  <c r="G1753" i="16"/>
  <c r="C1754" i="16"/>
  <c r="D1754" i="16"/>
  <c r="E1754" i="16"/>
  <c r="F1754" i="16" s="1"/>
  <c r="G1754" i="16"/>
  <c r="C1755" i="16"/>
  <c r="D1755" i="16"/>
  <c r="E1755" i="16" s="1"/>
  <c r="F1755" i="16" s="1"/>
  <c r="G1755" i="16"/>
  <c r="C1756" i="16"/>
  <c r="D1756" i="16"/>
  <c r="E1756" i="16"/>
  <c r="F1756" i="16" s="1"/>
  <c r="G1756" i="16"/>
  <c r="C1757" i="16"/>
  <c r="D1757" i="16"/>
  <c r="E1757" i="16" s="1"/>
  <c r="F1757" i="16" s="1"/>
  <c r="G1757" i="16"/>
  <c r="C1758" i="16"/>
  <c r="D1758" i="16"/>
  <c r="E1758" i="16"/>
  <c r="F1758" i="16" s="1"/>
  <c r="G1758" i="16"/>
  <c r="C1759" i="16"/>
  <c r="D1759" i="16"/>
  <c r="E1759" i="16" s="1"/>
  <c r="F1759" i="16" s="1"/>
  <c r="G1759" i="16"/>
  <c r="C1760" i="16"/>
  <c r="D1760" i="16"/>
  <c r="E1760" i="16"/>
  <c r="F1760" i="16" s="1"/>
  <c r="G1760" i="16"/>
  <c r="C1761" i="16"/>
  <c r="D1761" i="16"/>
  <c r="E1761" i="16" s="1"/>
  <c r="F1761" i="16" s="1"/>
  <c r="G1761" i="16"/>
  <c r="C1762" i="16"/>
  <c r="D1762" i="16"/>
  <c r="E1762" i="16"/>
  <c r="G1762" i="16"/>
  <c r="C1763" i="16"/>
  <c r="D1763" i="16"/>
  <c r="E1763" i="16" s="1"/>
  <c r="F1763" i="16" s="1"/>
  <c r="G1763" i="16"/>
  <c r="C1764" i="16"/>
  <c r="D1764" i="16"/>
  <c r="E1764" i="16"/>
  <c r="F1764" i="16" s="1"/>
  <c r="G1764" i="16"/>
  <c r="C1765" i="16"/>
  <c r="D1765" i="16"/>
  <c r="E1765" i="16" s="1"/>
  <c r="F1765" i="16" s="1"/>
  <c r="G1765" i="16"/>
  <c r="C1766" i="16"/>
  <c r="D1766" i="16"/>
  <c r="E1766" i="16"/>
  <c r="F1766" i="16" s="1"/>
  <c r="G1766" i="16"/>
  <c r="C1767" i="16"/>
  <c r="D1767" i="16"/>
  <c r="E1767" i="16" s="1"/>
  <c r="F1767" i="16" s="1"/>
  <c r="G1767" i="16"/>
  <c r="C1768" i="16"/>
  <c r="D1768" i="16"/>
  <c r="E1768" i="16"/>
  <c r="F1768" i="16" s="1"/>
  <c r="G1768" i="16"/>
  <c r="C1769" i="16"/>
  <c r="D1769" i="16"/>
  <c r="E1769" i="16" s="1"/>
  <c r="F1769" i="16" s="1"/>
  <c r="G1769" i="16"/>
  <c r="C1770" i="16"/>
  <c r="D1770" i="16"/>
  <c r="E1770" i="16"/>
  <c r="G1770" i="16"/>
  <c r="C1771" i="16"/>
  <c r="D1771" i="16"/>
  <c r="E1771" i="16" s="1"/>
  <c r="F1771" i="16" s="1"/>
  <c r="G1771" i="16"/>
  <c r="C1772" i="16"/>
  <c r="D1772" i="16"/>
  <c r="E1772" i="16"/>
  <c r="F1772" i="16" s="1"/>
  <c r="G1772" i="16"/>
  <c r="C1773" i="16"/>
  <c r="D1773" i="16"/>
  <c r="E1773" i="16" s="1"/>
  <c r="F1773" i="16" s="1"/>
  <c r="G1773" i="16"/>
  <c r="C1774" i="16"/>
  <c r="D1774" i="16"/>
  <c r="E1774" i="16"/>
  <c r="F1774" i="16" s="1"/>
  <c r="G1774" i="16"/>
  <c r="C1775" i="16"/>
  <c r="D1775" i="16"/>
  <c r="E1775" i="16" s="1"/>
  <c r="F1775" i="16" s="1"/>
  <c r="G1775" i="16"/>
  <c r="C1776" i="16"/>
  <c r="D1776" i="16"/>
  <c r="E1776" i="16"/>
  <c r="F1776" i="16" s="1"/>
  <c r="G1776" i="16"/>
  <c r="C1777" i="16"/>
  <c r="D1777" i="16"/>
  <c r="E1777" i="16" s="1"/>
  <c r="F1777" i="16" s="1"/>
  <c r="G1777" i="16"/>
  <c r="C1778" i="16"/>
  <c r="D1778" i="16"/>
  <c r="E1778" i="16"/>
  <c r="F1778" i="16" s="1"/>
  <c r="G1778" i="16"/>
  <c r="C1779" i="16"/>
  <c r="D1779" i="16"/>
  <c r="E1779" i="16" s="1"/>
  <c r="F1779" i="16" s="1"/>
  <c r="G1779" i="16"/>
  <c r="C1780" i="16"/>
  <c r="D1780" i="16"/>
  <c r="E1780" i="16"/>
  <c r="F1780" i="16" s="1"/>
  <c r="G1780" i="16"/>
  <c r="C1781" i="16"/>
  <c r="D1781" i="16"/>
  <c r="E1781" i="16" s="1"/>
  <c r="F1781" i="16" s="1"/>
  <c r="G1781" i="16"/>
  <c r="C1782" i="16"/>
  <c r="D1782" i="16"/>
  <c r="E1782" i="16"/>
  <c r="F1782" i="16" s="1"/>
  <c r="G1782" i="16"/>
  <c r="C1783" i="16"/>
  <c r="D1783" i="16"/>
  <c r="E1783" i="16" s="1"/>
  <c r="F1783" i="16" s="1"/>
  <c r="G1783" i="16"/>
  <c r="C1784" i="16"/>
  <c r="D1784" i="16"/>
  <c r="E1784" i="16"/>
  <c r="F1784" i="16" s="1"/>
  <c r="G1784" i="16"/>
  <c r="C1785" i="16"/>
  <c r="D1785" i="16"/>
  <c r="E1785" i="16" s="1"/>
  <c r="F1785" i="16" s="1"/>
  <c r="G1785" i="16"/>
  <c r="C1786" i="16"/>
  <c r="D1786" i="16"/>
  <c r="E1786" i="16"/>
  <c r="F1786" i="16" s="1"/>
  <c r="G1786" i="16"/>
  <c r="C1787" i="16"/>
  <c r="D1787" i="16"/>
  <c r="E1787" i="16" s="1"/>
  <c r="F1787" i="16" s="1"/>
  <c r="G1787" i="16"/>
  <c r="C1788" i="16"/>
  <c r="D1788" i="16"/>
  <c r="E1788" i="16"/>
  <c r="F1788" i="16" s="1"/>
  <c r="G1788" i="16"/>
  <c r="C1789" i="16"/>
  <c r="D1789" i="16"/>
  <c r="E1789" i="16" s="1"/>
  <c r="F1789" i="16" s="1"/>
  <c r="G1789" i="16"/>
  <c r="C1790" i="16"/>
  <c r="D1790" i="16"/>
  <c r="E1790" i="16"/>
  <c r="F1790" i="16" s="1"/>
  <c r="G1790" i="16"/>
  <c r="C1791" i="16"/>
  <c r="D1791" i="16"/>
  <c r="E1791" i="16" s="1"/>
  <c r="F1791" i="16" s="1"/>
  <c r="G1791" i="16"/>
  <c r="C1792" i="16"/>
  <c r="D1792" i="16"/>
  <c r="E1792" i="16"/>
  <c r="F1792" i="16" s="1"/>
  <c r="G1792" i="16"/>
  <c r="C1793" i="16"/>
  <c r="D1793" i="16"/>
  <c r="E1793" i="16" s="1"/>
  <c r="F1793" i="16" s="1"/>
  <c r="G1793" i="16"/>
  <c r="C1794" i="16"/>
  <c r="D1794" i="16"/>
  <c r="E1794" i="16"/>
  <c r="G1794" i="16"/>
  <c r="C1795" i="16"/>
  <c r="D1795" i="16"/>
  <c r="E1795" i="16" s="1"/>
  <c r="F1795" i="16" s="1"/>
  <c r="G1795" i="16"/>
  <c r="C1796" i="16"/>
  <c r="D1796" i="16"/>
  <c r="E1796" i="16"/>
  <c r="F1796" i="16" s="1"/>
  <c r="G1796" i="16"/>
  <c r="C1797" i="16"/>
  <c r="D1797" i="16"/>
  <c r="E1797" i="16" s="1"/>
  <c r="F1797" i="16" s="1"/>
  <c r="G1797" i="16"/>
  <c r="C1798" i="16"/>
  <c r="D1798" i="16"/>
  <c r="E1798" i="16"/>
  <c r="F1798" i="16" s="1"/>
  <c r="G1798" i="16"/>
  <c r="C1799" i="16"/>
  <c r="D1799" i="16"/>
  <c r="E1799" i="16" s="1"/>
  <c r="F1799" i="16" s="1"/>
  <c r="G1799" i="16"/>
  <c r="C1800" i="16"/>
  <c r="D1800" i="16"/>
  <c r="E1800" i="16"/>
  <c r="F1800" i="16" s="1"/>
  <c r="G1800" i="16"/>
  <c r="C1801" i="16"/>
  <c r="D1801" i="16"/>
  <c r="E1801" i="16" s="1"/>
  <c r="F1801" i="16" s="1"/>
  <c r="G1801" i="16"/>
  <c r="C1802" i="16"/>
  <c r="D1802" i="16"/>
  <c r="E1802" i="16"/>
  <c r="G1802" i="16"/>
  <c r="C1803" i="16"/>
  <c r="D1803" i="16"/>
  <c r="E1803" i="16" s="1"/>
  <c r="F1803" i="16" s="1"/>
  <c r="G1803" i="16"/>
  <c r="C1804" i="16"/>
  <c r="D1804" i="16"/>
  <c r="E1804" i="16"/>
  <c r="F1804" i="16" s="1"/>
  <c r="G1804" i="16"/>
  <c r="C1805" i="16"/>
  <c r="D1805" i="16"/>
  <c r="E1805" i="16" s="1"/>
  <c r="F1805" i="16" s="1"/>
  <c r="G1805" i="16"/>
  <c r="C1806" i="16"/>
  <c r="D1806" i="16"/>
  <c r="G1806" i="16"/>
  <c r="C1807" i="16"/>
  <c r="D1807" i="16"/>
  <c r="E1807" i="16" s="1"/>
  <c r="G1807" i="16"/>
  <c r="C1808" i="16"/>
  <c r="D1808" i="16"/>
  <c r="E1808" i="16"/>
  <c r="F1808" i="16" s="1"/>
  <c r="G1808" i="16"/>
  <c r="C1809" i="16"/>
  <c r="D1809" i="16"/>
  <c r="E1809" i="16" s="1"/>
  <c r="F1809" i="16" s="1"/>
  <c r="G1809" i="16"/>
  <c r="C1810" i="16"/>
  <c r="D1810" i="16"/>
  <c r="E1810" i="16"/>
  <c r="F1810" i="16" s="1"/>
  <c r="G1810" i="16"/>
  <c r="C1811" i="16"/>
  <c r="D1811" i="16"/>
  <c r="E1811" i="16" s="1"/>
  <c r="F1811" i="16" s="1"/>
  <c r="G1811" i="16"/>
  <c r="C1812" i="16"/>
  <c r="D1812" i="16"/>
  <c r="E1812" i="16"/>
  <c r="F1812" i="16" s="1"/>
  <c r="G1812" i="16"/>
  <c r="C1813" i="16"/>
  <c r="D1813" i="16"/>
  <c r="E1813" i="16" s="1"/>
  <c r="F1813" i="16" s="1"/>
  <c r="G1813" i="16"/>
  <c r="C1814" i="16"/>
  <c r="D1814" i="16"/>
  <c r="E1814" i="16"/>
  <c r="F1814" i="16" s="1"/>
  <c r="G1814" i="16"/>
  <c r="C1815" i="16"/>
  <c r="D1815" i="16"/>
  <c r="E1815" i="16" s="1"/>
  <c r="F1815" i="16" s="1"/>
  <c r="G1815" i="16"/>
  <c r="C1816" i="16"/>
  <c r="D1816" i="16"/>
  <c r="E1816" i="16"/>
  <c r="G1816" i="16"/>
  <c r="C1817" i="16"/>
  <c r="D1817" i="16"/>
  <c r="E1817" i="16" s="1"/>
  <c r="F1817" i="16" s="1"/>
  <c r="G1817" i="16"/>
  <c r="C1818" i="16"/>
  <c r="D1818" i="16"/>
  <c r="E1818" i="16"/>
  <c r="F1818" i="16" s="1"/>
  <c r="G1818" i="16"/>
  <c r="C1819" i="16"/>
  <c r="D1819" i="16"/>
  <c r="E1819" i="16" s="1"/>
  <c r="F1819" i="16" s="1"/>
  <c r="G1819" i="16"/>
  <c r="C1820" i="16"/>
  <c r="D1820" i="16"/>
  <c r="E1820" i="16"/>
  <c r="F1820" i="16" s="1"/>
  <c r="G1820" i="16"/>
  <c r="C1821" i="16"/>
  <c r="D1821" i="16"/>
  <c r="E1821" i="16" s="1"/>
  <c r="F1821" i="16" s="1"/>
  <c r="G1821" i="16"/>
  <c r="C1822" i="16"/>
  <c r="D1822" i="16"/>
  <c r="E1822" i="16"/>
  <c r="F1822" i="16" s="1"/>
  <c r="G1822" i="16"/>
  <c r="C1823" i="16"/>
  <c r="D1823" i="16"/>
  <c r="E1823" i="16" s="1"/>
  <c r="F1823" i="16" s="1"/>
  <c r="G1823" i="16"/>
  <c r="C1824" i="16"/>
  <c r="D1824" i="16"/>
  <c r="E1824" i="16"/>
  <c r="G1824" i="16"/>
  <c r="C1825" i="16"/>
  <c r="D1825" i="16"/>
  <c r="E1825" i="16" s="1"/>
  <c r="F1825" i="16" s="1"/>
  <c r="G1825" i="16"/>
  <c r="C1826" i="16"/>
  <c r="D1826" i="16"/>
  <c r="E1826" i="16"/>
  <c r="F1826" i="16" s="1"/>
  <c r="G1826" i="16"/>
  <c r="C1827" i="16"/>
  <c r="D1827" i="16"/>
  <c r="E1827" i="16" s="1"/>
  <c r="F1827" i="16" s="1"/>
  <c r="G1827" i="16"/>
  <c r="C1828" i="16"/>
  <c r="D1828" i="16"/>
  <c r="E1828" i="16"/>
  <c r="F1828" i="16" s="1"/>
  <c r="G1828" i="16"/>
  <c r="C1829" i="16"/>
  <c r="D1829" i="16"/>
  <c r="E1829" i="16" s="1"/>
  <c r="F1829" i="16" s="1"/>
  <c r="G1829" i="16"/>
  <c r="C1830" i="16"/>
  <c r="D1830" i="16"/>
  <c r="E1830" i="16"/>
  <c r="F1830" i="16" s="1"/>
  <c r="G1830" i="16"/>
  <c r="C1831" i="16"/>
  <c r="D1831" i="16"/>
  <c r="E1831" i="16" s="1"/>
  <c r="F1831" i="16" s="1"/>
  <c r="G1831" i="16"/>
  <c r="C1832" i="16"/>
  <c r="D1832" i="16"/>
  <c r="E1832" i="16"/>
  <c r="G1832" i="16"/>
  <c r="C1833" i="16"/>
  <c r="D1833" i="16"/>
  <c r="E1833" i="16" s="1"/>
  <c r="F1833" i="16" s="1"/>
  <c r="G1833" i="16"/>
  <c r="C1834" i="16"/>
  <c r="D1834" i="16"/>
  <c r="E1834" i="16"/>
  <c r="F1834" i="16" s="1"/>
  <c r="G1834" i="16"/>
  <c r="C1835" i="16"/>
  <c r="D1835" i="16"/>
  <c r="E1835" i="16" s="1"/>
  <c r="F1835" i="16" s="1"/>
  <c r="G1835" i="16"/>
  <c r="C1836" i="16"/>
  <c r="D1836" i="16"/>
  <c r="E1836" i="16"/>
  <c r="F1836" i="16" s="1"/>
  <c r="G1836" i="16"/>
  <c r="C1837" i="16"/>
  <c r="D1837" i="16"/>
  <c r="E1837" i="16" s="1"/>
  <c r="F1837" i="16" s="1"/>
  <c r="G1837" i="16"/>
  <c r="C1838" i="16"/>
  <c r="D1838" i="16"/>
  <c r="E1838" i="16"/>
  <c r="F1838" i="16" s="1"/>
  <c r="G1838" i="16"/>
  <c r="C1839" i="16"/>
  <c r="D1839" i="16"/>
  <c r="E1839" i="16" s="1"/>
  <c r="F1839" i="16" s="1"/>
  <c r="G1839" i="16"/>
  <c r="C1840" i="16"/>
  <c r="D1840" i="16"/>
  <c r="E1840" i="16"/>
  <c r="G1840" i="16"/>
  <c r="C1841" i="16"/>
  <c r="D1841" i="16"/>
  <c r="E1841" i="16" s="1"/>
  <c r="F1841" i="16" s="1"/>
  <c r="G1841" i="16"/>
  <c r="C1842" i="16"/>
  <c r="D1842" i="16"/>
  <c r="E1842" i="16"/>
  <c r="F1842" i="16" s="1"/>
  <c r="G1842" i="16"/>
  <c r="C1843" i="16"/>
  <c r="D1843" i="16"/>
  <c r="E1843" i="16" s="1"/>
  <c r="F1843" i="16" s="1"/>
  <c r="G1843" i="16"/>
  <c r="C1844" i="16"/>
  <c r="D1844" i="16"/>
  <c r="E1844" i="16"/>
  <c r="F1844" i="16" s="1"/>
  <c r="G1844" i="16"/>
  <c r="C1845" i="16"/>
  <c r="D1845" i="16"/>
  <c r="E1845" i="16" s="1"/>
  <c r="F1845" i="16" s="1"/>
  <c r="G1845" i="16"/>
  <c r="C1846" i="16"/>
  <c r="D1846" i="16"/>
  <c r="E1846" i="16"/>
  <c r="F1846" i="16" s="1"/>
  <c r="G1846" i="16"/>
  <c r="C1847" i="16"/>
  <c r="D1847" i="16"/>
  <c r="E1847" i="16" s="1"/>
  <c r="F1847" i="16" s="1"/>
  <c r="G1847" i="16"/>
  <c r="C1848" i="16"/>
  <c r="D1848" i="16"/>
  <c r="E1848" i="16"/>
  <c r="G1848" i="16"/>
  <c r="C1849" i="16"/>
  <c r="D1849" i="16"/>
  <c r="E1849" i="16" s="1"/>
  <c r="F1849" i="16" s="1"/>
  <c r="G1849" i="16"/>
  <c r="C1850" i="16"/>
  <c r="D1850" i="16"/>
  <c r="E1850" i="16"/>
  <c r="F1850" i="16" s="1"/>
  <c r="G1850" i="16"/>
  <c r="C1851" i="16"/>
  <c r="D1851" i="16"/>
  <c r="E1851" i="16" s="1"/>
  <c r="F1851" i="16" s="1"/>
  <c r="G1851" i="16"/>
  <c r="C1852" i="16"/>
  <c r="D1852" i="16"/>
  <c r="E1852" i="16"/>
  <c r="F1852" i="16" s="1"/>
  <c r="G1852" i="16"/>
  <c r="C1853" i="16"/>
  <c r="D1853" i="16"/>
  <c r="E1853" i="16" s="1"/>
  <c r="F1853" i="16" s="1"/>
  <c r="G1853" i="16"/>
  <c r="C1854" i="16"/>
  <c r="D1854" i="16"/>
  <c r="E1854" i="16"/>
  <c r="F1854" i="16" s="1"/>
  <c r="G1854" i="16"/>
  <c r="C1855" i="16"/>
  <c r="D1855" i="16"/>
  <c r="E1855" i="16" s="1"/>
  <c r="F1855" i="16" s="1"/>
  <c r="G1855" i="16"/>
  <c r="C1856" i="16"/>
  <c r="D1856" i="16"/>
  <c r="E1856" i="16"/>
  <c r="F1856" i="16" s="1"/>
  <c r="G1856" i="16"/>
  <c r="C1857" i="16"/>
  <c r="D1857" i="16"/>
  <c r="E1857" i="16" s="1"/>
  <c r="F1857" i="16" s="1"/>
  <c r="G1857" i="16"/>
  <c r="C1858" i="16"/>
  <c r="D1858" i="16"/>
  <c r="E1858" i="16"/>
  <c r="F1858" i="16" s="1"/>
  <c r="G1858" i="16"/>
  <c r="C1859" i="16"/>
  <c r="D1859" i="16"/>
  <c r="E1859" i="16" s="1"/>
  <c r="F1859" i="16" s="1"/>
  <c r="G1859" i="16"/>
  <c r="C1860" i="16"/>
  <c r="D1860" i="16"/>
  <c r="E1860" i="16"/>
  <c r="F1860" i="16" s="1"/>
  <c r="G1860" i="16"/>
  <c r="C1861" i="16"/>
  <c r="D1861" i="16"/>
  <c r="E1861" i="16" s="1"/>
  <c r="F1861" i="16" s="1"/>
  <c r="G1861" i="16"/>
  <c r="C1862" i="16"/>
  <c r="D1862" i="16"/>
  <c r="E1862" i="16"/>
  <c r="F1862" i="16" s="1"/>
  <c r="G1862" i="16"/>
  <c r="C1863" i="16"/>
  <c r="D1863" i="16"/>
  <c r="E1863" i="16" s="1"/>
  <c r="F1863" i="16" s="1"/>
  <c r="G1863" i="16"/>
  <c r="C1864" i="16"/>
  <c r="D1864" i="16"/>
  <c r="E1864" i="16"/>
  <c r="G1864" i="16"/>
  <c r="C1865" i="16"/>
  <c r="D1865" i="16"/>
  <c r="E1865" i="16" s="1"/>
  <c r="F1865" i="16" s="1"/>
  <c r="G1865" i="16"/>
  <c r="C1866" i="16"/>
  <c r="D1866" i="16"/>
  <c r="E1866" i="16"/>
  <c r="F1866" i="16" s="1"/>
  <c r="G1866" i="16"/>
  <c r="C1867" i="16"/>
  <c r="D1867" i="16"/>
  <c r="E1867" i="16" s="1"/>
  <c r="F1867" i="16" s="1"/>
  <c r="G1867" i="16"/>
  <c r="C1868" i="16"/>
  <c r="D1868" i="16"/>
  <c r="E1868" i="16"/>
  <c r="F1868" i="16" s="1"/>
  <c r="G1868" i="16"/>
  <c r="C1869" i="16"/>
  <c r="D1869" i="16"/>
  <c r="E1869" i="16" s="1"/>
  <c r="F1869" i="16" s="1"/>
  <c r="G1869" i="16"/>
  <c r="C1870" i="16"/>
  <c r="D1870" i="16"/>
  <c r="E1870" i="16"/>
  <c r="F1870" i="16" s="1"/>
  <c r="G1870" i="16"/>
  <c r="C1871" i="16"/>
  <c r="D1871" i="16"/>
  <c r="E1871" i="16" s="1"/>
  <c r="F1871" i="16" s="1"/>
  <c r="G1871" i="16"/>
  <c r="C1872" i="16"/>
  <c r="D1872" i="16"/>
  <c r="E1872" i="16"/>
  <c r="F1872" i="16" s="1"/>
  <c r="G1872" i="16"/>
  <c r="C1873" i="16"/>
  <c r="D1873" i="16"/>
  <c r="E1873" i="16" s="1"/>
  <c r="F1873" i="16" s="1"/>
  <c r="G1873" i="16"/>
  <c r="C1874" i="16"/>
  <c r="D1874" i="16"/>
  <c r="E1874" i="16"/>
  <c r="F1874" i="16" s="1"/>
  <c r="G1874" i="16"/>
  <c r="C1875" i="16"/>
  <c r="D1875" i="16"/>
  <c r="E1875" i="16" s="1"/>
  <c r="F1875" i="16" s="1"/>
  <c r="G1875" i="16"/>
  <c r="C1876" i="16"/>
  <c r="D1876" i="16"/>
  <c r="E1876" i="16"/>
  <c r="F1876" i="16" s="1"/>
  <c r="G1876" i="16"/>
  <c r="C1877" i="16"/>
  <c r="D1877" i="16"/>
  <c r="E1877" i="16" s="1"/>
  <c r="F1877" i="16" s="1"/>
  <c r="G1877" i="16"/>
  <c r="C1878" i="16"/>
  <c r="D1878" i="16"/>
  <c r="E1878" i="16"/>
  <c r="F1878" i="16" s="1"/>
  <c r="G1878" i="16"/>
  <c r="C1879" i="16"/>
  <c r="D1879" i="16"/>
  <c r="E1879" i="16" s="1"/>
  <c r="F1879" i="16" s="1"/>
  <c r="G1879" i="16"/>
  <c r="C1880" i="16"/>
  <c r="D1880" i="16"/>
  <c r="E1880" i="16"/>
  <c r="G1880" i="16"/>
  <c r="C1881" i="16"/>
  <c r="D1881" i="16"/>
  <c r="E1881" i="16" s="1"/>
  <c r="F1881" i="16" s="1"/>
  <c r="G1881" i="16"/>
  <c r="C1882" i="16"/>
  <c r="D1882" i="16"/>
  <c r="E1882" i="16"/>
  <c r="F1882" i="16" s="1"/>
  <c r="G1882" i="16"/>
  <c r="C1883" i="16"/>
  <c r="D1883" i="16"/>
  <c r="E1883" i="16" s="1"/>
  <c r="F1883" i="16" s="1"/>
  <c r="G1883" i="16"/>
  <c r="C1884" i="16"/>
  <c r="D1884" i="16"/>
  <c r="E1884" i="16"/>
  <c r="F1884" i="16" s="1"/>
  <c r="G1884" i="16"/>
  <c r="C1885" i="16"/>
  <c r="D1885" i="16"/>
  <c r="E1885" i="16" s="1"/>
  <c r="F1885" i="16" s="1"/>
  <c r="G1885" i="16"/>
  <c r="C1886" i="16"/>
  <c r="D1886" i="16"/>
  <c r="E1886" i="16"/>
  <c r="F1886" i="16" s="1"/>
  <c r="G1886" i="16"/>
  <c r="C1887" i="16"/>
  <c r="D1887" i="16"/>
  <c r="E1887" i="16" s="1"/>
  <c r="F1887" i="16" s="1"/>
  <c r="G1887" i="16"/>
  <c r="C1888" i="16"/>
  <c r="D1888" i="16"/>
  <c r="E1888" i="16"/>
  <c r="G1888" i="16"/>
  <c r="C1889" i="16"/>
  <c r="D1889" i="16"/>
  <c r="E1889" i="16" s="1"/>
  <c r="F1889" i="16" s="1"/>
  <c r="G1889" i="16"/>
  <c r="C1890" i="16"/>
  <c r="D1890" i="16"/>
  <c r="E1890" i="16"/>
  <c r="F1890" i="16" s="1"/>
  <c r="G1890" i="16"/>
  <c r="C1891" i="16"/>
  <c r="D1891" i="16"/>
  <c r="E1891" i="16" s="1"/>
  <c r="F1891" i="16" s="1"/>
  <c r="G1891" i="16"/>
  <c r="C1892" i="16"/>
  <c r="D1892" i="16"/>
  <c r="E1892" i="16"/>
  <c r="F1892" i="16" s="1"/>
  <c r="G1892" i="16"/>
  <c r="C1893" i="16"/>
  <c r="D1893" i="16"/>
  <c r="E1893" i="16" s="1"/>
  <c r="F1893" i="16" s="1"/>
  <c r="G1893" i="16"/>
  <c r="C1894" i="16"/>
  <c r="D1894" i="16"/>
  <c r="E1894" i="16"/>
  <c r="F1894" i="16" s="1"/>
  <c r="G1894" i="16"/>
  <c r="C1895" i="16"/>
  <c r="D1895" i="16"/>
  <c r="E1895" i="16" s="1"/>
  <c r="F1895" i="16" s="1"/>
  <c r="G1895" i="16"/>
  <c r="C1896" i="16"/>
  <c r="D1896" i="16"/>
  <c r="E1896" i="16"/>
  <c r="F1896" i="16" s="1"/>
  <c r="G1896" i="16"/>
  <c r="C1897" i="16"/>
  <c r="D1897" i="16"/>
  <c r="E1897" i="16" s="1"/>
  <c r="F1897" i="16" s="1"/>
  <c r="G1897" i="16"/>
  <c r="C1898" i="16"/>
  <c r="D1898" i="16"/>
  <c r="E1898" i="16"/>
  <c r="F1898" i="16" s="1"/>
  <c r="G1898" i="16"/>
  <c r="C1899" i="16"/>
  <c r="D1899" i="16"/>
  <c r="E1899" i="16" s="1"/>
  <c r="F1899" i="16" s="1"/>
  <c r="G1899" i="16"/>
  <c r="C1900" i="16"/>
  <c r="D1900" i="16"/>
  <c r="E1900" i="16"/>
  <c r="F1900" i="16" s="1"/>
  <c r="G1900" i="16"/>
  <c r="C1901" i="16"/>
  <c r="D1901" i="16"/>
  <c r="E1901" i="16" s="1"/>
  <c r="F1901" i="16" s="1"/>
  <c r="G1901" i="16"/>
  <c r="C1902" i="16"/>
  <c r="D1902" i="16"/>
  <c r="E1902" i="16"/>
  <c r="F1902" i="16" s="1"/>
  <c r="G1902" i="16"/>
  <c r="C1903" i="16"/>
  <c r="D1903" i="16"/>
  <c r="E1903" i="16" s="1"/>
  <c r="F1903" i="16" s="1"/>
  <c r="G1903" i="16"/>
  <c r="C1904" i="16"/>
  <c r="D1904" i="16"/>
  <c r="E1904" i="16"/>
  <c r="F1904" i="16" s="1"/>
  <c r="G1904" i="16"/>
  <c r="C1905" i="16"/>
  <c r="D1905" i="16"/>
  <c r="E1905" i="16" s="1"/>
  <c r="F1905" i="16" s="1"/>
  <c r="G1905" i="16"/>
  <c r="C1906" i="16"/>
  <c r="D1906" i="16"/>
  <c r="E1906" i="16"/>
  <c r="F1906" i="16" s="1"/>
  <c r="G1906" i="16"/>
  <c r="C1907" i="16"/>
  <c r="D1907" i="16"/>
  <c r="E1907" i="16" s="1"/>
  <c r="F1907" i="16" s="1"/>
  <c r="G1907" i="16"/>
  <c r="C1908" i="16"/>
  <c r="D1908" i="16"/>
  <c r="E1908" i="16"/>
  <c r="F1908" i="16" s="1"/>
  <c r="G1908" i="16"/>
  <c r="C1909" i="16"/>
  <c r="D1909" i="16"/>
  <c r="E1909" i="16" s="1"/>
  <c r="F1909" i="16" s="1"/>
  <c r="G1909" i="16"/>
  <c r="C1910" i="16"/>
  <c r="D1910" i="16"/>
  <c r="E1910" i="16"/>
  <c r="F1910" i="16" s="1"/>
  <c r="G1910" i="16"/>
  <c r="C1911" i="16"/>
  <c r="D1911" i="16"/>
  <c r="E1911" i="16" s="1"/>
  <c r="F1911" i="16" s="1"/>
  <c r="G1911" i="16"/>
  <c r="C1912" i="16"/>
  <c r="D1912" i="16"/>
  <c r="E1912" i="16"/>
  <c r="G1912" i="16"/>
  <c r="C1913" i="16"/>
  <c r="D1913" i="16"/>
  <c r="E1913" i="16" s="1"/>
  <c r="F1913" i="16" s="1"/>
  <c r="G1913" i="16"/>
  <c r="C1914" i="16"/>
  <c r="D1914" i="16"/>
  <c r="E1914" i="16"/>
  <c r="F1914" i="16" s="1"/>
  <c r="G1914" i="16"/>
  <c r="C1915" i="16"/>
  <c r="D1915" i="16"/>
  <c r="E1915" i="16" s="1"/>
  <c r="F1915" i="16" s="1"/>
  <c r="G1915" i="16"/>
  <c r="C1916" i="16"/>
  <c r="D1916" i="16"/>
  <c r="E1916" i="16"/>
  <c r="F1916" i="16" s="1"/>
  <c r="G1916" i="16"/>
  <c r="C1917" i="16"/>
  <c r="D1917" i="16"/>
  <c r="E1917" i="16" s="1"/>
  <c r="F1917" i="16" s="1"/>
  <c r="G1917" i="16"/>
  <c r="C1918" i="16"/>
  <c r="D1918" i="16"/>
  <c r="E1918" i="16"/>
  <c r="F1918" i="16" s="1"/>
  <c r="G1918" i="16"/>
  <c r="C1919" i="16"/>
  <c r="D1919" i="16"/>
  <c r="E1919" i="16" s="1"/>
  <c r="F1919" i="16" s="1"/>
  <c r="G1919" i="16"/>
  <c r="C1920" i="16"/>
  <c r="D1920" i="16"/>
  <c r="E1920" i="16"/>
  <c r="G1920" i="16"/>
  <c r="C1921" i="16"/>
  <c r="D1921" i="16"/>
  <c r="E1921" i="16" s="1"/>
  <c r="F1921" i="16" s="1"/>
  <c r="G1921" i="16"/>
  <c r="C1922" i="16"/>
  <c r="D1922" i="16"/>
  <c r="E1922" i="16"/>
  <c r="F1922" i="16" s="1"/>
  <c r="G1922" i="16"/>
  <c r="C1923" i="16"/>
  <c r="D1923" i="16"/>
  <c r="E1923" i="16" s="1"/>
  <c r="F1923" i="16" s="1"/>
  <c r="G1923" i="16"/>
  <c r="C1924" i="16"/>
  <c r="D1924" i="16"/>
  <c r="E1924" i="16"/>
  <c r="F1924" i="16" s="1"/>
  <c r="G1924" i="16"/>
  <c r="C1925" i="16"/>
  <c r="D1925" i="16"/>
  <c r="E1925" i="16" s="1"/>
  <c r="F1925" i="16" s="1"/>
  <c r="G1925" i="16"/>
  <c r="C1926" i="16"/>
  <c r="D1926" i="16"/>
  <c r="E1926" i="16"/>
  <c r="F1926" i="16" s="1"/>
  <c r="G1926" i="16"/>
  <c r="C1927" i="16"/>
  <c r="D1927" i="16"/>
  <c r="E1927" i="16" s="1"/>
  <c r="F1927" i="16" s="1"/>
  <c r="G1927" i="16"/>
  <c r="C1928" i="16"/>
  <c r="D1928" i="16"/>
  <c r="E1928" i="16"/>
  <c r="G1928" i="16"/>
  <c r="C1929" i="16"/>
  <c r="D1929" i="16"/>
  <c r="E1929" i="16" s="1"/>
  <c r="F1929" i="16" s="1"/>
  <c r="G1929" i="16"/>
  <c r="C1930" i="16"/>
  <c r="D1930" i="16"/>
  <c r="E1930" i="16"/>
  <c r="F1930" i="16" s="1"/>
  <c r="G1930" i="16"/>
  <c r="C1931" i="16"/>
  <c r="D1931" i="16"/>
  <c r="E1931" i="16" s="1"/>
  <c r="F1931" i="16" s="1"/>
  <c r="G1931" i="16"/>
  <c r="C1932" i="16"/>
  <c r="D1932" i="16"/>
  <c r="E1932" i="16"/>
  <c r="F1932" i="16" s="1"/>
  <c r="G1932" i="16"/>
  <c r="C1933" i="16"/>
  <c r="D1933" i="16"/>
  <c r="E1933" i="16" s="1"/>
  <c r="F1933" i="16" s="1"/>
  <c r="G1933" i="16"/>
  <c r="C1934" i="16"/>
  <c r="D1934" i="16"/>
  <c r="E1934" i="16"/>
  <c r="F1934" i="16" s="1"/>
  <c r="G1934" i="16"/>
  <c r="C1935" i="16"/>
  <c r="D1935" i="16"/>
  <c r="E1935" i="16" s="1"/>
  <c r="F1935" i="16" s="1"/>
  <c r="G1935" i="16"/>
  <c r="C1936" i="16"/>
  <c r="D1936" i="16"/>
  <c r="E1936" i="16"/>
  <c r="G1936" i="16"/>
  <c r="C1937" i="16"/>
  <c r="D1937" i="16"/>
  <c r="E1937" i="16" s="1"/>
  <c r="F1937" i="16" s="1"/>
  <c r="G1937" i="16"/>
  <c r="C1938" i="16"/>
  <c r="D1938" i="16"/>
  <c r="G1938" i="16"/>
  <c r="C1939" i="16"/>
  <c r="D1939" i="16"/>
  <c r="E1939" i="16" s="1"/>
  <c r="G1939" i="16"/>
  <c r="C1940" i="16"/>
  <c r="D1940" i="16"/>
  <c r="E1940" i="16"/>
  <c r="F1940" i="16" s="1"/>
  <c r="G1940" i="16"/>
  <c r="C1941" i="16"/>
  <c r="D1941" i="16"/>
  <c r="E1941" i="16" s="1"/>
  <c r="F1941" i="16" s="1"/>
  <c r="G1941" i="16"/>
  <c r="C1942" i="16"/>
  <c r="D1942" i="16"/>
  <c r="E1942" i="16"/>
  <c r="F1942" i="16" s="1"/>
  <c r="G1942" i="16"/>
  <c r="C1943" i="16"/>
  <c r="D1943" i="16"/>
  <c r="E1943" i="16" s="1"/>
  <c r="G1943" i="16"/>
  <c r="C1944" i="16"/>
  <c r="D1944" i="16"/>
  <c r="E1944" i="16"/>
  <c r="G1944" i="16"/>
  <c r="C1945" i="16"/>
  <c r="D1945" i="16"/>
  <c r="E1945" i="16"/>
  <c r="F1945" i="16" s="1"/>
  <c r="G1945" i="16"/>
  <c r="C1946" i="16"/>
  <c r="D1946" i="16"/>
  <c r="E1946" i="16" s="1"/>
  <c r="F1946" i="16"/>
  <c r="G1946" i="16"/>
  <c r="C1947" i="16"/>
  <c r="D1947" i="16"/>
  <c r="E1947" i="16"/>
  <c r="F1947" i="16" s="1"/>
  <c r="G1947" i="16"/>
  <c r="C1948" i="16"/>
  <c r="D1948" i="16"/>
  <c r="E1948" i="16" s="1"/>
  <c r="G1948" i="16"/>
  <c r="C1949" i="16"/>
  <c r="G1949" i="16" s="1"/>
  <c r="D1949" i="16"/>
  <c r="E1949" i="16"/>
  <c r="F1949" i="16" s="1"/>
  <c r="C1950" i="16"/>
  <c r="D1950" i="16"/>
  <c r="E1950" i="16" s="1"/>
  <c r="F1950" i="16"/>
  <c r="G1950" i="16"/>
  <c r="C1951" i="16"/>
  <c r="D1951" i="16"/>
  <c r="E1951" i="16"/>
  <c r="F1951" i="16" s="1"/>
  <c r="G1951" i="16"/>
  <c r="C1952" i="16"/>
  <c r="D1952" i="16"/>
  <c r="E1952" i="16" s="1"/>
  <c r="G1952" i="16"/>
  <c r="C1953" i="16"/>
  <c r="G1953" i="16" s="1"/>
  <c r="D1953" i="16"/>
  <c r="E1953" i="16"/>
  <c r="F1953" i="16" s="1"/>
  <c r="C1954" i="16"/>
  <c r="D1954" i="16"/>
  <c r="E1954" i="16" s="1"/>
  <c r="F1954" i="16" s="1"/>
  <c r="G1954" i="16"/>
  <c r="C1955" i="16"/>
  <c r="D1955" i="16"/>
  <c r="E1955" i="16"/>
  <c r="G1955" i="16"/>
  <c r="C1956" i="16"/>
  <c r="D1956" i="16"/>
  <c r="E1956" i="16" s="1"/>
  <c r="F1956" i="16" s="1"/>
  <c r="G1956" i="16"/>
  <c r="C1957" i="16"/>
  <c r="G1957" i="16" s="1"/>
  <c r="D1957" i="16"/>
  <c r="E1957" i="16"/>
  <c r="F1957" i="16" s="1"/>
  <c r="C1958" i="16"/>
  <c r="D1958" i="16"/>
  <c r="E1958" i="16" s="1"/>
  <c r="F1958" i="16"/>
  <c r="G1958" i="16"/>
  <c r="C1959" i="16"/>
  <c r="D1959" i="16"/>
  <c r="E1959" i="16"/>
  <c r="F1959" i="16" s="1"/>
  <c r="G1959" i="16"/>
  <c r="C1960" i="16"/>
  <c r="D1960" i="16"/>
  <c r="E1960" i="16" s="1"/>
  <c r="G1960" i="16"/>
  <c r="C1961" i="16"/>
  <c r="D1961" i="16"/>
  <c r="E1961" i="16"/>
  <c r="F1961" i="16" s="1"/>
  <c r="G1961" i="16"/>
  <c r="C1962" i="16"/>
  <c r="D1962" i="16"/>
  <c r="E1962" i="16" s="1"/>
  <c r="F1962" i="16"/>
  <c r="G1962" i="16"/>
  <c r="C1963" i="16"/>
  <c r="D1963" i="16"/>
  <c r="E1963" i="16"/>
  <c r="F1963" i="16" s="1"/>
  <c r="G1963" i="16"/>
  <c r="C1964" i="16"/>
  <c r="D1964" i="16"/>
  <c r="G1964" i="16"/>
  <c r="C1965" i="16"/>
  <c r="G1965" i="16" s="1"/>
  <c r="D1965" i="16"/>
  <c r="C1966" i="16"/>
  <c r="D1966" i="16"/>
  <c r="E1966" i="16" s="1"/>
  <c r="G1966" i="16"/>
  <c r="C1967" i="16"/>
  <c r="D1967" i="16"/>
  <c r="E1967" i="16"/>
  <c r="G1967" i="16"/>
  <c r="C1968" i="16"/>
  <c r="D1968" i="16"/>
  <c r="E1968" i="16" s="1"/>
  <c r="F1968" i="16" s="1"/>
  <c r="G1968" i="16"/>
  <c r="C1969" i="16"/>
  <c r="G1969" i="16" s="1"/>
  <c r="D1969" i="16"/>
  <c r="E1969" i="16"/>
  <c r="F1969" i="16" s="1"/>
  <c r="C1970" i="16"/>
  <c r="D1970" i="16"/>
  <c r="E1970" i="16" s="1"/>
  <c r="F1970" i="16"/>
  <c r="G1970" i="16"/>
  <c r="C1971" i="16"/>
  <c r="D1971" i="16"/>
  <c r="E1971" i="16"/>
  <c r="F1971" i="16" s="1"/>
  <c r="G1971" i="16"/>
  <c r="C1972" i="16"/>
  <c r="D1972" i="16"/>
  <c r="E1972" i="16" s="1"/>
  <c r="G1972" i="16"/>
  <c r="C1973" i="16"/>
  <c r="D1973" i="16"/>
  <c r="E1973" i="16"/>
  <c r="F1973" i="16" s="1"/>
  <c r="G1973" i="16"/>
  <c r="C1974" i="16"/>
  <c r="D1974" i="16"/>
  <c r="E1974" i="16" s="1"/>
  <c r="F1974" i="16"/>
  <c r="G1974" i="16"/>
  <c r="C1975" i="16"/>
  <c r="D1975" i="16"/>
  <c r="E1975" i="16"/>
  <c r="F1975" i="16" s="1"/>
  <c r="G1975" i="16"/>
  <c r="C1976" i="16"/>
  <c r="D1976" i="16"/>
  <c r="E1976" i="16" s="1"/>
  <c r="F1976" i="16" s="1"/>
  <c r="G1976" i="16"/>
  <c r="C1977" i="16"/>
  <c r="G1977" i="16" s="1"/>
  <c r="D1977" i="16"/>
  <c r="E1977" i="16"/>
  <c r="F1977" i="16" s="1"/>
  <c r="C1978" i="16"/>
  <c r="D1978" i="16"/>
  <c r="E1978" i="16" s="1"/>
  <c r="F1978" i="16"/>
  <c r="G1978" i="16"/>
  <c r="C1979" i="16"/>
  <c r="D1979" i="16"/>
  <c r="E1979" i="16"/>
  <c r="F1979" i="16" s="1"/>
  <c r="G1979" i="16"/>
  <c r="C1980" i="16"/>
  <c r="D1980" i="16"/>
  <c r="E1980" i="16" s="1"/>
  <c r="G1980" i="16"/>
  <c r="C1981" i="16"/>
  <c r="D1981" i="16"/>
  <c r="E1981" i="16"/>
  <c r="F1981" i="16" s="1"/>
  <c r="G1981" i="16"/>
  <c r="C1982" i="16"/>
  <c r="D1982" i="16"/>
  <c r="E1982" i="16" s="1"/>
  <c r="F1982" i="16" s="1"/>
  <c r="G1982" i="16"/>
  <c r="C1983" i="16"/>
  <c r="D1983" i="16"/>
  <c r="E1983" i="16"/>
  <c r="G1983" i="16"/>
  <c r="C1984" i="16"/>
  <c r="D1984" i="16"/>
  <c r="E1984" i="16" s="1"/>
  <c r="F1984" i="16" s="1"/>
  <c r="G1984" i="16"/>
  <c r="C1985" i="16"/>
  <c r="G1985" i="16" s="1"/>
  <c r="D1985" i="16"/>
  <c r="E1985" i="16"/>
  <c r="F1985" i="16" s="1"/>
  <c r="C1986" i="16"/>
  <c r="D1986" i="16"/>
  <c r="E1986" i="16" s="1"/>
  <c r="F1986" i="16"/>
  <c r="G1986" i="16"/>
  <c r="C1987" i="16"/>
  <c r="D1987" i="16"/>
  <c r="E1987" i="16"/>
  <c r="F1987" i="16" s="1"/>
  <c r="G1987" i="16"/>
  <c r="C1988" i="16"/>
  <c r="D1988" i="16"/>
  <c r="E1988" i="16" s="1"/>
  <c r="G1988" i="16"/>
  <c r="C1989" i="16"/>
  <c r="D1989" i="16"/>
  <c r="E1989" i="16"/>
  <c r="F1989" i="16" s="1"/>
  <c r="G1989" i="16"/>
  <c r="C1990" i="16"/>
  <c r="D1990" i="16"/>
  <c r="E1990" i="16" s="1"/>
  <c r="F1990" i="16" s="1"/>
  <c r="G1990" i="16"/>
  <c r="C1991" i="16"/>
  <c r="D1991" i="16"/>
  <c r="E1991" i="16"/>
  <c r="G1991" i="16"/>
  <c r="C1992" i="16"/>
  <c r="D1992" i="16"/>
  <c r="E1992" i="16" s="1"/>
  <c r="F1992" i="16" s="1"/>
  <c r="G1992" i="16"/>
  <c r="C1993" i="16"/>
  <c r="G1993" i="16" s="1"/>
  <c r="D1993" i="16"/>
  <c r="E1993" i="16"/>
  <c r="F1993" i="16" s="1"/>
  <c r="C1994" i="16"/>
  <c r="D1994" i="16"/>
  <c r="E1994" i="16" s="1"/>
  <c r="F1994" i="16"/>
  <c r="G1994" i="16"/>
  <c r="C1995" i="16"/>
  <c r="D1995" i="16"/>
  <c r="E1995" i="16"/>
  <c r="F1995" i="16" s="1"/>
  <c r="G1995" i="16"/>
  <c r="C1996" i="16"/>
  <c r="D1996" i="16"/>
  <c r="E1996" i="16" s="1"/>
  <c r="G1996" i="16"/>
  <c r="C1997" i="16"/>
  <c r="D1997" i="16"/>
  <c r="E1997" i="16"/>
  <c r="F1997" i="16" s="1"/>
  <c r="G1997" i="16"/>
  <c r="C1998" i="16"/>
  <c r="D1998" i="16"/>
  <c r="E1998" i="16" s="1"/>
  <c r="F1998" i="16" s="1"/>
  <c r="G1998" i="16"/>
  <c r="C1999" i="16"/>
  <c r="D1999" i="16"/>
  <c r="E1999" i="16"/>
  <c r="G1999" i="16"/>
  <c r="C2000" i="16"/>
  <c r="D2000" i="16"/>
  <c r="E2000" i="16" s="1"/>
  <c r="F2000" i="16" s="1"/>
  <c r="G2000" i="16"/>
  <c r="C2001" i="16"/>
  <c r="G2001" i="16" s="1"/>
  <c r="D2001" i="16"/>
  <c r="E2001" i="16"/>
  <c r="F2001" i="16" s="1"/>
  <c r="C2002" i="16"/>
  <c r="D2002" i="16"/>
  <c r="E2002" i="16" s="1"/>
  <c r="F2002" i="16"/>
  <c r="G2002" i="16"/>
  <c r="C2003" i="16"/>
  <c r="D2003" i="16"/>
  <c r="E2003" i="16"/>
  <c r="F2003" i="16" s="1"/>
  <c r="G2003" i="16"/>
  <c r="C2004" i="16"/>
  <c r="D2004" i="16"/>
  <c r="E2004" i="16" s="1"/>
  <c r="G2004" i="16"/>
  <c r="C2005" i="16"/>
  <c r="D2005" i="16"/>
  <c r="E2005" i="16"/>
  <c r="F2005" i="16" s="1"/>
  <c r="G2005" i="16"/>
  <c r="C2006" i="16"/>
  <c r="D2006" i="16"/>
  <c r="E2006" i="16" s="1"/>
  <c r="F2006" i="16" s="1"/>
  <c r="G2006" i="16"/>
  <c r="C2007" i="16"/>
  <c r="D2007" i="16"/>
  <c r="E2007" i="16"/>
  <c r="G2007" i="16"/>
  <c r="C2008" i="16"/>
  <c r="D2008" i="16"/>
  <c r="E2008" i="16" s="1"/>
  <c r="F2008" i="16" s="1"/>
  <c r="G2008" i="16"/>
  <c r="C2009" i="16"/>
  <c r="G2009" i="16" s="1"/>
  <c r="D2009" i="16"/>
  <c r="E2009" i="16"/>
  <c r="F2009" i="16" s="1"/>
  <c r="C2010" i="16"/>
  <c r="D2010" i="16"/>
  <c r="E2010" i="16" s="1"/>
  <c r="F2010" i="16"/>
  <c r="G2010" i="16"/>
  <c r="C2011" i="16"/>
  <c r="D2011" i="16"/>
  <c r="E2011" i="16"/>
  <c r="F2011" i="16" s="1"/>
  <c r="G2011" i="16"/>
  <c r="C2012" i="16"/>
  <c r="D2012" i="16"/>
  <c r="E2012" i="16" s="1"/>
  <c r="G2012" i="16"/>
  <c r="C2013" i="16"/>
  <c r="D2013" i="16"/>
  <c r="E2013" i="16"/>
  <c r="F2013" i="16" s="1"/>
  <c r="G2013" i="16"/>
  <c r="C2014" i="16"/>
  <c r="D2014" i="16"/>
  <c r="E2014" i="16" s="1"/>
  <c r="F2014" i="16" s="1"/>
  <c r="G2014" i="16"/>
  <c r="C2015" i="16"/>
  <c r="D2015" i="16"/>
  <c r="E2015" i="16"/>
  <c r="G2015" i="16"/>
  <c r="C2016" i="16"/>
  <c r="D2016" i="16"/>
  <c r="E2016" i="16" s="1"/>
  <c r="F2016" i="16" s="1"/>
  <c r="G2016" i="16"/>
  <c r="C2017" i="16"/>
  <c r="G2017" i="16" s="1"/>
  <c r="D2017" i="16"/>
  <c r="E2017" i="16"/>
  <c r="F2017" i="16" s="1"/>
  <c r="C2018" i="16"/>
  <c r="D2018" i="16"/>
  <c r="E2018" i="16" s="1"/>
  <c r="F2018" i="16"/>
  <c r="G2018" i="16"/>
  <c r="C2019" i="16"/>
  <c r="D2019" i="16"/>
  <c r="E2019" i="16"/>
  <c r="F2019" i="16" s="1"/>
  <c r="G2019" i="16"/>
  <c r="C2020" i="16"/>
  <c r="D2020" i="16"/>
  <c r="E2020" i="16" s="1"/>
  <c r="G2020" i="16"/>
  <c r="C2021" i="16"/>
  <c r="D2021" i="16"/>
  <c r="E2021" i="16"/>
  <c r="F2021" i="16" s="1"/>
  <c r="G2021" i="16"/>
  <c r="C2022" i="16"/>
  <c r="D2022" i="16"/>
  <c r="E2022" i="16" s="1"/>
  <c r="F2022" i="16" s="1"/>
  <c r="G2022" i="16"/>
  <c r="C2023" i="16"/>
  <c r="D2023" i="16"/>
  <c r="E2023" i="16"/>
  <c r="G2023" i="16"/>
  <c r="C2024" i="16"/>
  <c r="D2024" i="16"/>
  <c r="E2024" i="16" s="1"/>
  <c r="F2024" i="16" s="1"/>
  <c r="G2024" i="16"/>
  <c r="C2025" i="16"/>
  <c r="G2025" i="16" s="1"/>
  <c r="D2025" i="16"/>
  <c r="E2025" i="16"/>
  <c r="F2025" i="16" s="1"/>
  <c r="C2026" i="16"/>
  <c r="D2026" i="16"/>
  <c r="E2026" i="16" s="1"/>
  <c r="F2026" i="16"/>
  <c r="G2026" i="16"/>
  <c r="C2027" i="16"/>
  <c r="D2027" i="16"/>
  <c r="E2027" i="16"/>
  <c r="F2027" i="16" s="1"/>
  <c r="G2027" i="16"/>
  <c r="C2028" i="16"/>
  <c r="D2028" i="16"/>
  <c r="E2028" i="16" s="1"/>
  <c r="G2028" i="16"/>
  <c r="C2029" i="16"/>
  <c r="D2029" i="16"/>
  <c r="E2029" i="16"/>
  <c r="F2029" i="16" s="1"/>
  <c r="G2029" i="16"/>
  <c r="C2030" i="16"/>
  <c r="D2030" i="16"/>
  <c r="E2030" i="16" s="1"/>
  <c r="F2030" i="16" s="1"/>
  <c r="G2030" i="16"/>
  <c r="C2031" i="16"/>
  <c r="D2031" i="16"/>
  <c r="E2031" i="16"/>
  <c r="G2031" i="16"/>
  <c r="C2032" i="16"/>
  <c r="D2032" i="16"/>
  <c r="E2032" i="16" s="1"/>
  <c r="F2032" i="16" s="1"/>
  <c r="G2032" i="16"/>
  <c r="C2033" i="16"/>
  <c r="G2033" i="16" s="1"/>
  <c r="D2033" i="16"/>
  <c r="E2033" i="16"/>
  <c r="F2033" i="16" s="1"/>
  <c r="C2034" i="16"/>
  <c r="D2034" i="16"/>
  <c r="E2034" i="16" s="1"/>
  <c r="F2034" i="16"/>
  <c r="G2034" i="16"/>
  <c r="C2035" i="16"/>
  <c r="D2035" i="16"/>
  <c r="E2035" i="16"/>
  <c r="F2035" i="16" s="1"/>
  <c r="G2035" i="16"/>
  <c r="C2036" i="16"/>
  <c r="D2036" i="16"/>
  <c r="E2036" i="16" s="1"/>
  <c r="G2036" i="16"/>
  <c r="C2037" i="16"/>
  <c r="D2037" i="16"/>
  <c r="E2037" i="16"/>
  <c r="F2037" i="16" s="1"/>
  <c r="G2037" i="16"/>
  <c r="C2038" i="16"/>
  <c r="D2038" i="16"/>
  <c r="E2038" i="16" s="1"/>
  <c r="F2038" i="16" s="1"/>
  <c r="G2038" i="16"/>
  <c r="C2039" i="16"/>
  <c r="D2039" i="16"/>
  <c r="E2039" i="16"/>
  <c r="G2039" i="16"/>
  <c r="C2040" i="16"/>
  <c r="D2040" i="16"/>
  <c r="E2040" i="16" s="1"/>
  <c r="F2040" i="16" s="1"/>
  <c r="G2040" i="16"/>
  <c r="C2041" i="16"/>
  <c r="G2041" i="16" s="1"/>
  <c r="D2041" i="16"/>
  <c r="E2041" i="16"/>
  <c r="F2041" i="16" s="1"/>
  <c r="C2042" i="16"/>
  <c r="D2042" i="16"/>
  <c r="E2042" i="16" s="1"/>
  <c r="F2042" i="16"/>
  <c r="G2042" i="16"/>
  <c r="C2043" i="16"/>
  <c r="D2043" i="16"/>
  <c r="E2043" i="16"/>
  <c r="F2043" i="16" s="1"/>
  <c r="G2043" i="16"/>
  <c r="C2044" i="16"/>
  <c r="D2044" i="16"/>
  <c r="E2044" i="16" s="1"/>
  <c r="G2044" i="16"/>
  <c r="C2045" i="16"/>
  <c r="D2045" i="16"/>
  <c r="E2045" i="16"/>
  <c r="F2045" i="16" s="1"/>
  <c r="G2045" i="16"/>
  <c r="C2046" i="16"/>
  <c r="D2046" i="16"/>
  <c r="E2046" i="16" s="1"/>
  <c r="F2046" i="16" s="1"/>
  <c r="G2046" i="16"/>
  <c r="C2047" i="16"/>
  <c r="D2047" i="16"/>
  <c r="E2047" i="16"/>
  <c r="G2047" i="16"/>
  <c r="C2048" i="16"/>
  <c r="D2048" i="16"/>
  <c r="E2048" i="16" s="1"/>
  <c r="F2048" i="16" s="1"/>
  <c r="G2048" i="16"/>
  <c r="C2049" i="16"/>
  <c r="G2049" i="16" s="1"/>
  <c r="D2049" i="16"/>
  <c r="E2049" i="16"/>
  <c r="F2049" i="16" s="1"/>
  <c r="C2050" i="16"/>
  <c r="D2050" i="16"/>
  <c r="E2050" i="16" s="1"/>
  <c r="F2050" i="16"/>
  <c r="G2050" i="16"/>
  <c r="C2051" i="16"/>
  <c r="D2051" i="16"/>
  <c r="E2051" i="16"/>
  <c r="F2051" i="16" s="1"/>
  <c r="G2051" i="16"/>
  <c r="C2052" i="16"/>
  <c r="D2052" i="16"/>
  <c r="E2052" i="16" s="1"/>
  <c r="G2052" i="16"/>
  <c r="C2053" i="16"/>
  <c r="D2053" i="16"/>
  <c r="E2053" i="16"/>
  <c r="F2053" i="16" s="1"/>
  <c r="G2053" i="16"/>
  <c r="C2054" i="16"/>
  <c r="D2054" i="16"/>
  <c r="E2054" i="16" s="1"/>
  <c r="F2054" i="16" s="1"/>
  <c r="G2054" i="16"/>
  <c r="C2055" i="16"/>
  <c r="D2055" i="16"/>
  <c r="E2055" i="16"/>
  <c r="G2055" i="16"/>
  <c r="C2056" i="16"/>
  <c r="D2056" i="16"/>
  <c r="E2056" i="16" s="1"/>
  <c r="F2056" i="16" s="1"/>
  <c r="G2056" i="16"/>
  <c r="C2057" i="16"/>
  <c r="G2057" i="16" s="1"/>
  <c r="D2057" i="16"/>
  <c r="E2057" i="16"/>
  <c r="F2057" i="16" s="1"/>
  <c r="C2058" i="16"/>
  <c r="D2058" i="16"/>
  <c r="E2058" i="16" s="1"/>
  <c r="F2058" i="16"/>
  <c r="G2058" i="16"/>
  <c r="C2059" i="16"/>
  <c r="D2059" i="16"/>
  <c r="E2059" i="16"/>
  <c r="F2059" i="16" s="1"/>
  <c r="G2059" i="16"/>
  <c r="C2060" i="16"/>
  <c r="D2060" i="16"/>
  <c r="E2060" i="16" s="1"/>
  <c r="G2060" i="16"/>
  <c r="C2061" i="16"/>
  <c r="D2061" i="16"/>
  <c r="E2061" i="16"/>
  <c r="F2061" i="16" s="1"/>
  <c r="G2061" i="16"/>
  <c r="C2062" i="16"/>
  <c r="D2062" i="16"/>
  <c r="E2062" i="16" s="1"/>
  <c r="F2062" i="16" s="1"/>
  <c r="G2062" i="16"/>
  <c r="C2063" i="16"/>
  <c r="D2063" i="16"/>
  <c r="E2063" i="16"/>
  <c r="G2063" i="16"/>
  <c r="C2064" i="16"/>
  <c r="D2064" i="16"/>
  <c r="E2064" i="16" s="1"/>
  <c r="F2064" i="16" s="1"/>
  <c r="G2064" i="16"/>
  <c r="C2065" i="16"/>
  <c r="G2065" i="16" s="1"/>
  <c r="D2065" i="16"/>
  <c r="E2065" i="16"/>
  <c r="F2065" i="16" s="1"/>
  <c r="C2066" i="16"/>
  <c r="D2066" i="16"/>
  <c r="E2066" i="16" s="1"/>
  <c r="F2066" i="16"/>
  <c r="G2066" i="16"/>
  <c r="C2067" i="16"/>
  <c r="D2067" i="16"/>
  <c r="E2067" i="16"/>
  <c r="F2067" i="16" s="1"/>
  <c r="G2067" i="16"/>
  <c r="C2068" i="16"/>
  <c r="D2068" i="16"/>
  <c r="E2068" i="16" s="1"/>
  <c r="G2068" i="16"/>
  <c r="C2069" i="16"/>
  <c r="D2069" i="16"/>
  <c r="E2069" i="16"/>
  <c r="F2069" i="16" s="1"/>
  <c r="G2069" i="16"/>
  <c r="C2070" i="16"/>
  <c r="D2070" i="16"/>
  <c r="E2070" i="16" s="1"/>
  <c r="F2070" i="16" s="1"/>
  <c r="G2070" i="16"/>
  <c r="C2071" i="16"/>
  <c r="D2071" i="16"/>
  <c r="E2071" i="16"/>
  <c r="G2071" i="16"/>
  <c r="C2072" i="16"/>
  <c r="D2072" i="16"/>
  <c r="E2072" i="16" s="1"/>
  <c r="F2072" i="16" s="1"/>
  <c r="G2072" i="16"/>
  <c r="C2073" i="16"/>
  <c r="G2073" i="16" s="1"/>
  <c r="D2073" i="16"/>
  <c r="E2073" i="16"/>
  <c r="F2073" i="16" s="1"/>
  <c r="C2074" i="16"/>
  <c r="D2074" i="16"/>
  <c r="E2074" i="16" s="1"/>
  <c r="F2074" i="16"/>
  <c r="G2074" i="16"/>
  <c r="C2075" i="16"/>
  <c r="D2075" i="16"/>
  <c r="E2075" i="16"/>
  <c r="F2075" i="16" s="1"/>
  <c r="G2075" i="16"/>
  <c r="C2076" i="16"/>
  <c r="D2076" i="16"/>
  <c r="E2076" i="16" s="1"/>
  <c r="G2076" i="16"/>
  <c r="C2077" i="16"/>
  <c r="D2077" i="16"/>
  <c r="E2077" i="16"/>
  <c r="F2077" i="16" s="1"/>
  <c r="G2077" i="16"/>
  <c r="C2078" i="16"/>
  <c r="D2078" i="16"/>
  <c r="E2078" i="16" s="1"/>
  <c r="F2078" i="16" s="1"/>
  <c r="G2078" i="16"/>
  <c r="C2079" i="16"/>
  <c r="D2079" i="16"/>
  <c r="E2079" i="16"/>
  <c r="G2079" i="16"/>
  <c r="C2080" i="16"/>
  <c r="D2080" i="16"/>
  <c r="E2080" i="16" s="1"/>
  <c r="F2080" i="16" s="1"/>
  <c r="G2080" i="16"/>
  <c r="C2081" i="16"/>
  <c r="G2081" i="16" s="1"/>
  <c r="D2081" i="16"/>
  <c r="E2081" i="16"/>
  <c r="F2081" i="16" s="1"/>
  <c r="C2082" i="16"/>
  <c r="D2082" i="16"/>
  <c r="E2082" i="16" s="1"/>
  <c r="F2082" i="16"/>
  <c r="G2082" i="16"/>
  <c r="C2083" i="16"/>
  <c r="D2083" i="16"/>
  <c r="E2083" i="16"/>
  <c r="F2083" i="16" s="1"/>
  <c r="G2083" i="16"/>
  <c r="C2084" i="16"/>
  <c r="D2084" i="16"/>
  <c r="E2084" i="16" s="1"/>
  <c r="F2084" i="16"/>
  <c r="G2084" i="16"/>
  <c r="C2085" i="16"/>
  <c r="G2085" i="16" s="1"/>
  <c r="D2085" i="16"/>
  <c r="E2085" i="16"/>
  <c r="F2085" i="16" s="1"/>
  <c r="C2086" i="16"/>
  <c r="D2086" i="16"/>
  <c r="E2086" i="16" s="1"/>
  <c r="F2086" i="16"/>
  <c r="G2086" i="16"/>
  <c r="C2087" i="16"/>
  <c r="G2087" i="16" s="1"/>
  <c r="D2087" i="16"/>
  <c r="E2087" i="16"/>
  <c r="F2087" i="16" s="1"/>
  <c r="C2088" i="16"/>
  <c r="D2088" i="16"/>
  <c r="E2088" i="16" s="1"/>
  <c r="F2088" i="16"/>
  <c r="G2088" i="16"/>
  <c r="C2089" i="16"/>
  <c r="G2089" i="16" s="1"/>
  <c r="D2089" i="16"/>
  <c r="E2089" i="16"/>
  <c r="F2089" i="16" s="1"/>
  <c r="C2090" i="16"/>
  <c r="D2090" i="16"/>
  <c r="E2090" i="16" s="1"/>
  <c r="G2090" i="16"/>
  <c r="C2091" i="16"/>
  <c r="G2091" i="16" s="1"/>
  <c r="D2091" i="16"/>
  <c r="E2091" i="16"/>
  <c r="F2091" i="16" s="1"/>
  <c r="C2092" i="16"/>
  <c r="D2092" i="16"/>
  <c r="E2092" i="16" s="1"/>
  <c r="F2092" i="16"/>
  <c r="G2092" i="16"/>
  <c r="C2093" i="16"/>
  <c r="G2093" i="16" s="1"/>
  <c r="D2093" i="16"/>
  <c r="E2093" i="16"/>
  <c r="F2093" i="16" s="1"/>
  <c r="C2094" i="16"/>
  <c r="D2094" i="16"/>
  <c r="E2094" i="16" s="1"/>
  <c r="F2094" i="16"/>
  <c r="G2094" i="16"/>
  <c r="C2095" i="16"/>
  <c r="G2095" i="16" s="1"/>
  <c r="D2095" i="16"/>
  <c r="E2095" i="16"/>
  <c r="F2095" i="16" s="1"/>
  <c r="C2096" i="16"/>
  <c r="D2096" i="16"/>
  <c r="E2096" i="16" s="1"/>
  <c r="F2096" i="16"/>
  <c r="G2096" i="16"/>
  <c r="C2097" i="16"/>
  <c r="G2097" i="16" s="1"/>
  <c r="D2097" i="16"/>
  <c r="E2097" i="16"/>
  <c r="F2097" i="16" s="1"/>
  <c r="C2098" i="16"/>
  <c r="D2098" i="16"/>
  <c r="E2098" i="16" s="1"/>
  <c r="G2098" i="16"/>
  <c r="C2099" i="16"/>
  <c r="G2099" i="16" s="1"/>
  <c r="D2099" i="16"/>
  <c r="E2099" i="16"/>
  <c r="F2099" i="16" s="1"/>
  <c r="C2100" i="16"/>
  <c r="D2100" i="16"/>
  <c r="E2100" i="16" s="1"/>
  <c r="F2100" i="16"/>
  <c r="G2100" i="16"/>
  <c r="C2101" i="16"/>
  <c r="G2101" i="16" s="1"/>
  <c r="D2101" i="16"/>
  <c r="E2101" i="16"/>
  <c r="F2101" i="16" s="1"/>
  <c r="C2102" i="16"/>
  <c r="D2102" i="16"/>
  <c r="E2102" i="16" s="1"/>
  <c r="F2102" i="16"/>
  <c r="G2102" i="16"/>
  <c r="C2103" i="16"/>
  <c r="G2103" i="16" s="1"/>
  <c r="D2103" i="16"/>
  <c r="E2103" i="16"/>
  <c r="F2103" i="16" s="1"/>
  <c r="C2104" i="16"/>
  <c r="D2104" i="16"/>
  <c r="E2104" i="16" s="1"/>
  <c r="F2104" i="16"/>
  <c r="G2104" i="16"/>
  <c r="C2105" i="16"/>
  <c r="G2105" i="16" s="1"/>
  <c r="D2105" i="16"/>
  <c r="E2105" i="16"/>
  <c r="F2105" i="16" s="1"/>
  <c r="C2106" i="16"/>
  <c r="D2106" i="16"/>
  <c r="E2106" i="16" s="1"/>
  <c r="G2106" i="16"/>
  <c r="C2107" i="16"/>
  <c r="G2107" i="16" s="1"/>
  <c r="D2107" i="16"/>
  <c r="E2107" i="16"/>
  <c r="F2107" i="16" s="1"/>
  <c r="C2108" i="16"/>
  <c r="D2108" i="16"/>
  <c r="E2108" i="16" s="1"/>
  <c r="F2108" i="16"/>
  <c r="G2108" i="16"/>
  <c r="C2109" i="16"/>
  <c r="G2109" i="16" s="1"/>
  <c r="D2109" i="16"/>
  <c r="E2109" i="16"/>
  <c r="F2109" i="16" s="1"/>
  <c r="C2110" i="16"/>
  <c r="D2110" i="16"/>
  <c r="E2110" i="16" s="1"/>
  <c r="F2110" i="16"/>
  <c r="G2110" i="16"/>
  <c r="C2111" i="16"/>
  <c r="G2111" i="16" s="1"/>
  <c r="D2111" i="16"/>
  <c r="E2111" i="16"/>
  <c r="F2111" i="16" s="1"/>
  <c r="C2112" i="16"/>
  <c r="D2112" i="16"/>
  <c r="E2112" i="16" s="1"/>
  <c r="F2112" i="16"/>
  <c r="G2112" i="16"/>
  <c r="C2113" i="16"/>
  <c r="G2113" i="16" s="1"/>
  <c r="D2113" i="16"/>
  <c r="E2113" i="16"/>
  <c r="F2113" i="16" s="1"/>
  <c r="C2114" i="16"/>
  <c r="D2114" i="16"/>
  <c r="E2114" i="16" s="1"/>
  <c r="G2114" i="16"/>
  <c r="C2115" i="16"/>
  <c r="G2115" i="16" s="1"/>
  <c r="D2115" i="16"/>
  <c r="E2115" i="16"/>
  <c r="F2115" i="16" s="1"/>
  <c r="C2116" i="16"/>
  <c r="D2116" i="16"/>
  <c r="E2116" i="16" s="1"/>
  <c r="F2116" i="16"/>
  <c r="G2116" i="16"/>
  <c r="C2117" i="16"/>
  <c r="G2117" i="16" s="1"/>
  <c r="D2117" i="16"/>
  <c r="E2117" i="16"/>
  <c r="F2117" i="16" s="1"/>
  <c r="C2118" i="16"/>
  <c r="D2118" i="16"/>
  <c r="E2118" i="16" s="1"/>
  <c r="F2118" i="16"/>
  <c r="G2118" i="16"/>
  <c r="C2119" i="16"/>
  <c r="G2119" i="16" s="1"/>
  <c r="D2119" i="16"/>
  <c r="E2119" i="16"/>
  <c r="F2119" i="16" s="1"/>
  <c r="C2120" i="16"/>
  <c r="D2120" i="16"/>
  <c r="E2120" i="16" s="1"/>
  <c r="F2120" i="16"/>
  <c r="G2120" i="16"/>
  <c r="C2121" i="16"/>
  <c r="G2121" i="16" s="1"/>
  <c r="D2121" i="16"/>
  <c r="E2121" i="16"/>
  <c r="F2121" i="16" s="1"/>
  <c r="C2122" i="16"/>
  <c r="D2122" i="16"/>
  <c r="E2122" i="16" s="1"/>
  <c r="G2122" i="16"/>
  <c r="C2123" i="16"/>
  <c r="G2123" i="16" s="1"/>
  <c r="D2123" i="16"/>
  <c r="E2123" i="16"/>
  <c r="F2123" i="16" s="1"/>
  <c r="C2124" i="16"/>
  <c r="D2124" i="16"/>
  <c r="E2124" i="16" s="1"/>
  <c r="F2124" i="16"/>
  <c r="G2124" i="16"/>
  <c r="C2125" i="16"/>
  <c r="G2125" i="16" s="1"/>
  <c r="D2125" i="16"/>
  <c r="E2125" i="16"/>
  <c r="F2125" i="16" s="1"/>
  <c r="C2126" i="16"/>
  <c r="D2126" i="16"/>
  <c r="E2126" i="16" s="1"/>
  <c r="F2126" i="16"/>
  <c r="G2126" i="16"/>
  <c r="C2127" i="16"/>
  <c r="G2127" i="16" s="1"/>
  <c r="D2127" i="16"/>
  <c r="E2127" i="16"/>
  <c r="F2127" i="16" s="1"/>
  <c r="C2128" i="16"/>
  <c r="D2128" i="16"/>
  <c r="E2128" i="16" s="1"/>
  <c r="F2128" i="16"/>
  <c r="G2128" i="16"/>
  <c r="C2129" i="16"/>
  <c r="G2129" i="16" s="1"/>
  <c r="D2129" i="16"/>
  <c r="E2129" i="16"/>
  <c r="F2129" i="16" s="1"/>
  <c r="C2130" i="16"/>
  <c r="D2130" i="16"/>
  <c r="E2130" i="16" s="1"/>
  <c r="G2130" i="16"/>
  <c r="C2131" i="16"/>
  <c r="G2131" i="16" s="1"/>
  <c r="D2131" i="16"/>
  <c r="E2131" i="16"/>
  <c r="F2131" i="16" s="1"/>
  <c r="C2132" i="16"/>
  <c r="D2132" i="16"/>
  <c r="E2132" i="16" s="1"/>
  <c r="F2132" i="16"/>
  <c r="G2132" i="16"/>
  <c r="C2133" i="16"/>
  <c r="G2133" i="16" s="1"/>
  <c r="D2133" i="16"/>
  <c r="E2133" i="16"/>
  <c r="F2133" i="16" s="1"/>
  <c r="C2134" i="16"/>
  <c r="D2134" i="16"/>
  <c r="E2134" i="16" s="1"/>
  <c r="F2134" i="16"/>
  <c r="G2134" i="16"/>
  <c r="C2135" i="16"/>
  <c r="G2135" i="16" s="1"/>
  <c r="D2135" i="16"/>
  <c r="E2135" i="16"/>
  <c r="F2135" i="16" s="1"/>
  <c r="C2136" i="16"/>
  <c r="D2136" i="16"/>
  <c r="E2136" i="16" s="1"/>
  <c r="F2136" i="16"/>
  <c r="G2136" i="16"/>
  <c r="C2137" i="16"/>
  <c r="G2137" i="16" s="1"/>
  <c r="D2137" i="16"/>
  <c r="E2137" i="16"/>
  <c r="F2137" i="16" s="1"/>
  <c r="C2138" i="16"/>
  <c r="D2138" i="16"/>
  <c r="E2138" i="16" s="1"/>
  <c r="G2138" i="16"/>
  <c r="C2139" i="16"/>
  <c r="G2139" i="16" s="1"/>
  <c r="D2139" i="16"/>
  <c r="E2139" i="16"/>
  <c r="F2139" i="16" s="1"/>
  <c r="C2140" i="16"/>
  <c r="D2140" i="16"/>
  <c r="E2140" i="16" s="1"/>
  <c r="F2140" i="16"/>
  <c r="G2140" i="16"/>
  <c r="C2141" i="16"/>
  <c r="G2141" i="16" s="1"/>
  <c r="D2141" i="16"/>
  <c r="E2141" i="16"/>
  <c r="F2141" i="16" s="1"/>
  <c r="C2142" i="16"/>
  <c r="D2142" i="16"/>
  <c r="E2142" i="16" s="1"/>
  <c r="F2142" i="16"/>
  <c r="G2142" i="16"/>
  <c r="C2143" i="16"/>
  <c r="G2143" i="16" s="1"/>
  <c r="D2143" i="16"/>
  <c r="E2143" i="16"/>
  <c r="F2143" i="16" s="1"/>
  <c r="C2144" i="16"/>
  <c r="D2144" i="16"/>
  <c r="E2144" i="16" s="1"/>
  <c r="F2144" i="16"/>
  <c r="G2144" i="16"/>
  <c r="C2145" i="16"/>
  <c r="G2145" i="16" s="1"/>
  <c r="D2145" i="16"/>
  <c r="E2145" i="16"/>
  <c r="F2145" i="16" s="1"/>
  <c r="C2146" i="16"/>
  <c r="D2146" i="16"/>
  <c r="E2146" i="16" s="1"/>
  <c r="G2146" i="16"/>
  <c r="C2147" i="16"/>
  <c r="G2147" i="16" s="1"/>
  <c r="D2147" i="16"/>
  <c r="E2147" i="16"/>
  <c r="F2147" i="16" s="1"/>
  <c r="C2148" i="16"/>
  <c r="D2148" i="16"/>
  <c r="E2148" i="16" s="1"/>
  <c r="F2148" i="16"/>
  <c r="G2148" i="16"/>
  <c r="C2149" i="16"/>
  <c r="G2149" i="16" s="1"/>
  <c r="D2149" i="16"/>
  <c r="E2149" i="16"/>
  <c r="F2149" i="16" s="1"/>
  <c r="C2150" i="16"/>
  <c r="D2150" i="16"/>
  <c r="E2150" i="16" s="1"/>
  <c r="F2150" i="16"/>
  <c r="G2150" i="16"/>
  <c r="C2151" i="16"/>
  <c r="G2151" i="16" s="1"/>
  <c r="D2151" i="16"/>
  <c r="E2151" i="16"/>
  <c r="F2151" i="16" s="1"/>
  <c r="C2152" i="16"/>
  <c r="D2152" i="16"/>
  <c r="E2152" i="16" s="1"/>
  <c r="F2152" i="16"/>
  <c r="G2152" i="16"/>
  <c r="C2153" i="16"/>
  <c r="G2153" i="16" s="1"/>
  <c r="D2153" i="16"/>
  <c r="E2153" i="16"/>
  <c r="F2153" i="16" s="1"/>
  <c r="C2154" i="16"/>
  <c r="D2154" i="16"/>
  <c r="E2154" i="16" s="1"/>
  <c r="G2154" i="16"/>
  <c r="C2155" i="16"/>
  <c r="G2155" i="16" s="1"/>
  <c r="D2155" i="16"/>
  <c r="E2155" i="16"/>
  <c r="F2155" i="16" s="1"/>
  <c r="C2156" i="16"/>
  <c r="D2156" i="16"/>
  <c r="E2156" i="16" s="1"/>
  <c r="F2156" i="16"/>
  <c r="G2156" i="16"/>
  <c r="C2157" i="16"/>
  <c r="G2157" i="16" s="1"/>
  <c r="D2157" i="16"/>
  <c r="E2157" i="16"/>
  <c r="F2157" i="16" s="1"/>
  <c r="C2158" i="16"/>
  <c r="D2158" i="16"/>
  <c r="E2158" i="16" s="1"/>
  <c r="F2158" i="16"/>
  <c r="G2158" i="16"/>
  <c r="C2159" i="16"/>
  <c r="G2159" i="16" s="1"/>
  <c r="D2159" i="16"/>
  <c r="E2159" i="16"/>
  <c r="F2159" i="16" s="1"/>
  <c r="C2160" i="16"/>
  <c r="D2160" i="16"/>
  <c r="E2160" i="16" s="1"/>
  <c r="F2160" i="16"/>
  <c r="G2160" i="16"/>
  <c r="C2161" i="16"/>
  <c r="G2161" i="16" s="1"/>
  <c r="D2161" i="16"/>
  <c r="E2161" i="16"/>
  <c r="F2161" i="16" s="1"/>
  <c r="C2162" i="16"/>
  <c r="D2162" i="16"/>
  <c r="E2162" i="16" s="1"/>
  <c r="G2162" i="16"/>
  <c r="C2163" i="16"/>
  <c r="G2163" i="16" s="1"/>
  <c r="D2163" i="16"/>
  <c r="E2163" i="16"/>
  <c r="F2163" i="16" s="1"/>
  <c r="C2164" i="16"/>
  <c r="D2164" i="16"/>
  <c r="E2164" i="16" s="1"/>
  <c r="F2164" i="16"/>
  <c r="G2164" i="16"/>
  <c r="C2165" i="16"/>
  <c r="G2165" i="16" s="1"/>
  <c r="D2165" i="16"/>
  <c r="E2165" i="16"/>
  <c r="F2165" i="16" s="1"/>
  <c r="C2166" i="16"/>
  <c r="D2166" i="16"/>
  <c r="E2166" i="16" s="1"/>
  <c r="F2166" i="16"/>
  <c r="G2166" i="16"/>
  <c r="C2167" i="16"/>
  <c r="G2167" i="16" s="1"/>
  <c r="D2167" i="16"/>
  <c r="E2167" i="16"/>
  <c r="F2167" i="16" s="1"/>
  <c r="C2168" i="16"/>
  <c r="D2168" i="16"/>
  <c r="E2168" i="16" s="1"/>
  <c r="F2168" i="16"/>
  <c r="G2168" i="16"/>
  <c r="C2169" i="16"/>
  <c r="G2169" i="16" s="1"/>
  <c r="D2169" i="16"/>
  <c r="E2169" i="16"/>
  <c r="F2169" i="16" s="1"/>
  <c r="C2170" i="16"/>
  <c r="D2170" i="16"/>
  <c r="E2170" i="16" s="1"/>
  <c r="G2170" i="16"/>
  <c r="C2171" i="16"/>
  <c r="G2171" i="16" s="1"/>
  <c r="D2171" i="16"/>
  <c r="E2171" i="16"/>
  <c r="F2171" i="16" s="1"/>
  <c r="C2172" i="16"/>
  <c r="D2172" i="16"/>
  <c r="E2172" i="16" s="1"/>
  <c r="F2172" i="16"/>
  <c r="G2172" i="16"/>
  <c r="C2173" i="16"/>
  <c r="G2173" i="16" s="1"/>
  <c r="D2173" i="16"/>
  <c r="E2173" i="16"/>
  <c r="F2173" i="16" s="1"/>
  <c r="C2174" i="16"/>
  <c r="D2174" i="16"/>
  <c r="E2174" i="16" s="1"/>
  <c r="F2174" i="16"/>
  <c r="G2174" i="16"/>
  <c r="C2175" i="16"/>
  <c r="G2175" i="16" s="1"/>
  <c r="D2175" i="16"/>
  <c r="E2175" i="16"/>
  <c r="F2175" i="16" s="1"/>
  <c r="C2176" i="16"/>
  <c r="D2176" i="16"/>
  <c r="E2176" i="16" s="1"/>
  <c r="F2176" i="16"/>
  <c r="G2176" i="16"/>
  <c r="C2177" i="16"/>
  <c r="G2177" i="16" s="1"/>
  <c r="D2177" i="16"/>
  <c r="E2177" i="16"/>
  <c r="F2177" i="16" s="1"/>
  <c r="C2178" i="16"/>
  <c r="D2178" i="16"/>
  <c r="E2178" i="16" s="1"/>
  <c r="G2178" i="16"/>
  <c r="C2179" i="16"/>
  <c r="G2179" i="16" s="1"/>
  <c r="D2179" i="16"/>
  <c r="E2179" i="16"/>
  <c r="F2179" i="16" s="1"/>
  <c r="C2180" i="16"/>
  <c r="D2180" i="16"/>
  <c r="E2180" i="16" s="1"/>
  <c r="F2180" i="16"/>
  <c r="G2180" i="16"/>
  <c r="C2181" i="16"/>
  <c r="G2181" i="16" s="1"/>
  <c r="D2181" i="16"/>
  <c r="E2181" i="16"/>
  <c r="F2181" i="16" s="1"/>
  <c r="C2182" i="16"/>
  <c r="D2182" i="16"/>
  <c r="E2182" i="16" s="1"/>
  <c r="F2182" i="16"/>
  <c r="G2182" i="16"/>
  <c r="C2183" i="16"/>
  <c r="G2183" i="16" s="1"/>
  <c r="D2183" i="16"/>
  <c r="E2183" i="16"/>
  <c r="F2183" i="16" s="1"/>
  <c r="C2184" i="16"/>
  <c r="D2184" i="16"/>
  <c r="E2184" i="16" s="1"/>
  <c r="F2184" i="16"/>
  <c r="G2184" i="16"/>
  <c r="C2185" i="16"/>
  <c r="G2185" i="16" s="1"/>
  <c r="D2185" i="16"/>
  <c r="E2185" i="16"/>
  <c r="F2185" i="16" s="1"/>
  <c r="C2186" i="16"/>
  <c r="D2186" i="16"/>
  <c r="E2186" i="16" s="1"/>
  <c r="G2186" i="16"/>
  <c r="C2187" i="16"/>
  <c r="G2187" i="16" s="1"/>
  <c r="D2187" i="16"/>
  <c r="E2187" i="16"/>
  <c r="F2187" i="16" s="1"/>
  <c r="C2188" i="16"/>
  <c r="D2188" i="16"/>
  <c r="E2188" i="16" s="1"/>
  <c r="F2188" i="16"/>
  <c r="G2188" i="16"/>
  <c r="C2189" i="16"/>
  <c r="G2189" i="16" s="1"/>
  <c r="D2189" i="16"/>
  <c r="E2189" i="16"/>
  <c r="F2189" i="16" s="1"/>
  <c r="C2190" i="16"/>
  <c r="D2190" i="16"/>
  <c r="E2190" i="16" s="1"/>
  <c r="F2190" i="16"/>
  <c r="G2190" i="16"/>
  <c r="C2191" i="16"/>
  <c r="G2191" i="16" s="1"/>
  <c r="D2191" i="16"/>
  <c r="E2191" i="16"/>
  <c r="F2191" i="16" s="1"/>
  <c r="C2192" i="16"/>
  <c r="D2192" i="16"/>
  <c r="E2192" i="16" s="1"/>
  <c r="F2192" i="16"/>
  <c r="G2192" i="16"/>
  <c r="C2193" i="16"/>
  <c r="G2193" i="16" s="1"/>
  <c r="D2193" i="16"/>
  <c r="E2193" i="16"/>
  <c r="F2193" i="16" s="1"/>
  <c r="C2194" i="16"/>
  <c r="D2194" i="16"/>
  <c r="E2194" i="16" s="1"/>
  <c r="G2194" i="16"/>
  <c r="C2195" i="16"/>
  <c r="G2195" i="16" s="1"/>
  <c r="D2195" i="16"/>
  <c r="E2195" i="16"/>
  <c r="F2195" i="16" s="1"/>
  <c r="C2196" i="16"/>
  <c r="D2196" i="16"/>
  <c r="E2196" i="16" s="1"/>
  <c r="F2196" i="16"/>
  <c r="G2196" i="16"/>
  <c r="C2197" i="16"/>
  <c r="G2197" i="16" s="1"/>
  <c r="D2197" i="16"/>
  <c r="E2197" i="16"/>
  <c r="F2197" i="16" s="1"/>
  <c r="C2198" i="16"/>
  <c r="D2198" i="16"/>
  <c r="E2198" i="16" s="1"/>
  <c r="F2198" i="16"/>
  <c r="G2198" i="16"/>
  <c r="C2199" i="16"/>
  <c r="G2199" i="16" s="1"/>
  <c r="D2199" i="16"/>
  <c r="E2199" i="16"/>
  <c r="F2199" i="16" s="1"/>
  <c r="C2200" i="16"/>
  <c r="D2200" i="16"/>
  <c r="E2200" i="16" s="1"/>
  <c r="F2200" i="16"/>
  <c r="G2200" i="16"/>
  <c r="C2201" i="16"/>
  <c r="G2201" i="16" s="1"/>
  <c r="D2201" i="16"/>
  <c r="E2201" i="16"/>
  <c r="F2201" i="16" s="1"/>
  <c r="C2202" i="16"/>
  <c r="D2202" i="16"/>
  <c r="E2202" i="16" s="1"/>
  <c r="G2202" i="16"/>
  <c r="C2203" i="16"/>
  <c r="G2203" i="16" s="1"/>
  <c r="D2203" i="16"/>
  <c r="E2203" i="16"/>
  <c r="F2203" i="16" s="1"/>
  <c r="C2204" i="16"/>
  <c r="D2204" i="16"/>
  <c r="E2204" i="16" s="1"/>
  <c r="F2204" i="16"/>
  <c r="G2204" i="16"/>
  <c r="C2205" i="16"/>
  <c r="G2205" i="16" s="1"/>
  <c r="D2205" i="16"/>
  <c r="E2205" i="16"/>
  <c r="F2205" i="16" s="1"/>
  <c r="C2206" i="16"/>
  <c r="D2206" i="16"/>
  <c r="E2206" i="16" s="1"/>
  <c r="F2206" i="16"/>
  <c r="G2206" i="16"/>
  <c r="C2207" i="16"/>
  <c r="G2207" i="16" s="1"/>
  <c r="D2207" i="16"/>
  <c r="E2207" i="16"/>
  <c r="F2207" i="16" s="1"/>
  <c r="C2208" i="16"/>
  <c r="D2208" i="16"/>
  <c r="E2208" i="16" s="1"/>
  <c r="F2208" i="16"/>
  <c r="G2208" i="16"/>
  <c r="C2209" i="16"/>
  <c r="G2209" i="16" s="1"/>
  <c r="D2209" i="16"/>
  <c r="E2209" i="16"/>
  <c r="F2209" i="16" s="1"/>
  <c r="C2210" i="16"/>
  <c r="D2210" i="16"/>
  <c r="E2210" i="16" s="1"/>
  <c r="G2210" i="16"/>
  <c r="C2211" i="16"/>
  <c r="G2211" i="16" s="1"/>
  <c r="D2211" i="16"/>
  <c r="E2211" i="16"/>
  <c r="F2211" i="16" s="1"/>
  <c r="C2212" i="16"/>
  <c r="D2212" i="16"/>
  <c r="E2212" i="16" s="1"/>
  <c r="F2212" i="16"/>
  <c r="G2212" i="16"/>
  <c r="C2213" i="16"/>
  <c r="G2213" i="16" s="1"/>
  <c r="D2213" i="16"/>
  <c r="E2213" i="16"/>
  <c r="F2213" i="16" s="1"/>
  <c r="C2214" i="16"/>
  <c r="D2214" i="16"/>
  <c r="E2214" i="16" s="1"/>
  <c r="F2214" i="16"/>
  <c r="G2214" i="16"/>
  <c r="C2215" i="16"/>
  <c r="G2215" i="16" s="1"/>
  <c r="D2215" i="16"/>
  <c r="E2215" i="16"/>
  <c r="F2215" i="16" s="1"/>
  <c r="C2216" i="16"/>
  <c r="D2216" i="16"/>
  <c r="E2216" i="16" s="1"/>
  <c r="F2216" i="16"/>
  <c r="G2216" i="16"/>
  <c r="C2217" i="16"/>
  <c r="G2217" i="16" s="1"/>
  <c r="D2217" i="16"/>
  <c r="E2217" i="16"/>
  <c r="F2217" i="16" s="1"/>
  <c r="C2218" i="16"/>
  <c r="D2218" i="16"/>
  <c r="E2218" i="16" s="1"/>
  <c r="G2218" i="16"/>
  <c r="C2219" i="16"/>
  <c r="G2219" i="16" s="1"/>
  <c r="D2219" i="16"/>
  <c r="E2219" i="16"/>
  <c r="F2219" i="16" s="1"/>
  <c r="C2220" i="16"/>
  <c r="D2220" i="16"/>
  <c r="E2220" i="16" s="1"/>
  <c r="F2220" i="16"/>
  <c r="G2220" i="16"/>
  <c r="C2221" i="16"/>
  <c r="G2221" i="16" s="1"/>
  <c r="D2221" i="16"/>
  <c r="E2221" i="16"/>
  <c r="F2221" i="16" s="1"/>
  <c r="C2222" i="16"/>
  <c r="D2222" i="16"/>
  <c r="E2222" i="16" s="1"/>
  <c r="F2222" i="16"/>
  <c r="G2222" i="16"/>
  <c r="C2223" i="16"/>
  <c r="G2223" i="16" s="1"/>
  <c r="D2223" i="16"/>
  <c r="E2223" i="16"/>
  <c r="F2223" i="16" s="1"/>
  <c r="C2224" i="16"/>
  <c r="D2224" i="16"/>
  <c r="E2224" i="16" s="1"/>
  <c r="F2224" i="16"/>
  <c r="G2224" i="16"/>
  <c r="C2225" i="16"/>
  <c r="G2225" i="16" s="1"/>
  <c r="D2225" i="16"/>
  <c r="E2225" i="16"/>
  <c r="F2225" i="16" s="1"/>
  <c r="C2226" i="16"/>
  <c r="D2226" i="16"/>
  <c r="E2226" i="16" s="1"/>
  <c r="G2226" i="16"/>
  <c r="C2227" i="16"/>
  <c r="G2227" i="16" s="1"/>
  <c r="D2227" i="16"/>
  <c r="E2227" i="16"/>
  <c r="F2227" i="16" s="1"/>
  <c r="C2228" i="16"/>
  <c r="D2228" i="16"/>
  <c r="E2228" i="16" s="1"/>
  <c r="F2228" i="16"/>
  <c r="G2228" i="16"/>
  <c r="C2229" i="16"/>
  <c r="G2229" i="16" s="1"/>
  <c r="D2229" i="16"/>
  <c r="E2229" i="16"/>
  <c r="F2229" i="16" s="1"/>
  <c r="C2230" i="16"/>
  <c r="D2230" i="16"/>
  <c r="E2230" i="16" s="1"/>
  <c r="F2230" i="16"/>
  <c r="G2230" i="16"/>
  <c r="C2231" i="16"/>
  <c r="G2231" i="16" s="1"/>
  <c r="D2231" i="16"/>
  <c r="E2231" i="16"/>
  <c r="F2231" i="16" s="1"/>
  <c r="C2232" i="16"/>
  <c r="D2232" i="16"/>
  <c r="E2232" i="16" s="1"/>
  <c r="F2232" i="16"/>
  <c r="G2232" i="16"/>
  <c r="C2233" i="16"/>
  <c r="G2233" i="16" s="1"/>
  <c r="D2233" i="16"/>
  <c r="E2233" i="16"/>
  <c r="F2233" i="16" s="1"/>
  <c r="C2234" i="16"/>
  <c r="D2234" i="16"/>
  <c r="E2234" i="16" s="1"/>
  <c r="G2234" i="16"/>
  <c r="C2235" i="16"/>
  <c r="G2235" i="16" s="1"/>
  <c r="D2235" i="16"/>
  <c r="E2235" i="16"/>
  <c r="F2235" i="16" s="1"/>
  <c r="C2236" i="16"/>
  <c r="D2236" i="16"/>
  <c r="E2236" i="16" s="1"/>
  <c r="F2236" i="16"/>
  <c r="G2236" i="16"/>
  <c r="C2237" i="16"/>
  <c r="G2237" i="16" s="1"/>
  <c r="D2237" i="16"/>
  <c r="E2237" i="16"/>
  <c r="F2237" i="16" s="1"/>
  <c r="C2238" i="16"/>
  <c r="D2238" i="16"/>
  <c r="E2238" i="16" s="1"/>
  <c r="F2238" i="16"/>
  <c r="G2238" i="16"/>
  <c r="C2239" i="16"/>
  <c r="G2239" i="16" s="1"/>
  <c r="D2239" i="16"/>
  <c r="E2239" i="16"/>
  <c r="F2239" i="16" s="1"/>
  <c r="C2240" i="16"/>
  <c r="D2240" i="16"/>
  <c r="E2240" i="16" s="1"/>
  <c r="F2240" i="16"/>
  <c r="G2240" i="16"/>
  <c r="C2241" i="16"/>
  <c r="G2241" i="16" s="1"/>
  <c r="D2241" i="16"/>
  <c r="E2241" i="16"/>
  <c r="F2241" i="16" s="1"/>
  <c r="C2242" i="16"/>
  <c r="D2242" i="16"/>
  <c r="E2242" i="16" s="1"/>
  <c r="G2242" i="16"/>
  <c r="C2243" i="16"/>
  <c r="G2243" i="16" s="1"/>
  <c r="D2243" i="16"/>
  <c r="E2243" i="16"/>
  <c r="F2243" i="16" s="1"/>
  <c r="C2244" i="16"/>
  <c r="D2244" i="16"/>
  <c r="E2244" i="16" s="1"/>
  <c r="F2244" i="16"/>
  <c r="G2244" i="16"/>
  <c r="C2245" i="16"/>
  <c r="G2245" i="16" s="1"/>
  <c r="D2245" i="16"/>
  <c r="E2245" i="16"/>
  <c r="F2245" i="16" s="1"/>
  <c r="C2246" i="16"/>
  <c r="D2246" i="16"/>
  <c r="E2246" i="16" s="1"/>
  <c r="F2246" i="16"/>
  <c r="G2246" i="16"/>
  <c r="C2247" i="16"/>
  <c r="G2247" i="16" s="1"/>
  <c r="D2247" i="16"/>
  <c r="E2247" i="16"/>
  <c r="F2247" i="16" s="1"/>
  <c r="C2248" i="16"/>
  <c r="D2248" i="16"/>
  <c r="E2248" i="16" s="1"/>
  <c r="F2248" i="16"/>
  <c r="G2248" i="16"/>
  <c r="C2249" i="16"/>
  <c r="G2249" i="16" s="1"/>
  <c r="D2249" i="16"/>
  <c r="E2249" i="16"/>
  <c r="F2249" i="16" s="1"/>
  <c r="C2250" i="16"/>
  <c r="D2250" i="16"/>
  <c r="E2250" i="16" s="1"/>
  <c r="G2250" i="16"/>
  <c r="C2251" i="16"/>
  <c r="G2251" i="16" s="1"/>
  <c r="D2251" i="16"/>
  <c r="E2251" i="16"/>
  <c r="F2251" i="16" s="1"/>
  <c r="C2252" i="16"/>
  <c r="D2252" i="16"/>
  <c r="E2252" i="16" s="1"/>
  <c r="F2252" i="16"/>
  <c r="G2252" i="16"/>
  <c r="C2253" i="16"/>
  <c r="G2253" i="16" s="1"/>
  <c r="D2253" i="16"/>
  <c r="E2253" i="16"/>
  <c r="F2253" i="16" s="1"/>
  <c r="C2254" i="16"/>
  <c r="D2254" i="16"/>
  <c r="E2254" i="16" s="1"/>
  <c r="F2254" i="16"/>
  <c r="G2254" i="16"/>
  <c r="C2255" i="16"/>
  <c r="G2255" i="16" s="1"/>
  <c r="D2255" i="16"/>
  <c r="E2255" i="16"/>
  <c r="F2255" i="16" s="1"/>
  <c r="C2256" i="16"/>
  <c r="D2256" i="16"/>
  <c r="E2256" i="16" s="1"/>
  <c r="F2256" i="16"/>
  <c r="G2256" i="16"/>
  <c r="C2257" i="16"/>
  <c r="G2257" i="16" s="1"/>
  <c r="D2257" i="16"/>
  <c r="E2257" i="16"/>
  <c r="F2257" i="16" s="1"/>
  <c r="C2258" i="16"/>
  <c r="D2258" i="16"/>
  <c r="E2258" i="16" s="1"/>
  <c r="G2258" i="16"/>
  <c r="C2259" i="16"/>
  <c r="G2259" i="16" s="1"/>
  <c r="D2259" i="16"/>
  <c r="E2259" i="16"/>
  <c r="F2259" i="16" s="1"/>
  <c r="C2260" i="16"/>
  <c r="D2260" i="16"/>
  <c r="E2260" i="16" s="1"/>
  <c r="F2260" i="16"/>
  <c r="G2260" i="16"/>
  <c r="C2261" i="16"/>
  <c r="G2261" i="16" s="1"/>
  <c r="D2261" i="16"/>
  <c r="E2261" i="16"/>
  <c r="F2261" i="16" s="1"/>
  <c r="C2262" i="16"/>
  <c r="D2262" i="16"/>
  <c r="E2262" i="16" s="1"/>
  <c r="F2262" i="16"/>
  <c r="G2262" i="16"/>
  <c r="C2263" i="16"/>
  <c r="G2263" i="16" s="1"/>
  <c r="D2263" i="16"/>
  <c r="E2263" i="16"/>
  <c r="F2263" i="16" s="1"/>
  <c r="C2264" i="16"/>
  <c r="D2264" i="16"/>
  <c r="E2264" i="16" s="1"/>
  <c r="F2264" i="16"/>
  <c r="G2264" i="16"/>
  <c r="C2265" i="16"/>
  <c r="G2265" i="16" s="1"/>
  <c r="D2265" i="16"/>
  <c r="E2265" i="16"/>
  <c r="F2265" i="16" s="1"/>
  <c r="C2266" i="16"/>
  <c r="D2266" i="16"/>
  <c r="E2266" i="16" s="1"/>
  <c r="G2266" i="16"/>
  <c r="C2267" i="16"/>
  <c r="G2267" i="16" s="1"/>
  <c r="D2267" i="16"/>
  <c r="E2267" i="16"/>
  <c r="F2267" i="16" s="1"/>
  <c r="C2268" i="16"/>
  <c r="D2268" i="16"/>
  <c r="E2268" i="16" s="1"/>
  <c r="F2268" i="16"/>
  <c r="G2268" i="16"/>
  <c r="C2269" i="16"/>
  <c r="G2269" i="16" s="1"/>
  <c r="D2269" i="16"/>
  <c r="E2269" i="16"/>
  <c r="F2269" i="16" s="1"/>
  <c r="C2270" i="16"/>
  <c r="D2270" i="16"/>
  <c r="E2270" i="16" s="1"/>
  <c r="F2270" i="16"/>
  <c r="G2270" i="16"/>
  <c r="C2271" i="16"/>
  <c r="G2271" i="16" s="1"/>
  <c r="D2271" i="16"/>
  <c r="E2271" i="16"/>
  <c r="F2271" i="16" s="1"/>
  <c r="C2272" i="16"/>
  <c r="D2272" i="16"/>
  <c r="E2272" i="16" s="1"/>
  <c r="F2272" i="16"/>
  <c r="G2272" i="16"/>
  <c r="C2273" i="16"/>
  <c r="G2273" i="16" s="1"/>
  <c r="D2273" i="16"/>
  <c r="E2273" i="16"/>
  <c r="F2273" i="16" s="1"/>
  <c r="C2274" i="16"/>
  <c r="D2274" i="16"/>
  <c r="E2274" i="16" s="1"/>
  <c r="G2274" i="16"/>
  <c r="C2275" i="16"/>
  <c r="G2275" i="16" s="1"/>
  <c r="D2275" i="16"/>
  <c r="E2275" i="16"/>
  <c r="F2275" i="16" s="1"/>
  <c r="C2276" i="16"/>
  <c r="D2276" i="16"/>
  <c r="E2276" i="16" s="1"/>
  <c r="F2276" i="16"/>
  <c r="G2276" i="16"/>
  <c r="C2277" i="16"/>
  <c r="G2277" i="16" s="1"/>
  <c r="D2277" i="16"/>
  <c r="E2277" i="16"/>
  <c r="F2277" i="16" s="1"/>
  <c r="C2278" i="16"/>
  <c r="D2278" i="16"/>
  <c r="E2278" i="16" s="1"/>
  <c r="F2278" i="16"/>
  <c r="G2278" i="16"/>
  <c r="C2279" i="16"/>
  <c r="G2279" i="16" s="1"/>
  <c r="D2279" i="16"/>
  <c r="E2279" i="16"/>
  <c r="F2279" i="16" s="1"/>
  <c r="C2280" i="16"/>
  <c r="D2280" i="16"/>
  <c r="E2280" i="16" s="1"/>
  <c r="F2280" i="16"/>
  <c r="G2280" i="16"/>
  <c r="C2281" i="16"/>
  <c r="G2281" i="16" s="1"/>
  <c r="D2281" i="16"/>
  <c r="E2281" i="16"/>
  <c r="F2281" i="16" s="1"/>
  <c r="C2282" i="16"/>
  <c r="D2282" i="16"/>
  <c r="E2282" i="16" s="1"/>
  <c r="G2282" i="16"/>
  <c r="C2283" i="16"/>
  <c r="G2283" i="16" s="1"/>
  <c r="D2283" i="16"/>
  <c r="E2283" i="16"/>
  <c r="F2283" i="16" s="1"/>
  <c r="C2284" i="16"/>
  <c r="D2284" i="16"/>
  <c r="E2284" i="16" s="1"/>
  <c r="F2284" i="16"/>
  <c r="G2284" i="16"/>
  <c r="C2285" i="16"/>
  <c r="G2285" i="16" s="1"/>
  <c r="D2285" i="16"/>
  <c r="E2285" i="16"/>
  <c r="F2285" i="16" s="1"/>
  <c r="C2286" i="16"/>
  <c r="D2286" i="16"/>
  <c r="E2286" i="16" s="1"/>
  <c r="F2286" i="16"/>
  <c r="G2286" i="16"/>
  <c r="C2287" i="16"/>
  <c r="G2287" i="16" s="1"/>
  <c r="D2287" i="16"/>
  <c r="E2287" i="16"/>
  <c r="F2287" i="16" s="1"/>
  <c r="C2288" i="16"/>
  <c r="D2288" i="16"/>
  <c r="E2288" i="16" s="1"/>
  <c r="F2288" i="16"/>
  <c r="G2288" i="16"/>
  <c r="C2289" i="16"/>
  <c r="G2289" i="16" s="1"/>
  <c r="D2289" i="16"/>
  <c r="E2289" i="16"/>
  <c r="F2289" i="16" s="1"/>
  <c r="C2290" i="16"/>
  <c r="D2290" i="16"/>
  <c r="E2290" i="16" s="1"/>
  <c r="G2290" i="16"/>
  <c r="C2291" i="16"/>
  <c r="G2291" i="16" s="1"/>
  <c r="D2291" i="16"/>
  <c r="E2291" i="16"/>
  <c r="F2291" i="16" s="1"/>
  <c r="C2292" i="16"/>
  <c r="D2292" i="16"/>
  <c r="E2292" i="16" s="1"/>
  <c r="F2292" i="16"/>
  <c r="G2292" i="16"/>
  <c r="C2293" i="16"/>
  <c r="G2293" i="16" s="1"/>
  <c r="D2293" i="16"/>
  <c r="E2293" i="16"/>
  <c r="F2293" i="16" s="1"/>
  <c r="C2294" i="16"/>
  <c r="D2294" i="16"/>
  <c r="E2294" i="16" s="1"/>
  <c r="G2294" i="16"/>
  <c r="C2295" i="16"/>
  <c r="G2295" i="16" s="1"/>
  <c r="D2295" i="16"/>
  <c r="E2295" i="16"/>
  <c r="F2295" i="16" s="1"/>
  <c r="C2296" i="16"/>
  <c r="D2296" i="16"/>
  <c r="E2296" i="16" s="1"/>
  <c r="F2296" i="16"/>
  <c r="G2296" i="16"/>
  <c r="C2297" i="16"/>
  <c r="G2297" i="16" s="1"/>
  <c r="D2297" i="16"/>
  <c r="E2297" i="16"/>
  <c r="F2297" i="16" s="1"/>
  <c r="C2298" i="16"/>
  <c r="D2298" i="16"/>
  <c r="E2298" i="16" s="1"/>
  <c r="G2298" i="16"/>
  <c r="C2299" i="16"/>
  <c r="G2299" i="16" s="1"/>
  <c r="D2299" i="16"/>
  <c r="E2299" i="16"/>
  <c r="F2299" i="16" s="1"/>
  <c r="C2300" i="16"/>
  <c r="D2300" i="16"/>
  <c r="E2300" i="16" s="1"/>
  <c r="F2300" i="16"/>
  <c r="G2300" i="16"/>
  <c r="C2301" i="16"/>
  <c r="G2301" i="16" s="1"/>
  <c r="D2301" i="16"/>
  <c r="E2301" i="16"/>
  <c r="F2301" i="16" s="1"/>
  <c r="C2302" i="16"/>
  <c r="D2302" i="16"/>
  <c r="E2302" i="16" s="1"/>
  <c r="G2302" i="16"/>
  <c r="C2303" i="16"/>
  <c r="G2303" i="16" s="1"/>
  <c r="D2303" i="16"/>
  <c r="E2303" i="16"/>
  <c r="F2303" i="16" s="1"/>
  <c r="C2304" i="16"/>
  <c r="D2304" i="16"/>
  <c r="E2304" i="16" s="1"/>
  <c r="F2304" i="16"/>
  <c r="G2304" i="16"/>
  <c r="C2305" i="16"/>
  <c r="G2305" i="16" s="1"/>
  <c r="D2305" i="16"/>
  <c r="E2305" i="16"/>
  <c r="F2305" i="16" s="1"/>
  <c r="C2306" i="16"/>
  <c r="D2306" i="16"/>
  <c r="E2306" i="16" s="1"/>
  <c r="G2306" i="16"/>
  <c r="C2307" i="16"/>
  <c r="G2307" i="16" s="1"/>
  <c r="D2307" i="16"/>
  <c r="E2307" i="16"/>
  <c r="F2307" i="16" s="1"/>
  <c r="C2308" i="16"/>
  <c r="D2308" i="16"/>
  <c r="E2308" i="16" s="1"/>
  <c r="F2308" i="16"/>
  <c r="G2308" i="16"/>
  <c r="C2309" i="16"/>
  <c r="G2309" i="16" s="1"/>
  <c r="D2309" i="16"/>
  <c r="E2309" i="16"/>
  <c r="F2309" i="16" s="1"/>
  <c r="C2310" i="16"/>
  <c r="D2310" i="16"/>
  <c r="E2310" i="16" s="1"/>
  <c r="G2310" i="16"/>
  <c r="C2311" i="16"/>
  <c r="G2311" i="16" s="1"/>
  <c r="D2311" i="16"/>
  <c r="E2311" i="16"/>
  <c r="F2311" i="16" s="1"/>
  <c r="C2312" i="16"/>
  <c r="D2312" i="16"/>
  <c r="E2312" i="16" s="1"/>
  <c r="F2312" i="16"/>
  <c r="G2312" i="16"/>
  <c r="C2313" i="16"/>
  <c r="G2313" i="16" s="1"/>
  <c r="D2313" i="16"/>
  <c r="E2313" i="16"/>
  <c r="F2313" i="16" s="1"/>
  <c r="C2314" i="16"/>
  <c r="D2314" i="16"/>
  <c r="E2314" i="16" s="1"/>
  <c r="G2314" i="16"/>
  <c r="C2315" i="16"/>
  <c r="G2315" i="16" s="1"/>
  <c r="D2315" i="16"/>
  <c r="E2315" i="16"/>
  <c r="F2315" i="16" s="1"/>
  <c r="C2316" i="16"/>
  <c r="D2316" i="16"/>
  <c r="E2316" i="16" s="1"/>
  <c r="F2316" i="16"/>
  <c r="G2316" i="16"/>
  <c r="C2317" i="16"/>
  <c r="G2317" i="16" s="1"/>
  <c r="D2317" i="16"/>
  <c r="E2317" i="16"/>
  <c r="F2317" i="16" s="1"/>
  <c r="C2318" i="16"/>
  <c r="D2318" i="16"/>
  <c r="E2318" i="16" s="1"/>
  <c r="G2318" i="16"/>
  <c r="C2319" i="16"/>
  <c r="G2319" i="16" s="1"/>
  <c r="D2319" i="16"/>
  <c r="E2319" i="16"/>
  <c r="F2319" i="16" s="1"/>
  <c r="C2320" i="16"/>
  <c r="D2320" i="16"/>
  <c r="E2320" i="16" s="1"/>
  <c r="F2320" i="16"/>
  <c r="G2320" i="16"/>
  <c r="C2321" i="16"/>
  <c r="G2321" i="16" s="1"/>
  <c r="D2321" i="16"/>
  <c r="E2321" i="16"/>
  <c r="F2321" i="16" s="1"/>
  <c r="C2322" i="16"/>
  <c r="D2322" i="16"/>
  <c r="E2322" i="16" s="1"/>
  <c r="G2322" i="16"/>
  <c r="C2323" i="16"/>
  <c r="G2323" i="16" s="1"/>
  <c r="D2323" i="16"/>
  <c r="E2323" i="16"/>
  <c r="F2323" i="16" s="1"/>
  <c r="C2324" i="16"/>
  <c r="D2324" i="16"/>
  <c r="E2324" i="16" s="1"/>
  <c r="F2324" i="16"/>
  <c r="G2324" i="16"/>
  <c r="C2325" i="16"/>
  <c r="G2325" i="16" s="1"/>
  <c r="D2325" i="16"/>
  <c r="E2325" i="16"/>
  <c r="F2325" i="16" s="1"/>
  <c r="C2326" i="16"/>
  <c r="D2326" i="16"/>
  <c r="E2326" i="16" s="1"/>
  <c r="G2326" i="16"/>
  <c r="C2327" i="16"/>
  <c r="G2327" i="16" s="1"/>
  <c r="D2327" i="16"/>
  <c r="E2327" i="16"/>
  <c r="F2327" i="16" s="1"/>
  <c r="C2328" i="16"/>
  <c r="D2328" i="16"/>
  <c r="E2328" i="16" s="1"/>
  <c r="F2328" i="16"/>
  <c r="G2328" i="16"/>
  <c r="C2329" i="16"/>
  <c r="G2329" i="16" s="1"/>
  <c r="D2329" i="16"/>
  <c r="E2329" i="16"/>
  <c r="F2329" i="16" s="1"/>
  <c r="C2330" i="16"/>
  <c r="D2330" i="16"/>
  <c r="E2330" i="16" s="1"/>
  <c r="G2330" i="16"/>
  <c r="C2331" i="16"/>
  <c r="G2331" i="16" s="1"/>
  <c r="D2331" i="16"/>
  <c r="E2331" i="16"/>
  <c r="F2331" i="16" s="1"/>
  <c r="C2332" i="16"/>
  <c r="D2332" i="16"/>
  <c r="E2332" i="16" s="1"/>
  <c r="F2332" i="16"/>
  <c r="G2332" i="16"/>
  <c r="C2333" i="16"/>
  <c r="G2333" i="16" s="1"/>
  <c r="D2333" i="16"/>
  <c r="E2333" i="16"/>
  <c r="F2333" i="16" s="1"/>
  <c r="C2334" i="16"/>
  <c r="D2334" i="16"/>
  <c r="E2334" i="16" s="1"/>
  <c r="G2334" i="16"/>
  <c r="C2335" i="16"/>
  <c r="G2335" i="16" s="1"/>
  <c r="D2335" i="16"/>
  <c r="E2335" i="16"/>
  <c r="F2335" i="16" s="1"/>
  <c r="C2336" i="16"/>
  <c r="D2336" i="16"/>
  <c r="E2336" i="16" s="1"/>
  <c r="F2336" i="16"/>
  <c r="G2336" i="16"/>
  <c r="C2337" i="16"/>
  <c r="G2337" i="16" s="1"/>
  <c r="D2337" i="16"/>
  <c r="E2337" i="16"/>
  <c r="F2337" i="16" s="1"/>
  <c r="C2338" i="16"/>
  <c r="D2338" i="16"/>
  <c r="E2338" i="16" s="1"/>
  <c r="G2338" i="16"/>
  <c r="C2339" i="16"/>
  <c r="G2339" i="16" s="1"/>
  <c r="D2339" i="16"/>
  <c r="E2339" i="16"/>
  <c r="F2339" i="16" s="1"/>
  <c r="C2340" i="16"/>
  <c r="D2340" i="16"/>
  <c r="E2340" i="16" s="1"/>
  <c r="F2340" i="16"/>
  <c r="G2340" i="16"/>
  <c r="C2341" i="16"/>
  <c r="G2341" i="16" s="1"/>
  <c r="D2341" i="16"/>
  <c r="E2341" i="16"/>
  <c r="F2341" i="16" s="1"/>
  <c r="C2342" i="16"/>
  <c r="D2342" i="16"/>
  <c r="E2342" i="16" s="1"/>
  <c r="G2342" i="16"/>
  <c r="C2343" i="16"/>
  <c r="G2343" i="16" s="1"/>
  <c r="D2343" i="16"/>
  <c r="E2343" i="16"/>
  <c r="F2343" i="16" s="1"/>
  <c r="C2344" i="16"/>
  <c r="D2344" i="16"/>
  <c r="E2344" i="16" s="1"/>
  <c r="F2344" i="16"/>
  <c r="G2344" i="16"/>
  <c r="C2345" i="16"/>
  <c r="G2345" i="16" s="1"/>
  <c r="D2345" i="16"/>
  <c r="E2345" i="16"/>
  <c r="F2345" i="16" s="1"/>
  <c r="C2346" i="16"/>
  <c r="D2346" i="16"/>
  <c r="E2346" i="16" s="1"/>
  <c r="G2346" i="16"/>
  <c r="C2347" i="16"/>
  <c r="G2347" i="16" s="1"/>
  <c r="D2347" i="16"/>
  <c r="E2347" i="16"/>
  <c r="F2347" i="16" s="1"/>
  <c r="C2348" i="16"/>
  <c r="D2348" i="16"/>
  <c r="E2348" i="16" s="1"/>
  <c r="F2348" i="16"/>
  <c r="G2348" i="16"/>
  <c r="C2349" i="16"/>
  <c r="G2349" i="16" s="1"/>
  <c r="D2349" i="16"/>
  <c r="E2349" i="16"/>
  <c r="F2349" i="16" s="1"/>
  <c r="C2350" i="16"/>
  <c r="D2350" i="16"/>
  <c r="E2350" i="16" s="1"/>
  <c r="G2350" i="16"/>
  <c r="C2351" i="16"/>
  <c r="G2351" i="16" s="1"/>
  <c r="D2351" i="16"/>
  <c r="E2351" i="16"/>
  <c r="F2351" i="16" s="1"/>
  <c r="C2352" i="16"/>
  <c r="D2352" i="16"/>
  <c r="E2352" i="16" s="1"/>
  <c r="F2352" i="16"/>
  <c r="G2352" i="16"/>
  <c r="C2353" i="16"/>
  <c r="G2353" i="16" s="1"/>
  <c r="D2353" i="16"/>
  <c r="E2353" i="16"/>
  <c r="F2353" i="16" s="1"/>
  <c r="C2354" i="16"/>
  <c r="D2354" i="16"/>
  <c r="E2354" i="16" s="1"/>
  <c r="G2354" i="16"/>
  <c r="C2355" i="16"/>
  <c r="G2355" i="16" s="1"/>
  <c r="D2355" i="16"/>
  <c r="E2355" i="16"/>
  <c r="F2355" i="16" s="1"/>
  <c r="C2356" i="16"/>
  <c r="D2356" i="16"/>
  <c r="E2356" i="16" s="1"/>
  <c r="F2356" i="16"/>
  <c r="G2356" i="16"/>
  <c r="C2357" i="16"/>
  <c r="G2357" i="16" s="1"/>
  <c r="D2357" i="16"/>
  <c r="E2357" i="16"/>
  <c r="F2357" i="16" s="1"/>
  <c r="C2358" i="16"/>
  <c r="D2358" i="16"/>
  <c r="E2358" i="16" s="1"/>
  <c r="G2358" i="16"/>
  <c r="C2359" i="16"/>
  <c r="G2359" i="16" s="1"/>
  <c r="D2359" i="16"/>
  <c r="E2359" i="16"/>
  <c r="F2359" i="16" s="1"/>
  <c r="C2360" i="16"/>
  <c r="D2360" i="16"/>
  <c r="E2360" i="16" s="1"/>
  <c r="F2360" i="16"/>
  <c r="G2360" i="16"/>
  <c r="C2361" i="16"/>
  <c r="G2361" i="16" s="1"/>
  <c r="D2361" i="16"/>
  <c r="E2361" i="16"/>
  <c r="F2361" i="16" s="1"/>
  <c r="C2362" i="16"/>
  <c r="D2362" i="16"/>
  <c r="E2362" i="16" s="1"/>
  <c r="G2362" i="16"/>
  <c r="C2363" i="16"/>
  <c r="G2363" i="16" s="1"/>
  <c r="D2363" i="16"/>
  <c r="E2363" i="16"/>
  <c r="F2363" i="16" s="1"/>
  <c r="C2364" i="16"/>
  <c r="D2364" i="16"/>
  <c r="E2364" i="16" s="1"/>
  <c r="F2364" i="16"/>
  <c r="G2364" i="16"/>
  <c r="C2365" i="16"/>
  <c r="G2365" i="16" s="1"/>
  <c r="D2365" i="16"/>
  <c r="E2365" i="16"/>
  <c r="F2365" i="16" s="1"/>
  <c r="C2366" i="16"/>
  <c r="D2366" i="16"/>
  <c r="E2366" i="16" s="1"/>
  <c r="G2366" i="16"/>
  <c r="C2367" i="16"/>
  <c r="G2367" i="16" s="1"/>
  <c r="D2367" i="16"/>
  <c r="E2367" i="16"/>
  <c r="F2367" i="16" s="1"/>
  <c r="C2368" i="16"/>
  <c r="D2368" i="16"/>
  <c r="E2368" i="16" s="1"/>
  <c r="F2368" i="16"/>
  <c r="G2368" i="16"/>
  <c r="C2369" i="16"/>
  <c r="G2369" i="16" s="1"/>
  <c r="D2369" i="16"/>
  <c r="E2369" i="16"/>
  <c r="F2369" i="16" s="1"/>
  <c r="C2370" i="16"/>
  <c r="D2370" i="16"/>
  <c r="E2370" i="16" s="1"/>
  <c r="G2370" i="16"/>
  <c r="C2371" i="16"/>
  <c r="G2371" i="16" s="1"/>
  <c r="D2371" i="16"/>
  <c r="E2371" i="16"/>
  <c r="F2371" i="16" s="1"/>
  <c r="C2372" i="16"/>
  <c r="D2372" i="16"/>
  <c r="E2372" i="16" s="1"/>
  <c r="F2372" i="16"/>
  <c r="G2372" i="16"/>
  <c r="C2373" i="16"/>
  <c r="G2373" i="16" s="1"/>
  <c r="D2373" i="16"/>
  <c r="E2373" i="16"/>
  <c r="F2373" i="16" s="1"/>
  <c r="C2374" i="16"/>
  <c r="D2374" i="16"/>
  <c r="E2374" i="16" s="1"/>
  <c r="G2374" i="16"/>
  <c r="C2375" i="16"/>
  <c r="G2375" i="16" s="1"/>
  <c r="D2375" i="16"/>
  <c r="E2375" i="16"/>
  <c r="F2375" i="16" s="1"/>
  <c r="C2376" i="16"/>
  <c r="D2376" i="16"/>
  <c r="E2376" i="16" s="1"/>
  <c r="F2376" i="16"/>
  <c r="G2376" i="16"/>
  <c r="C2377" i="16"/>
  <c r="G2377" i="16" s="1"/>
  <c r="D2377" i="16"/>
  <c r="E2377" i="16"/>
  <c r="F2377" i="16" s="1"/>
  <c r="C2378" i="16"/>
  <c r="D2378" i="16"/>
  <c r="E2378" i="16" s="1"/>
  <c r="G2378" i="16"/>
  <c r="C2379" i="16"/>
  <c r="G2379" i="16" s="1"/>
  <c r="D2379" i="16"/>
  <c r="E2379" i="16"/>
  <c r="F2379" i="16" s="1"/>
  <c r="C2380" i="16"/>
  <c r="D2380" i="16"/>
  <c r="E2380" i="16" s="1"/>
  <c r="F2380" i="16"/>
  <c r="G2380" i="16"/>
  <c r="C2381" i="16"/>
  <c r="G2381" i="16" s="1"/>
  <c r="D2381" i="16"/>
  <c r="E2381" i="16"/>
  <c r="F2381" i="16" s="1"/>
  <c r="C2382" i="16"/>
  <c r="D2382" i="16"/>
  <c r="E2382" i="16" s="1"/>
  <c r="G2382" i="16"/>
  <c r="C2383" i="16"/>
  <c r="G2383" i="16" s="1"/>
  <c r="D2383" i="16"/>
  <c r="E2383" i="16"/>
  <c r="F2383" i="16" s="1"/>
  <c r="C2384" i="16"/>
  <c r="D2384" i="16"/>
  <c r="E2384" i="16" s="1"/>
  <c r="F2384" i="16"/>
  <c r="G2384" i="16"/>
  <c r="C2385" i="16"/>
  <c r="G2385" i="16" s="1"/>
  <c r="D2385" i="16"/>
  <c r="E2385" i="16"/>
  <c r="F2385" i="16" s="1"/>
  <c r="C2386" i="16"/>
  <c r="D2386" i="16"/>
  <c r="E2386" i="16" s="1"/>
  <c r="G2386" i="16"/>
  <c r="C2387" i="16"/>
  <c r="G2387" i="16" s="1"/>
  <c r="D2387" i="16"/>
  <c r="E2387" i="16"/>
  <c r="F2387" i="16" s="1"/>
  <c r="C2388" i="16"/>
  <c r="D2388" i="16"/>
  <c r="E2388" i="16" s="1"/>
  <c r="F2388" i="16"/>
  <c r="G2388" i="16"/>
  <c r="C2389" i="16"/>
  <c r="G2389" i="16" s="1"/>
  <c r="D2389" i="16"/>
  <c r="E2389" i="16"/>
  <c r="F2389" i="16" s="1"/>
  <c r="C2390" i="16"/>
  <c r="D2390" i="16"/>
  <c r="E2390" i="16" s="1"/>
  <c r="G2390" i="16"/>
  <c r="C2391" i="16"/>
  <c r="G2391" i="16" s="1"/>
  <c r="D2391" i="16"/>
  <c r="E2391" i="16"/>
  <c r="F2391" i="16" s="1"/>
  <c r="C2392" i="16"/>
  <c r="D2392" i="16"/>
  <c r="E2392" i="16" s="1"/>
  <c r="F2392" i="16"/>
  <c r="G2392" i="16"/>
  <c r="C2393" i="16"/>
  <c r="G2393" i="16" s="1"/>
  <c r="D2393" i="16"/>
  <c r="E2393" i="16"/>
  <c r="F2393" i="16" s="1"/>
  <c r="C2394" i="16"/>
  <c r="D2394" i="16"/>
  <c r="E2394" i="16" s="1"/>
  <c r="G2394" i="16"/>
  <c r="C2395" i="16"/>
  <c r="G2395" i="16" s="1"/>
  <c r="D2395" i="16"/>
  <c r="E2395" i="16"/>
  <c r="F2395" i="16" s="1"/>
  <c r="C2396" i="16"/>
  <c r="D2396" i="16"/>
  <c r="E2396" i="16" s="1"/>
  <c r="F2396" i="16"/>
  <c r="G2396" i="16"/>
  <c r="C2397" i="16"/>
  <c r="G2397" i="16" s="1"/>
  <c r="D2397" i="16"/>
  <c r="E2397" i="16"/>
  <c r="F2397" i="16" s="1"/>
  <c r="C2398" i="16"/>
  <c r="D2398" i="16"/>
  <c r="E2398" i="16" s="1"/>
  <c r="G2398" i="16"/>
  <c r="C2399" i="16"/>
  <c r="G2399" i="16" s="1"/>
  <c r="D2399" i="16"/>
  <c r="E2399" i="16"/>
  <c r="F2399" i="16" s="1"/>
  <c r="C2400" i="16"/>
  <c r="D2400" i="16"/>
  <c r="E2400" i="16" s="1"/>
  <c r="F2400" i="16"/>
  <c r="G2400" i="16"/>
  <c r="C2401" i="16"/>
  <c r="G2401" i="16" s="1"/>
  <c r="D2401" i="16"/>
  <c r="E2401" i="16"/>
  <c r="F2401" i="16" s="1"/>
  <c r="C2402" i="16"/>
  <c r="D2402" i="16"/>
  <c r="E2402" i="16" s="1"/>
  <c r="G2402" i="16"/>
  <c r="C2403" i="16"/>
  <c r="G2403" i="16" s="1"/>
  <c r="D2403" i="16"/>
  <c r="E2403" i="16"/>
  <c r="F2403" i="16" s="1"/>
  <c r="C2404" i="16"/>
  <c r="D2404" i="16"/>
  <c r="E2404" i="16" s="1"/>
  <c r="F2404" i="16"/>
  <c r="G2404" i="16"/>
  <c r="C2405" i="16"/>
  <c r="G2405" i="16" s="1"/>
  <c r="D2405" i="16"/>
  <c r="E2405" i="16"/>
  <c r="F2405" i="16" s="1"/>
  <c r="C2406" i="16"/>
  <c r="D2406" i="16"/>
  <c r="E2406" i="16" s="1"/>
  <c r="G2406" i="16"/>
  <c r="C2407" i="16"/>
  <c r="G2407" i="16" s="1"/>
  <c r="D2407" i="16"/>
  <c r="E2407" i="16"/>
  <c r="F2407" i="16" s="1"/>
  <c r="C2408" i="16"/>
  <c r="D2408" i="16"/>
  <c r="E2408" i="16" s="1"/>
  <c r="F2408" i="16"/>
  <c r="G2408" i="16"/>
  <c r="C2409" i="16"/>
  <c r="G2409" i="16" s="1"/>
  <c r="D2409" i="16"/>
  <c r="E2409" i="16"/>
  <c r="F2409" i="16" s="1"/>
  <c r="C2410" i="16"/>
  <c r="G2410" i="16" s="1"/>
  <c r="D2410" i="16"/>
  <c r="E2410" i="16" s="1"/>
  <c r="C2411" i="16"/>
  <c r="G2411" i="16" s="1"/>
  <c r="D2411" i="16"/>
  <c r="E2411" i="16"/>
  <c r="F2411" i="16" s="1"/>
  <c r="C2412" i="16"/>
  <c r="D2412" i="16"/>
  <c r="E2412" i="16" s="1"/>
  <c r="F2412" i="16" s="1"/>
  <c r="G2412" i="16"/>
  <c r="C2413" i="16"/>
  <c r="G2413" i="16" s="1"/>
  <c r="D2413" i="16"/>
  <c r="E2413" i="16"/>
  <c r="C2414" i="16"/>
  <c r="G2414" i="16" s="1"/>
  <c r="D2414" i="16"/>
  <c r="E2414" i="16" s="1"/>
  <c r="F2414" i="16"/>
  <c r="C2415" i="16"/>
  <c r="G2415" i="16" s="1"/>
  <c r="D2415" i="16"/>
  <c r="E2415" i="16"/>
  <c r="F2415" i="16" s="1"/>
  <c r="C2416" i="16"/>
  <c r="D2416" i="16"/>
  <c r="E2416" i="16" s="1"/>
  <c r="F2416" i="16"/>
  <c r="G2416" i="16"/>
  <c r="C2417" i="16"/>
  <c r="G2417" i="16" s="1"/>
  <c r="D2417" i="16"/>
  <c r="E2417" i="16"/>
  <c r="F2417" i="16" s="1"/>
  <c r="C2418" i="16"/>
  <c r="G2418" i="16" s="1"/>
  <c r="D2418" i="16"/>
  <c r="E2418" i="16" s="1"/>
  <c r="C2419" i="16"/>
  <c r="G2419" i="16" s="1"/>
  <c r="D2419" i="16"/>
  <c r="E2419" i="16"/>
  <c r="F2419" i="16" s="1"/>
  <c r="C2420" i="16"/>
  <c r="D2420" i="16"/>
  <c r="E2420" i="16" s="1"/>
  <c r="G2420" i="16"/>
  <c r="C2421" i="16"/>
  <c r="G2421" i="16" s="1"/>
  <c r="D2421" i="16"/>
  <c r="E2421" i="16"/>
  <c r="C2422" i="16"/>
  <c r="G2422" i="16" s="1"/>
  <c r="D2422" i="16"/>
  <c r="E2422" i="16" s="1"/>
  <c r="C2423" i="16"/>
  <c r="D2423" i="16"/>
  <c r="E2423" i="16"/>
  <c r="F2423" i="16" s="1"/>
  <c r="G2423" i="16"/>
  <c r="C2424" i="16"/>
  <c r="D2424" i="16"/>
  <c r="E2424" i="16" s="1"/>
  <c r="F2424" i="16" s="1"/>
  <c r="G2424" i="16"/>
  <c r="C2425" i="16"/>
  <c r="G2425" i="16" s="1"/>
  <c r="D2425" i="16"/>
  <c r="E2425" i="16"/>
  <c r="C2426" i="16"/>
  <c r="G2426" i="16" s="1"/>
  <c r="D2426" i="16"/>
  <c r="E2426" i="16" s="1"/>
  <c r="F2426" i="16"/>
  <c r="C2427" i="16"/>
  <c r="G2427" i="16" s="1"/>
  <c r="D2427" i="16"/>
  <c r="E2427" i="16"/>
  <c r="F2427" i="16" s="1"/>
  <c r="C2428" i="16"/>
  <c r="D2428" i="16"/>
  <c r="E2428" i="16" s="1"/>
  <c r="G2428" i="16"/>
  <c r="C2429" i="16"/>
  <c r="G2429" i="16" s="1"/>
  <c r="D2429" i="16"/>
  <c r="E2429" i="16"/>
  <c r="C2430" i="16"/>
  <c r="G2430" i="16" s="1"/>
  <c r="D2430" i="16"/>
  <c r="E2430" i="16" s="1"/>
  <c r="F2430" i="16"/>
  <c r="C2431" i="16"/>
  <c r="D2431" i="16"/>
  <c r="E2431" i="16"/>
  <c r="F2431" i="16" s="1"/>
  <c r="G2431" i="16"/>
  <c r="C2432" i="16"/>
  <c r="D2432" i="16"/>
  <c r="E2432" i="16" s="1"/>
  <c r="F2432" i="16" s="1"/>
  <c r="G2432" i="16"/>
  <c r="C2433" i="16"/>
  <c r="G2433" i="16" s="1"/>
  <c r="D2433" i="16"/>
  <c r="E2433" i="16"/>
  <c r="C2434" i="16"/>
  <c r="G2434" i="16" s="1"/>
  <c r="D2434" i="16"/>
  <c r="E2434" i="16" s="1"/>
  <c r="F2434" i="16"/>
  <c r="C2435" i="16"/>
  <c r="G2435" i="16" s="1"/>
  <c r="D2435" i="16"/>
  <c r="E2435" i="16"/>
  <c r="F2435" i="16" s="1"/>
  <c r="C2436" i="16"/>
  <c r="D2436" i="16"/>
  <c r="E2436" i="16" s="1"/>
  <c r="F2436" i="16" s="1"/>
  <c r="G2436" i="16"/>
  <c r="C2437" i="16"/>
  <c r="G2437" i="16" s="1"/>
  <c r="D2437" i="16"/>
  <c r="E2437" i="16"/>
  <c r="C2438" i="16"/>
  <c r="G2438" i="16" s="1"/>
  <c r="D2438" i="16"/>
  <c r="E2438" i="16" s="1"/>
  <c r="F2438" i="16"/>
  <c r="C2439" i="16"/>
  <c r="D2439" i="16"/>
  <c r="E2439" i="16"/>
  <c r="F2439" i="16" s="1"/>
  <c r="G2439" i="16"/>
  <c r="C2440" i="16"/>
  <c r="D2440" i="16"/>
  <c r="E2440" i="16" s="1"/>
  <c r="F2440" i="16" s="1"/>
  <c r="G2440" i="16"/>
  <c r="C2441" i="16"/>
  <c r="G2441" i="16" s="1"/>
  <c r="D2441" i="16"/>
  <c r="E2441" i="16"/>
  <c r="C2442" i="16"/>
  <c r="G2442" i="16" s="1"/>
  <c r="D2442" i="16"/>
  <c r="E2442" i="16" s="1"/>
  <c r="F2442" i="16"/>
  <c r="C2443" i="16"/>
  <c r="G2443" i="16" s="1"/>
  <c r="D2443" i="16"/>
  <c r="E2443" i="16"/>
  <c r="F2443" i="16" s="1"/>
  <c r="C2444" i="16"/>
  <c r="D2444" i="16"/>
  <c r="E2444" i="16" s="1"/>
  <c r="G2444" i="16"/>
  <c r="C2445" i="16"/>
  <c r="G2445" i="16" s="1"/>
  <c r="D2445" i="16"/>
  <c r="E2445" i="16"/>
  <c r="C2446" i="16"/>
  <c r="G2446" i="16" s="1"/>
  <c r="D2446" i="16"/>
  <c r="E2446" i="16" s="1"/>
  <c r="F2446" i="16"/>
  <c r="C2447" i="16"/>
  <c r="D2447" i="16"/>
  <c r="E2447" i="16"/>
  <c r="F2447" i="16" s="1"/>
  <c r="G2447" i="16"/>
  <c r="C2448" i="16"/>
  <c r="D2448" i="16"/>
  <c r="E2448" i="16" s="1"/>
  <c r="F2448" i="16" s="1"/>
  <c r="G2448" i="16"/>
  <c r="C2449" i="16"/>
  <c r="G2449" i="16" s="1"/>
  <c r="D2449" i="16"/>
  <c r="E2449" i="16"/>
  <c r="C2450" i="16"/>
  <c r="G2450" i="16" s="1"/>
  <c r="D2450" i="16"/>
  <c r="E2450" i="16" s="1"/>
  <c r="F2450" i="16"/>
  <c r="C2451" i="16"/>
  <c r="G2451" i="16" s="1"/>
  <c r="D2451" i="16"/>
  <c r="E2451" i="16"/>
  <c r="F2451" i="16" s="1"/>
  <c r="C2452" i="16"/>
  <c r="D2452" i="16"/>
  <c r="E2452" i="16" s="1"/>
  <c r="F2452" i="16" s="1"/>
  <c r="G2452" i="16"/>
  <c r="C2453" i="16"/>
  <c r="G2453" i="16" s="1"/>
  <c r="D2453" i="16"/>
  <c r="E2453" i="16"/>
  <c r="C2454" i="16"/>
  <c r="G2454" i="16" s="1"/>
  <c r="D2454" i="16"/>
  <c r="E2454" i="16" s="1"/>
  <c r="F2454" i="16"/>
  <c r="C2455" i="16"/>
  <c r="D2455" i="16"/>
  <c r="E2455" i="16"/>
  <c r="F2455" i="16" s="1"/>
  <c r="G2455" i="16"/>
  <c r="C2456" i="16"/>
  <c r="D2456" i="16"/>
  <c r="E2456" i="16" s="1"/>
  <c r="F2456" i="16" s="1"/>
  <c r="G2456" i="16"/>
  <c r="C2457" i="16"/>
  <c r="G2457" i="16" s="1"/>
  <c r="D2457" i="16"/>
  <c r="E2457" i="16"/>
  <c r="C2458" i="16"/>
  <c r="G2458" i="16" s="1"/>
  <c r="D2458" i="16"/>
  <c r="E2458" i="16" s="1"/>
  <c r="F2458" i="16"/>
  <c r="C2459" i="16"/>
  <c r="G2459" i="16" s="1"/>
  <c r="D2459" i="16"/>
  <c r="E2459" i="16"/>
  <c r="F2459" i="16" s="1"/>
  <c r="C2460" i="16"/>
  <c r="D2460" i="16"/>
  <c r="E2460" i="16" s="1"/>
  <c r="F2460" i="16"/>
  <c r="G2460" i="16"/>
  <c r="C2461" i="16"/>
  <c r="G2461" i="16" s="1"/>
  <c r="D2461" i="16"/>
  <c r="E2461" i="16"/>
  <c r="F2461" i="16" s="1"/>
  <c r="C2462" i="16"/>
  <c r="G2462" i="16" s="1"/>
  <c r="D2462" i="16"/>
  <c r="E2462" i="16" s="1"/>
  <c r="C2463" i="16"/>
  <c r="G2463" i="16" s="1"/>
  <c r="D2463" i="16"/>
  <c r="E2463" i="16"/>
  <c r="F2463" i="16" s="1"/>
  <c r="C2464" i="16"/>
  <c r="D2464" i="16"/>
  <c r="E2464" i="16" s="1"/>
  <c r="F2464" i="16"/>
  <c r="G2464" i="16"/>
  <c r="C2465" i="16"/>
  <c r="G2465" i="16" s="1"/>
  <c r="D2465" i="16"/>
  <c r="E2465" i="16"/>
  <c r="F2465" i="16" s="1"/>
  <c r="C2466" i="16"/>
  <c r="G2466" i="16" s="1"/>
  <c r="D2466" i="16"/>
  <c r="E2466" i="16" s="1"/>
  <c r="C2467" i="16"/>
  <c r="G2467" i="16" s="1"/>
  <c r="D2467" i="16"/>
  <c r="E2467" i="16"/>
  <c r="F2467" i="16" s="1"/>
  <c r="C2468" i="16"/>
  <c r="D2468" i="16"/>
  <c r="E2468" i="16" s="1"/>
  <c r="F2468" i="16"/>
  <c r="G2468" i="16"/>
  <c r="C2469" i="16"/>
  <c r="G2469" i="16" s="1"/>
  <c r="D2469" i="16"/>
  <c r="E2469" i="16"/>
  <c r="F2469" i="16" s="1"/>
  <c r="C2470" i="16"/>
  <c r="G2470" i="16" s="1"/>
  <c r="D2470" i="16"/>
  <c r="E2470" i="16" s="1"/>
  <c r="C2471" i="16"/>
  <c r="G2471" i="16" s="1"/>
  <c r="D2471" i="16"/>
  <c r="E2471" i="16"/>
  <c r="F2471" i="16" s="1"/>
  <c r="C2472" i="16"/>
  <c r="D2472" i="16"/>
  <c r="E2472" i="16" s="1"/>
  <c r="F2472" i="16"/>
  <c r="G2472" i="16"/>
  <c r="C2473" i="16"/>
  <c r="G2473" i="16" s="1"/>
  <c r="D2473" i="16"/>
  <c r="E2473" i="16"/>
  <c r="F2473" i="16" s="1"/>
  <c r="C2474" i="16"/>
  <c r="G2474" i="16" s="1"/>
  <c r="D2474" i="16"/>
  <c r="E2474" i="16" s="1"/>
  <c r="C2475" i="16"/>
  <c r="G2475" i="16" s="1"/>
  <c r="D2475" i="16"/>
  <c r="E2475" i="16"/>
  <c r="F2475" i="16" s="1"/>
  <c r="C2476" i="16"/>
  <c r="D2476" i="16"/>
  <c r="E2476" i="16" s="1"/>
  <c r="F2476" i="16"/>
  <c r="G2476" i="16"/>
  <c r="C2477" i="16"/>
  <c r="G2477" i="16" s="1"/>
  <c r="D2477" i="16"/>
  <c r="E2477" i="16"/>
  <c r="F2477" i="16" s="1"/>
  <c r="C2478" i="16"/>
  <c r="G2478" i="16" s="1"/>
  <c r="D2478" i="16"/>
  <c r="E2478" i="16" s="1"/>
  <c r="C2479" i="16"/>
  <c r="G2479" i="16" s="1"/>
  <c r="D2479" i="16"/>
  <c r="E2479" i="16"/>
  <c r="F2479" i="16" s="1"/>
  <c r="C2480" i="16"/>
  <c r="D2480" i="16"/>
  <c r="E2480" i="16" s="1"/>
  <c r="F2480" i="16"/>
  <c r="G2480" i="16"/>
  <c r="C2481" i="16"/>
  <c r="G2481" i="16" s="1"/>
  <c r="D2481" i="16"/>
  <c r="E2481" i="16"/>
  <c r="F2481" i="16" s="1"/>
  <c r="C2482" i="16"/>
  <c r="G2482" i="16" s="1"/>
  <c r="D2482" i="16"/>
  <c r="E2482" i="16" s="1"/>
  <c r="C2483" i="16"/>
  <c r="G2483" i="16" s="1"/>
  <c r="D2483" i="16"/>
  <c r="E2483" i="16"/>
  <c r="F2483" i="16" s="1"/>
  <c r="C2484" i="16"/>
  <c r="D2484" i="16"/>
  <c r="E2484" i="16" s="1"/>
  <c r="F2484" i="16"/>
  <c r="G2484" i="16"/>
  <c r="C2485" i="16"/>
  <c r="G2485" i="16" s="1"/>
  <c r="D2485" i="16"/>
  <c r="E2485" i="16"/>
  <c r="F2485" i="16" s="1"/>
  <c r="C2486" i="16"/>
  <c r="G2486" i="16" s="1"/>
  <c r="D2486" i="16"/>
  <c r="E2486" i="16" s="1"/>
  <c r="C2487" i="16"/>
  <c r="G2487" i="16" s="1"/>
  <c r="D2487" i="16"/>
  <c r="E2487" i="16"/>
  <c r="F2487" i="16" s="1"/>
  <c r="C2488" i="16"/>
  <c r="D2488" i="16"/>
  <c r="E2488" i="16" s="1"/>
  <c r="F2488" i="16"/>
  <c r="G2488" i="16"/>
  <c r="C2489" i="16"/>
  <c r="G2489" i="16" s="1"/>
  <c r="D2489" i="16"/>
  <c r="E2489" i="16"/>
  <c r="F2489" i="16" s="1"/>
  <c r="C2490" i="16"/>
  <c r="G2490" i="16" s="1"/>
  <c r="D2490" i="16"/>
  <c r="E2490" i="16" s="1"/>
  <c r="C2491" i="16"/>
  <c r="G2491" i="16" s="1"/>
  <c r="D2491" i="16"/>
  <c r="E2491" i="16"/>
  <c r="F2491" i="16" s="1"/>
  <c r="C2492" i="16"/>
  <c r="D2492" i="16"/>
  <c r="E2492" i="16" s="1"/>
  <c r="F2492" i="16"/>
  <c r="G2492" i="16"/>
  <c r="C2493" i="16"/>
  <c r="G2493" i="16" s="1"/>
  <c r="D2493" i="16"/>
  <c r="E2493" i="16"/>
  <c r="F2493" i="16" s="1"/>
  <c r="C2494" i="16"/>
  <c r="G2494" i="16" s="1"/>
  <c r="D2494" i="16"/>
  <c r="E2494" i="16" s="1"/>
  <c r="C2495" i="16"/>
  <c r="G2495" i="16" s="1"/>
  <c r="D2495" i="16"/>
  <c r="E2495" i="16"/>
  <c r="F2495" i="16" s="1"/>
  <c r="C2496" i="16"/>
  <c r="D2496" i="16"/>
  <c r="E2496" i="16" s="1"/>
  <c r="G2496" i="16"/>
  <c r="C2497" i="16"/>
  <c r="G2497" i="16" s="1"/>
  <c r="D2497" i="16"/>
  <c r="E2497" i="16"/>
  <c r="F2497" i="16" s="1"/>
  <c r="C2498" i="16"/>
  <c r="D2498" i="16"/>
  <c r="E2498" i="16"/>
  <c r="G2498" i="16"/>
  <c r="C2499" i="16"/>
  <c r="D2499" i="16"/>
  <c r="E2499" i="16" s="1"/>
  <c r="F2499" i="16" s="1"/>
  <c r="G2499" i="16"/>
  <c r="C2500" i="16"/>
  <c r="D2500" i="16"/>
  <c r="E2500" i="16"/>
  <c r="G2500" i="16"/>
  <c r="C2501" i="16"/>
  <c r="D2501" i="16"/>
  <c r="E2501" i="16" s="1"/>
  <c r="F2501" i="16" s="1"/>
  <c r="G2501" i="16"/>
  <c r="C2502" i="16"/>
  <c r="D2502" i="16"/>
  <c r="E2502" i="16"/>
  <c r="G2502" i="16"/>
  <c r="C2503" i="16"/>
  <c r="D2503" i="16"/>
  <c r="E2503" i="16" s="1"/>
  <c r="F2503" i="16" s="1"/>
  <c r="G2503" i="16"/>
  <c r="C2504" i="16"/>
  <c r="D2504" i="16"/>
  <c r="E2504" i="16"/>
  <c r="G2504" i="16"/>
  <c r="C2505" i="16"/>
  <c r="D2505" i="16"/>
  <c r="E2505" i="16" s="1"/>
  <c r="F2505" i="16" s="1"/>
  <c r="G2505" i="16"/>
  <c r="C2506" i="16"/>
  <c r="D2506" i="16"/>
  <c r="E2506" i="16"/>
  <c r="G2506" i="16"/>
  <c r="C2507" i="16"/>
  <c r="D2507" i="16"/>
  <c r="E2507" i="16" s="1"/>
  <c r="F2507" i="16" s="1"/>
  <c r="G2507" i="16"/>
  <c r="C2508" i="16"/>
  <c r="D2508" i="16"/>
  <c r="E2508" i="16"/>
  <c r="G2508" i="16"/>
  <c r="C2509" i="16"/>
  <c r="D2509" i="16"/>
  <c r="E2509" i="16" s="1"/>
  <c r="F2509" i="16" s="1"/>
  <c r="G2509" i="16"/>
  <c r="C2510" i="16"/>
  <c r="D2510" i="16"/>
  <c r="E2510" i="16"/>
  <c r="G2510" i="16"/>
  <c r="C2511" i="16"/>
  <c r="D2511" i="16"/>
  <c r="E2511" i="16" s="1"/>
  <c r="F2511" i="16" s="1"/>
  <c r="G2511" i="16"/>
  <c r="C2512" i="16"/>
  <c r="D2512" i="16"/>
  <c r="E2512" i="16"/>
  <c r="G2512" i="16"/>
  <c r="F2516" i="16"/>
  <c r="F12" i="14"/>
  <c r="E19" i="14"/>
  <c r="K12" i="47" l="1"/>
  <c r="M27" i="47"/>
  <c r="G75" i="47"/>
  <c r="H73" i="47"/>
  <c r="H16" i="48"/>
  <c r="G16" i="48"/>
  <c r="O10" i="59"/>
  <c r="N11" i="59"/>
  <c r="J13" i="59"/>
  <c r="J23" i="59" s="1"/>
  <c r="G26" i="58"/>
  <c r="G31" i="58"/>
  <c r="G32" i="58" s="1"/>
  <c r="G58" i="58"/>
  <c r="O26" i="58"/>
  <c r="O31" i="58"/>
  <c r="O58" i="58"/>
  <c r="S26" i="58"/>
  <c r="S31" i="58"/>
  <c r="S58" i="58"/>
  <c r="W26" i="58"/>
  <c r="W31" i="58"/>
  <c r="W58" i="58"/>
  <c r="I12" i="61"/>
  <c r="J11" i="61"/>
  <c r="F449" i="61"/>
  <c r="F1323" i="61"/>
  <c r="F1324" i="61"/>
  <c r="F1748" i="61"/>
  <c r="F1749" i="61"/>
  <c r="F1868" i="61"/>
  <c r="F1869" i="61"/>
  <c r="F1443" i="61"/>
  <c r="F450" i="61"/>
  <c r="F2108" i="61"/>
  <c r="F2268" i="61"/>
  <c r="F1829" i="61"/>
  <c r="K22" i="58"/>
  <c r="L22" i="58" s="1"/>
  <c r="J24" i="58"/>
  <c r="E26" i="58"/>
  <c r="E31" i="58"/>
  <c r="E32" i="58" s="1"/>
  <c r="E58" i="58"/>
  <c r="E50" i="58"/>
  <c r="I26" i="58"/>
  <c r="I31" i="58"/>
  <c r="I58" i="58"/>
  <c r="M26" i="58"/>
  <c r="M31" i="58"/>
  <c r="M58" i="58"/>
  <c r="Q26" i="58"/>
  <c r="Q31" i="58"/>
  <c r="Q58" i="58"/>
  <c r="U26" i="58"/>
  <c r="U31" i="58"/>
  <c r="U58" i="58"/>
  <c r="F49" i="49"/>
  <c r="F42" i="49"/>
  <c r="F44" i="49" s="1"/>
  <c r="K26" i="58"/>
  <c r="K31" i="58"/>
  <c r="K58" i="58"/>
  <c r="F2109" i="61"/>
  <c r="N13" i="59"/>
  <c r="N23" i="59" s="1"/>
  <c r="F993" i="61"/>
  <c r="F2514" i="61" s="1"/>
  <c r="F2517" i="61" s="1"/>
  <c r="F994" i="61"/>
  <c r="F1159" i="61"/>
  <c r="F1704" i="61"/>
  <c r="F1705" i="61"/>
  <c r="J9" i="61"/>
  <c r="J17" i="49"/>
  <c r="I20" i="49"/>
  <c r="I19" i="49"/>
  <c r="F23" i="47"/>
  <c r="C31" i="59"/>
  <c r="D29" i="59" s="1"/>
  <c r="H34" i="49"/>
  <c r="G41" i="49"/>
  <c r="I23" i="47"/>
  <c r="H27" i="47"/>
  <c r="I18" i="47"/>
  <c r="H22" i="47"/>
  <c r="Q9" i="25"/>
  <c r="Q7" i="25"/>
  <c r="F1936" i="16"/>
  <c r="F1928" i="16"/>
  <c r="F1888" i="16"/>
  <c r="F1880" i="16"/>
  <c r="F1848" i="16"/>
  <c r="F1824" i="16"/>
  <c r="F1816" i="16"/>
  <c r="F2494" i="16"/>
  <c r="F2486" i="16"/>
  <c r="F2478" i="16"/>
  <c r="F2470" i="16"/>
  <c r="F2462" i="16"/>
  <c r="F2457" i="16"/>
  <c r="F2444" i="16"/>
  <c r="F2441" i="16"/>
  <c r="F2428" i="16"/>
  <c r="F2425" i="16"/>
  <c r="F2410" i="16"/>
  <c r="F2402" i="16"/>
  <c r="F2394" i="16"/>
  <c r="F2386" i="16"/>
  <c r="F2378" i="16"/>
  <c r="F2370" i="16"/>
  <c r="F2362" i="16"/>
  <c r="F2354" i="16"/>
  <c r="F2346" i="16"/>
  <c r="F2338" i="16"/>
  <c r="F2330" i="16"/>
  <c r="F2322" i="16"/>
  <c r="F2314" i="16"/>
  <c r="F2306" i="16"/>
  <c r="F2298" i="16"/>
  <c r="F2290" i="16"/>
  <c r="F2282" i="16"/>
  <c r="F2274" i="16"/>
  <c r="F2266" i="16"/>
  <c r="F2258" i="16"/>
  <c r="F2250" i="16"/>
  <c r="F2242" i="16"/>
  <c r="F2234" i="16"/>
  <c r="F2226" i="16"/>
  <c r="F2218" i="16"/>
  <c r="F2210" i="16"/>
  <c r="F2202" i="16"/>
  <c r="F2194" i="16"/>
  <c r="F2186" i="16"/>
  <c r="F2178" i="16"/>
  <c r="F2170" i="16"/>
  <c r="F2162" i="16"/>
  <c r="F2154" i="16"/>
  <c r="F2146" i="16"/>
  <c r="F2138" i="16"/>
  <c r="F2130" i="16"/>
  <c r="F2122" i="16"/>
  <c r="F2114" i="16"/>
  <c r="F2106" i="16"/>
  <c r="F2098" i="16"/>
  <c r="F2090" i="16"/>
  <c r="F1920" i="16"/>
  <c r="F1912" i="16"/>
  <c r="F1864" i="16"/>
  <c r="F2496" i="16"/>
  <c r="F2420" i="16"/>
  <c r="F1840" i="16"/>
  <c r="F1832" i="16"/>
  <c r="F1802" i="16"/>
  <c r="F1794" i="16"/>
  <c r="F1770" i="16"/>
  <c r="F1762" i="16"/>
  <c r="F1738" i="16"/>
  <c r="F1730" i="16"/>
  <c r="F2512" i="16"/>
  <c r="F2510" i="16"/>
  <c r="F2508" i="16"/>
  <c r="F2506" i="16"/>
  <c r="F2504" i="16"/>
  <c r="F2502" i="16"/>
  <c r="F2500" i="16"/>
  <c r="F2498" i="16"/>
  <c r="F2490" i="16"/>
  <c r="F2482" i="16"/>
  <c r="F2474" i="16"/>
  <c r="F2466" i="16"/>
  <c r="F2449" i="16"/>
  <c r="F2433" i="16"/>
  <c r="F2418" i="16"/>
  <c r="F2406" i="16"/>
  <c r="F2398" i="16"/>
  <c r="F2390" i="16"/>
  <c r="F2382" i="16"/>
  <c r="F2374" i="16"/>
  <c r="F2366" i="16"/>
  <c r="F2358" i="16"/>
  <c r="F2350" i="16"/>
  <c r="F2342" i="16"/>
  <c r="F2334" i="16"/>
  <c r="F2326" i="16"/>
  <c r="F2318" i="16"/>
  <c r="F2310" i="16"/>
  <c r="F2302" i="16"/>
  <c r="F2294" i="16"/>
  <c r="F2071" i="16"/>
  <c r="F2068" i="16"/>
  <c r="F2055" i="16"/>
  <c r="F2052" i="16"/>
  <c r="F2039" i="16"/>
  <c r="F2036" i="16"/>
  <c r="F2023" i="16"/>
  <c r="F2020" i="16"/>
  <c r="F2007" i="16"/>
  <c r="F2004" i="16"/>
  <c r="F1991" i="16"/>
  <c r="F1988" i="16"/>
  <c r="F1972" i="16"/>
  <c r="F1960" i="16"/>
  <c r="F1943" i="16"/>
  <c r="F1944" i="16"/>
  <c r="F2421" i="16"/>
  <c r="E1964" i="16"/>
  <c r="F1964" i="16" s="1"/>
  <c r="E1965" i="16"/>
  <c r="F1965" i="16" s="1"/>
  <c r="F1948" i="16"/>
  <c r="F2453" i="16"/>
  <c r="F2445" i="16"/>
  <c r="F2437" i="16"/>
  <c r="F2429" i="16"/>
  <c r="F2422" i="16"/>
  <c r="F2413" i="16"/>
  <c r="F2079" i="16"/>
  <c r="F2076" i="16"/>
  <c r="F2063" i="16"/>
  <c r="F2060" i="16"/>
  <c r="F2047" i="16"/>
  <c r="F2044" i="16"/>
  <c r="F2031" i="16"/>
  <c r="F2028" i="16"/>
  <c r="F2015" i="16"/>
  <c r="F2012" i="16"/>
  <c r="F1999" i="16"/>
  <c r="F1996" i="16"/>
  <c r="F1983" i="16"/>
  <c r="F1980" i="16"/>
  <c r="F1967" i="16"/>
  <c r="F1955" i="16"/>
  <c r="F1952" i="16"/>
  <c r="E1938" i="16"/>
  <c r="F1938" i="16" s="1"/>
  <c r="E1806" i="16"/>
  <c r="F1806" i="16" s="1"/>
  <c r="F1718" i="16"/>
  <c r="F1710" i="16"/>
  <c r="F1305" i="16"/>
  <c r="F1636" i="16"/>
  <c r="F1722" i="16"/>
  <c r="F1706" i="16"/>
  <c r="F1702" i="16"/>
  <c r="F1698" i="16"/>
  <c r="F1694" i="16"/>
  <c r="F1690" i="16"/>
  <c r="F1686" i="16"/>
  <c r="F1682" i="16"/>
  <c r="F1678" i="16"/>
  <c r="F1674" i="16"/>
  <c r="F1670" i="16"/>
  <c r="F1666" i="16"/>
  <c r="F1662" i="16"/>
  <c r="F1658" i="16"/>
  <c r="F1654" i="16"/>
  <c r="F1650" i="16"/>
  <c r="F1646" i="16"/>
  <c r="F1642" i="16"/>
  <c r="F1638" i="16"/>
  <c r="F1622" i="16"/>
  <c r="F1611" i="16"/>
  <c r="F1606" i="16"/>
  <c r="F1595" i="16"/>
  <c r="F1590" i="16"/>
  <c r="F1579" i="16"/>
  <c r="F1574" i="16"/>
  <c r="F1563" i="16"/>
  <c r="F1558" i="16"/>
  <c r="F1547" i="16"/>
  <c r="F1542" i="16"/>
  <c r="F1531" i="16"/>
  <c r="F1526" i="16"/>
  <c r="F1515" i="16"/>
  <c r="F1510" i="16"/>
  <c r="F1499" i="16"/>
  <c r="F1494" i="16"/>
  <c r="F1483" i="16"/>
  <c r="F1478" i="16"/>
  <c r="F1467" i="16"/>
  <c r="F1462" i="16"/>
  <c r="F1451" i="16"/>
  <c r="F1446" i="16"/>
  <c r="F1435" i="16"/>
  <c r="F1430" i="16"/>
  <c r="F1632" i="16"/>
  <c r="F1630" i="16"/>
  <c r="F1623" i="16"/>
  <c r="F1618" i="16"/>
  <c r="F1607" i="16"/>
  <c r="F1602" i="16"/>
  <c r="F1591" i="16"/>
  <c r="F1586" i="16"/>
  <c r="F1575" i="16"/>
  <c r="F1570" i="16"/>
  <c r="F1559" i="16"/>
  <c r="F1554" i="16"/>
  <c r="F1543" i="16"/>
  <c r="F1538" i="16"/>
  <c r="F1527" i="16"/>
  <c r="F1522" i="16"/>
  <c r="F1511" i="16"/>
  <c r="F1506" i="16"/>
  <c r="F1495" i="16"/>
  <c r="F1490" i="16"/>
  <c r="F1479" i="16"/>
  <c r="F1474" i="16"/>
  <c r="F1463" i="16"/>
  <c r="F1458" i="16"/>
  <c r="F1447" i="16"/>
  <c r="F1442" i="16"/>
  <c r="F1431" i="16"/>
  <c r="F1426" i="16"/>
  <c r="F1415" i="16"/>
  <c r="F1410" i="16"/>
  <c r="F1399" i="16"/>
  <c r="F1394" i="16"/>
  <c r="F1383" i="16"/>
  <c r="F1378" i="16"/>
  <c r="F1367" i="16"/>
  <c r="F1362" i="16"/>
  <c r="F1351" i="16"/>
  <c r="F1346" i="16"/>
  <c r="F1335" i="16"/>
  <c r="F1330" i="16"/>
  <c r="F1319" i="16"/>
  <c r="F1314" i="16"/>
  <c r="F1286" i="16"/>
  <c r="F1284" i="16"/>
  <c r="F1281" i="16"/>
  <c r="F1041" i="16"/>
  <c r="F1042" i="16"/>
  <c r="F1033" i="16"/>
  <c r="F1034" i="16"/>
  <c r="F1005" i="16"/>
  <c r="F1006" i="16"/>
  <c r="F997" i="16"/>
  <c r="F998" i="16"/>
  <c r="F989" i="16"/>
  <c r="F990" i="16"/>
  <c r="F981" i="16"/>
  <c r="F982" i="16"/>
  <c r="F1296" i="16"/>
  <c r="F1292" i="16"/>
  <c r="F1273" i="16"/>
  <c r="F1274" i="16"/>
  <c r="F1265" i="16"/>
  <c r="F1266" i="16"/>
  <c r="F1257" i="16"/>
  <c r="F1258" i="16"/>
  <c r="F1249" i="16"/>
  <c r="F1250" i="16"/>
  <c r="F1241" i="16"/>
  <c r="F1242" i="16"/>
  <c r="F1233" i="16"/>
  <c r="F1234" i="16"/>
  <c r="F1225" i="16"/>
  <c r="F1226" i="16"/>
  <c r="F1217" i="16"/>
  <c r="F1218" i="16"/>
  <c r="F1209" i="16"/>
  <c r="F1210" i="16"/>
  <c r="F1201" i="16"/>
  <c r="F1202" i="16"/>
  <c r="F1193" i="16"/>
  <c r="F1194" i="16"/>
  <c r="F1185" i="16"/>
  <c r="F1186" i="16"/>
  <c r="F1177" i="16"/>
  <c r="F1178" i="16"/>
  <c r="F1169" i="16"/>
  <c r="F1170" i="16"/>
  <c r="F1161" i="16"/>
  <c r="F1162" i="16"/>
  <c r="F1153" i="16"/>
  <c r="F1154" i="16"/>
  <c r="F1145" i="16"/>
  <c r="F1146" i="16"/>
  <c r="F1137" i="16"/>
  <c r="F1138" i="16"/>
  <c r="F1129" i="16"/>
  <c r="F1130" i="16"/>
  <c r="F1121" i="16"/>
  <c r="F1122" i="16"/>
  <c r="F1113" i="16"/>
  <c r="F1114" i="16"/>
  <c r="F1105" i="16"/>
  <c r="F1106" i="16"/>
  <c r="F1097" i="16"/>
  <c r="F1098" i="16"/>
  <c r="F1089" i="16"/>
  <c r="F1090" i="16"/>
  <c r="F1081" i="16"/>
  <c r="F1082" i="16"/>
  <c r="F1073" i="16"/>
  <c r="F1074" i="16"/>
  <c r="F1065" i="16"/>
  <c r="F1066" i="16"/>
  <c r="F1057" i="16"/>
  <c r="F1058" i="16"/>
  <c r="F1049" i="16"/>
  <c r="F1050" i="16"/>
  <c r="F1021" i="16"/>
  <c r="F1022" i="16"/>
  <c r="F1037" i="16"/>
  <c r="F1038" i="16"/>
  <c r="F1029" i="16"/>
  <c r="F1030" i="16"/>
  <c r="F1009" i="16"/>
  <c r="F1010" i="16"/>
  <c r="F1001" i="16"/>
  <c r="F1002" i="16"/>
  <c r="F993" i="16"/>
  <c r="F994" i="16"/>
  <c r="F985" i="16"/>
  <c r="F986" i="16"/>
  <c r="F979" i="16"/>
  <c r="F1300" i="16"/>
  <c r="F1269" i="16"/>
  <c r="F1270" i="16"/>
  <c r="F1261" i="16"/>
  <c r="F1262" i="16"/>
  <c r="F1253" i="16"/>
  <c r="F1254" i="16"/>
  <c r="F1245" i="16"/>
  <c r="F1246" i="16"/>
  <c r="F1237" i="16"/>
  <c r="F1238" i="16"/>
  <c r="F1229" i="16"/>
  <c r="F1230" i="16"/>
  <c r="F1221" i="16"/>
  <c r="F1222" i="16"/>
  <c r="F1213" i="16"/>
  <c r="F1214" i="16"/>
  <c r="F1205" i="16"/>
  <c r="F1206" i="16"/>
  <c r="F1197" i="16"/>
  <c r="F1198" i="16"/>
  <c r="F1189" i="16"/>
  <c r="F1190" i="16"/>
  <c r="F1181" i="16"/>
  <c r="F1182" i="16"/>
  <c r="F1173" i="16"/>
  <c r="F1174" i="16"/>
  <c r="F1165" i="16"/>
  <c r="F1166" i="16"/>
  <c r="F1157" i="16"/>
  <c r="F1158" i="16"/>
  <c r="F1149" i="16"/>
  <c r="F1150" i="16"/>
  <c r="F1141" i="16"/>
  <c r="F1142" i="16"/>
  <c r="F1133" i="16"/>
  <c r="F1134" i="16"/>
  <c r="F1125" i="16"/>
  <c r="F1126" i="16"/>
  <c r="F1117" i="16"/>
  <c r="F1118" i="16"/>
  <c r="F1109" i="16"/>
  <c r="F1110" i="16"/>
  <c r="F1101" i="16"/>
  <c r="F1102" i="16"/>
  <c r="F1093" i="16"/>
  <c r="F1094" i="16"/>
  <c r="F1085" i="16"/>
  <c r="F1086" i="16"/>
  <c r="F1077" i="16"/>
  <c r="F1078" i="16"/>
  <c r="F1069" i="16"/>
  <c r="F1070" i="16"/>
  <c r="F1061" i="16"/>
  <c r="F1062" i="16"/>
  <c r="F1053" i="16"/>
  <c r="F1054" i="16"/>
  <c r="F1017" i="16"/>
  <c r="F1018" i="16"/>
  <c r="F972" i="16"/>
  <c r="F959" i="16"/>
  <c r="F960" i="16"/>
  <c r="F951" i="16"/>
  <c r="F952" i="16"/>
  <c r="F816" i="16"/>
  <c r="F817" i="16"/>
  <c r="F808" i="16"/>
  <c r="F809" i="16"/>
  <c r="F800" i="16"/>
  <c r="F801" i="16"/>
  <c r="F792" i="16"/>
  <c r="F793" i="16"/>
  <c r="F784" i="16"/>
  <c r="F785" i="16"/>
  <c r="F776" i="16"/>
  <c r="F777" i="16"/>
  <c r="F768" i="16"/>
  <c r="F769" i="16"/>
  <c r="F760" i="16"/>
  <c r="F761" i="16"/>
  <c r="F752" i="16"/>
  <c r="F753" i="16"/>
  <c r="F744" i="16"/>
  <c r="F745" i="16"/>
  <c r="F736" i="16"/>
  <c r="F737" i="16"/>
  <c r="F728" i="16"/>
  <c r="F729" i="16"/>
  <c r="F720" i="16"/>
  <c r="F721" i="16"/>
  <c r="F712" i="16"/>
  <c r="F713" i="16"/>
  <c r="F704" i="16"/>
  <c r="F705" i="16"/>
  <c r="F696" i="16"/>
  <c r="F697" i="16"/>
  <c r="F688" i="16"/>
  <c r="F689" i="16"/>
  <c r="F680" i="16"/>
  <c r="F681" i="16"/>
  <c r="F672" i="16"/>
  <c r="F673" i="16"/>
  <c r="F664" i="16"/>
  <c r="F665" i="16"/>
  <c r="F656" i="16"/>
  <c r="F657" i="16"/>
  <c r="E1046" i="16"/>
  <c r="F1046" i="16" s="1"/>
  <c r="E1026" i="16"/>
  <c r="F1026" i="16" s="1"/>
  <c r="E1014" i="16"/>
  <c r="F1014" i="16" s="1"/>
  <c r="F975" i="16"/>
  <c r="F963" i="16"/>
  <c r="F964" i="16"/>
  <c r="F955" i="16"/>
  <c r="F956" i="16"/>
  <c r="F947" i="16"/>
  <c r="F948" i="16"/>
  <c r="F936" i="16"/>
  <c r="F931" i="16"/>
  <c r="F920" i="16"/>
  <c r="F915" i="16"/>
  <c r="F904" i="16"/>
  <c r="F899" i="16"/>
  <c r="F888" i="16"/>
  <c r="F883" i="16"/>
  <c r="F872" i="16"/>
  <c r="F867" i="16"/>
  <c r="F856" i="16"/>
  <c r="F851" i="16"/>
  <c r="F840" i="16"/>
  <c r="F835" i="16"/>
  <c r="F824" i="16"/>
  <c r="F825" i="16"/>
  <c r="F819" i="16"/>
  <c r="F812" i="16"/>
  <c r="F813" i="16"/>
  <c r="F804" i="16"/>
  <c r="F805" i="16"/>
  <c r="F796" i="16"/>
  <c r="F797" i="16"/>
  <c r="F788" i="16"/>
  <c r="F789" i="16"/>
  <c r="F780" i="16"/>
  <c r="F781" i="16"/>
  <c r="F772" i="16"/>
  <c r="F773" i="16"/>
  <c r="F764" i="16"/>
  <c r="F765" i="16"/>
  <c r="F756" i="16"/>
  <c r="F757" i="16"/>
  <c r="F748" i="16"/>
  <c r="F749" i="16"/>
  <c r="F740" i="16"/>
  <c r="F741" i="16"/>
  <c r="F732" i="16"/>
  <c r="F733" i="16"/>
  <c r="F724" i="16"/>
  <c r="F725" i="16"/>
  <c r="F716" i="16"/>
  <c r="F717" i="16"/>
  <c r="F708" i="16"/>
  <c r="F709" i="16"/>
  <c r="F700" i="16"/>
  <c r="F701" i="16"/>
  <c r="F692" i="16"/>
  <c r="F693" i="16"/>
  <c r="F684" i="16"/>
  <c r="F685" i="16"/>
  <c r="F676" i="16"/>
  <c r="F677" i="16"/>
  <c r="F668" i="16"/>
  <c r="F669" i="16"/>
  <c r="F660" i="16"/>
  <c r="F661" i="16"/>
  <c r="F642" i="16"/>
  <c r="F968" i="16"/>
  <c r="F820" i="16"/>
  <c r="F821" i="16"/>
  <c r="F646" i="16"/>
  <c r="F544" i="16"/>
  <c r="F538" i="16"/>
  <c r="F539" i="16"/>
  <c r="F534" i="16"/>
  <c r="F535" i="16"/>
  <c r="F530" i="16"/>
  <c r="F531" i="16"/>
  <c r="F526" i="16"/>
  <c r="F527" i="16"/>
  <c r="F522" i="16"/>
  <c r="F523" i="16"/>
  <c r="F518" i="16"/>
  <c r="F519" i="16"/>
  <c r="F514" i="16"/>
  <c r="F515" i="16"/>
  <c r="F510" i="16"/>
  <c r="F511" i="16"/>
  <c r="F506" i="16"/>
  <c r="F507" i="16"/>
  <c r="F502" i="16"/>
  <c r="F503" i="16"/>
  <c r="F498" i="16"/>
  <c r="F499" i="16"/>
  <c r="F494" i="16"/>
  <c r="F495" i="16"/>
  <c r="F490" i="16"/>
  <c r="F491" i="16"/>
  <c r="F486" i="16"/>
  <c r="F487" i="16"/>
  <c r="F482" i="16"/>
  <c r="F483" i="16"/>
  <c r="F478" i="16"/>
  <c r="F479" i="16"/>
  <c r="F474" i="16"/>
  <c r="F475" i="16"/>
  <c r="F470" i="16"/>
  <c r="F471" i="16"/>
  <c r="F466" i="16"/>
  <c r="F467" i="16"/>
  <c r="F462" i="16"/>
  <c r="F463" i="16"/>
  <c r="F458" i="16"/>
  <c r="F459" i="16"/>
  <c r="F454" i="16"/>
  <c r="F455" i="16"/>
  <c r="F450" i="16"/>
  <c r="F451" i="16"/>
  <c r="F647" i="16"/>
  <c r="F626" i="16"/>
  <c r="F449" i="16"/>
  <c r="F413" i="16"/>
  <c r="F397" i="16"/>
  <c r="F381" i="16"/>
  <c r="F365" i="16"/>
  <c r="F349" i="16"/>
  <c r="E563" i="16"/>
  <c r="F563" i="16" s="1"/>
  <c r="E543" i="16"/>
  <c r="F543" i="16" s="1"/>
  <c r="F420" i="16"/>
  <c r="F417" i="16"/>
  <c r="F404" i="16"/>
  <c r="F401" i="16"/>
  <c r="F388" i="16"/>
  <c r="F385" i="16"/>
  <c r="F372" i="16"/>
  <c r="F369" i="16"/>
  <c r="F356" i="16"/>
  <c r="F353" i="16"/>
  <c r="F340" i="16"/>
  <c r="F337" i="16"/>
  <c r="F169" i="16"/>
  <c r="F424" i="16"/>
  <c r="F408" i="16"/>
  <c r="F392" i="16"/>
  <c r="F376" i="16"/>
  <c r="F360" i="16"/>
  <c r="F344" i="16"/>
  <c r="J9" i="16"/>
  <c r="H23" i="17"/>
  <c r="F180" i="16"/>
  <c r="G73" i="17"/>
  <c r="F144" i="16"/>
  <c r="F141" i="16"/>
  <c r="F128" i="16"/>
  <c r="F125" i="16"/>
  <c r="F112" i="16"/>
  <c r="F109" i="16"/>
  <c r="F96" i="16"/>
  <c r="F93" i="16"/>
  <c r="F80" i="16"/>
  <c r="F77" i="16"/>
  <c r="F64" i="16"/>
  <c r="F61" i="16"/>
  <c r="F48" i="16"/>
  <c r="F45" i="16"/>
  <c r="F32" i="16"/>
  <c r="F29" i="16"/>
  <c r="F18" i="16"/>
  <c r="I11" i="16"/>
  <c r="F18" i="17"/>
  <c r="E278" i="16"/>
  <c r="F278" i="16" s="1"/>
  <c r="F184" i="16"/>
  <c r="F176" i="16"/>
  <c r="F160" i="16"/>
  <c r="F156" i="16"/>
  <c r="F152" i="16"/>
  <c r="F148" i="16"/>
  <c r="F145" i="16"/>
  <c r="F134" i="16"/>
  <c r="F132" i="16"/>
  <c r="F129" i="16"/>
  <c r="F118" i="16"/>
  <c r="F116" i="16"/>
  <c r="E113" i="16"/>
  <c r="F102" i="16"/>
  <c r="F100" i="16"/>
  <c r="F97" i="16"/>
  <c r="F86" i="16"/>
  <c r="F84" i="16"/>
  <c r="F81" i="16"/>
  <c r="F70" i="16"/>
  <c r="F68" i="16"/>
  <c r="F65" i="16"/>
  <c r="F54" i="16"/>
  <c r="F52" i="16"/>
  <c r="F49" i="16"/>
  <c r="F38" i="16"/>
  <c r="F36" i="16"/>
  <c r="F33" i="16"/>
  <c r="F26" i="16"/>
  <c r="F23" i="16"/>
  <c r="F19" i="16"/>
  <c r="F14" i="16"/>
  <c r="F11" i="16"/>
  <c r="M27" i="17"/>
  <c r="F268" i="16"/>
  <c r="F138" i="16"/>
  <c r="F122" i="16"/>
  <c r="F106" i="16"/>
  <c r="F90" i="16"/>
  <c r="F74" i="16"/>
  <c r="F58" i="16"/>
  <c r="F42" i="16"/>
  <c r="F22" i="16"/>
  <c r="F10" i="16"/>
  <c r="J8" i="16"/>
  <c r="K44" i="17"/>
  <c r="E29" i="20"/>
  <c r="E31" i="20" s="1"/>
  <c r="H13" i="20" s="1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I22" i="6"/>
  <c r="I25" i="6" s="1"/>
  <c r="J22" i="6"/>
  <c r="J25" i="6" s="1"/>
  <c r="K22" i="6"/>
  <c r="K25" i="6" s="1"/>
  <c r="L22" i="6"/>
  <c r="M22" i="6"/>
  <c r="N22" i="6"/>
  <c r="N25" i="6" s="1"/>
  <c r="O22" i="6"/>
  <c r="P22" i="6"/>
  <c r="Q22" i="6"/>
  <c r="Q25" i="6" s="1"/>
  <c r="R22" i="6"/>
  <c r="R25" i="6" s="1"/>
  <c r="S22" i="6"/>
  <c r="S25" i="6" s="1"/>
  <c r="T22" i="6"/>
  <c r="U22" i="6"/>
  <c r="V22" i="6"/>
  <c r="V25" i="6" s="1"/>
  <c r="W22" i="6"/>
  <c r="W25" i="6" s="1"/>
  <c r="X22" i="6"/>
  <c r="Y22" i="6"/>
  <c r="Y25" i="6" s="1"/>
  <c r="Z22" i="6"/>
  <c r="Z25" i="6" s="1"/>
  <c r="AA22" i="6"/>
  <c r="H23" i="6"/>
  <c r="H22" i="6"/>
  <c r="I21" i="6"/>
  <c r="I43" i="6" s="1"/>
  <c r="J21" i="6"/>
  <c r="J43" i="6" s="1"/>
  <c r="K21" i="6"/>
  <c r="K43" i="6" s="1"/>
  <c r="L21" i="6"/>
  <c r="L43" i="6" s="1"/>
  <c r="M21" i="6"/>
  <c r="M43" i="6" s="1"/>
  <c r="N21" i="6"/>
  <c r="N43" i="6" s="1"/>
  <c r="O21" i="6"/>
  <c r="O43" i="6" s="1"/>
  <c r="P21" i="6"/>
  <c r="P43" i="6" s="1"/>
  <c r="Q21" i="6"/>
  <c r="Q43" i="6" s="1"/>
  <c r="R21" i="6"/>
  <c r="R43" i="6" s="1"/>
  <c r="S21" i="6"/>
  <c r="S43" i="6" s="1"/>
  <c r="T21" i="6"/>
  <c r="T43" i="6" s="1"/>
  <c r="U21" i="6"/>
  <c r="U43" i="6" s="1"/>
  <c r="V21" i="6"/>
  <c r="V43" i="6" s="1"/>
  <c r="W21" i="6"/>
  <c r="W43" i="6" s="1"/>
  <c r="X21" i="6"/>
  <c r="X43" i="6" s="1"/>
  <c r="Y21" i="6"/>
  <c r="Y43" i="6" s="1"/>
  <c r="Z21" i="6"/>
  <c r="Z43" i="6" s="1"/>
  <c r="AA21" i="6"/>
  <c r="AA43" i="6" s="1"/>
  <c r="H21" i="6"/>
  <c r="H43" i="6" s="1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H75" i="47" l="1"/>
  <c r="H74" i="47"/>
  <c r="Z24" i="6"/>
  <c r="R24" i="6"/>
  <c r="J24" i="6"/>
  <c r="AA24" i="6"/>
  <c r="AA28" i="6" s="1"/>
  <c r="S24" i="6"/>
  <c r="O24" i="6"/>
  <c r="K24" i="6"/>
  <c r="K28" i="6" s="1"/>
  <c r="H24" i="6"/>
  <c r="H28" i="6" s="1"/>
  <c r="X24" i="6"/>
  <c r="T24" i="6"/>
  <c r="T28" i="6" s="1"/>
  <c r="P24" i="6"/>
  <c r="P28" i="6" s="1"/>
  <c r="L24" i="6"/>
  <c r="L28" i="6" s="1"/>
  <c r="S28" i="6"/>
  <c r="O28" i="6"/>
  <c r="AA25" i="6"/>
  <c r="W24" i="6"/>
  <c r="W28" i="6" s="1"/>
  <c r="V24" i="6"/>
  <c r="V28" i="6" s="1"/>
  <c r="O25" i="6"/>
  <c r="U24" i="6"/>
  <c r="U28" i="6" s="1"/>
  <c r="M24" i="6"/>
  <c r="M28" i="6" s="1"/>
  <c r="Z28" i="6"/>
  <c r="R28" i="6"/>
  <c r="J28" i="6"/>
  <c r="N24" i="6"/>
  <c r="N28" i="6" s="1"/>
  <c r="X28" i="6"/>
  <c r="H41" i="49"/>
  <c r="I34" i="49"/>
  <c r="D31" i="59"/>
  <c r="E29" i="59" s="1"/>
  <c r="D34" i="59"/>
  <c r="D36" i="59" s="1"/>
  <c r="D38" i="59" s="1"/>
  <c r="D30" i="59"/>
  <c r="J19" i="49"/>
  <c r="J20" i="49"/>
  <c r="K17" i="49"/>
  <c r="I13" i="61"/>
  <c r="J12" i="61"/>
  <c r="G42" i="49"/>
  <c r="G44" i="49" s="1"/>
  <c r="F18" i="48" s="1"/>
  <c r="G49" i="49"/>
  <c r="F19" i="48" s="1"/>
  <c r="F27" i="47"/>
  <c r="G23" i="47"/>
  <c r="G18" i="47"/>
  <c r="G12" i="47"/>
  <c r="M22" i="58"/>
  <c r="L24" i="58"/>
  <c r="K24" i="58"/>
  <c r="O11" i="59"/>
  <c r="O13" i="59" s="1"/>
  <c r="O23" i="59" s="1"/>
  <c r="P10" i="59"/>
  <c r="I12" i="16"/>
  <c r="J11" i="16"/>
  <c r="G75" i="17"/>
  <c r="H73" i="17"/>
  <c r="H22" i="17"/>
  <c r="I23" i="17"/>
  <c r="I18" i="17"/>
  <c r="H27" i="17"/>
  <c r="P25" i="25" s="1"/>
  <c r="P27" i="25" s="1"/>
  <c r="F23" i="17"/>
  <c r="K47" i="17"/>
  <c r="J10" i="16"/>
  <c r="I12" i="17"/>
  <c r="F564" i="16"/>
  <c r="F1027" i="16"/>
  <c r="F1939" i="16"/>
  <c r="F279" i="16"/>
  <c r="F1015" i="16"/>
  <c r="F1807" i="16"/>
  <c r="Q17" i="25"/>
  <c r="R9" i="25"/>
  <c r="F113" i="16"/>
  <c r="F114" i="16"/>
  <c r="F2514" i="16"/>
  <c r="F2517" i="16" s="1"/>
  <c r="K12" i="17"/>
  <c r="F1047" i="16"/>
  <c r="F1966" i="16"/>
  <c r="R7" i="25"/>
  <c r="U11" i="25"/>
  <c r="P32" i="25" s="1"/>
  <c r="Q11" i="25"/>
  <c r="R11" i="25" s="1"/>
  <c r="Q15" i="25"/>
  <c r="U25" i="6"/>
  <c r="M25" i="6"/>
  <c r="H25" i="6"/>
  <c r="X25" i="6"/>
  <c r="T25" i="6"/>
  <c r="P25" i="6"/>
  <c r="L25" i="6"/>
  <c r="Y24" i="6"/>
  <c r="Y28" i="6" s="1"/>
  <c r="Q24" i="6"/>
  <c r="Q28" i="6" s="1"/>
  <c r="I24" i="6"/>
  <c r="I28" i="6" s="1"/>
  <c r="F55" i="6" l="1"/>
  <c r="F49" i="6"/>
  <c r="F50" i="6"/>
  <c r="N22" i="58"/>
  <c r="M24" i="58"/>
  <c r="F20" i="48"/>
  <c r="F28" i="48" s="1"/>
  <c r="L17" i="49"/>
  <c r="K20" i="49"/>
  <c r="K19" i="49"/>
  <c r="E34" i="59"/>
  <c r="E36" i="59" s="1"/>
  <c r="E38" i="59" s="1"/>
  <c r="E30" i="59"/>
  <c r="E40" i="59" s="1"/>
  <c r="J34" i="49"/>
  <c r="I41" i="49"/>
  <c r="Q10" i="59"/>
  <c r="P11" i="59"/>
  <c r="P13" i="59" s="1"/>
  <c r="P23" i="59" s="1"/>
  <c r="J13" i="61"/>
  <c r="I14" i="61"/>
  <c r="D40" i="59"/>
  <c r="H42" i="49"/>
  <c r="H44" i="49" s="1"/>
  <c r="H49" i="49"/>
  <c r="F27" i="17"/>
  <c r="G23" i="17"/>
  <c r="G12" i="17"/>
  <c r="H75" i="17"/>
  <c r="H74" i="17"/>
  <c r="G18" i="17"/>
  <c r="I13" i="16"/>
  <c r="J12" i="16"/>
  <c r="H18" i="6"/>
  <c r="F54" i="6" l="1"/>
  <c r="F56" i="6" s="1"/>
  <c r="F57" i="6" s="1"/>
  <c r="F51" i="6"/>
  <c r="F52" i="6" s="1"/>
  <c r="J14" i="61"/>
  <c r="I15" i="61"/>
  <c r="I42" i="49"/>
  <c r="I44" i="49" s="1"/>
  <c r="I49" i="49"/>
  <c r="E31" i="59"/>
  <c r="F29" i="59" s="1"/>
  <c r="K34" i="49"/>
  <c r="J41" i="49"/>
  <c r="O22" i="58"/>
  <c r="N24" i="58"/>
  <c r="Q11" i="59"/>
  <c r="Q13" i="59" s="1"/>
  <c r="Q23" i="59" s="1"/>
  <c r="R10" i="59"/>
  <c r="L19" i="49"/>
  <c r="L20" i="49"/>
  <c r="M17" i="49"/>
  <c r="J13" i="16"/>
  <c r="I14" i="16"/>
  <c r="B16" i="2"/>
  <c r="C14" i="2"/>
  <c r="C15" i="2"/>
  <c r="C16" i="2" s="1"/>
  <c r="B15" i="2"/>
  <c r="B14" i="2"/>
  <c r="O2" i="2"/>
  <c r="J49" i="49" l="1"/>
  <c r="J42" i="49"/>
  <c r="J44" i="49" s="1"/>
  <c r="F34" i="59"/>
  <c r="F36" i="59" s="1"/>
  <c r="F38" i="59" s="1"/>
  <c r="F30" i="59"/>
  <c r="F31" i="59" s="1"/>
  <c r="G29" i="59" s="1"/>
  <c r="S10" i="59"/>
  <c r="R11" i="59"/>
  <c r="R13" i="59" s="1"/>
  <c r="R23" i="59" s="1"/>
  <c r="P22" i="58"/>
  <c r="O24" i="58"/>
  <c r="L34" i="49"/>
  <c r="K41" i="49"/>
  <c r="N17" i="49"/>
  <c r="M19" i="49"/>
  <c r="M20" i="49"/>
  <c r="I16" i="61"/>
  <c r="J15" i="61"/>
  <c r="J14" i="16"/>
  <c r="I15" i="16"/>
  <c r="G34" i="59" l="1"/>
  <c r="G36" i="59" s="1"/>
  <c r="G38" i="59" s="1"/>
  <c r="G30" i="59"/>
  <c r="N19" i="49"/>
  <c r="N20" i="49"/>
  <c r="O17" i="49"/>
  <c r="Q22" i="58"/>
  <c r="P24" i="58"/>
  <c r="K42" i="49"/>
  <c r="K44" i="49" s="1"/>
  <c r="K49" i="49"/>
  <c r="L41" i="49"/>
  <c r="M34" i="49"/>
  <c r="S11" i="59"/>
  <c r="S13" i="59" s="1"/>
  <c r="S23" i="59" s="1"/>
  <c r="T10" i="59"/>
  <c r="I17" i="61"/>
  <c r="J17" i="61" s="1"/>
  <c r="J22" i="61" s="1" a="1"/>
  <c r="J16" i="61"/>
  <c r="F40" i="59"/>
  <c r="I16" i="16"/>
  <c r="J15" i="16"/>
  <c r="U10" i="59" l="1"/>
  <c r="T11" i="59"/>
  <c r="T13" i="59" s="1"/>
  <c r="T23" i="59" s="1"/>
  <c r="R22" i="58"/>
  <c r="Q24" i="58"/>
  <c r="G40" i="59"/>
  <c r="N34" i="49"/>
  <c r="M41" i="49"/>
  <c r="P17" i="49"/>
  <c r="O19" i="49"/>
  <c r="O20" i="49"/>
  <c r="M22" i="61"/>
  <c r="M26" i="61" s="1"/>
  <c r="L28" i="58" s="1"/>
  <c r="L32" i="58" s="1"/>
  <c r="Q22" i="61"/>
  <c r="Q26" i="61" s="1"/>
  <c r="P28" i="58" s="1"/>
  <c r="P32" i="58" s="1"/>
  <c r="J22" i="61"/>
  <c r="J26" i="61" s="1"/>
  <c r="I28" i="58" s="1"/>
  <c r="I32" i="58" s="1"/>
  <c r="N22" i="61"/>
  <c r="N26" i="61" s="1"/>
  <c r="M28" i="58" s="1"/>
  <c r="M32" i="58" s="1"/>
  <c r="R22" i="61"/>
  <c r="R26" i="61" s="1"/>
  <c r="Q28" i="58" s="1"/>
  <c r="Q32" i="58" s="1"/>
  <c r="K22" i="61"/>
  <c r="K26" i="61" s="1"/>
  <c r="J28" i="58" s="1"/>
  <c r="J32" i="58" s="1"/>
  <c r="O22" i="61"/>
  <c r="O26" i="61" s="1"/>
  <c r="N28" i="58" s="1"/>
  <c r="N32" i="58" s="1"/>
  <c r="S22" i="61"/>
  <c r="S26" i="61" s="1"/>
  <c r="R28" i="58" s="1"/>
  <c r="L22" i="61"/>
  <c r="L26" i="61" s="1"/>
  <c r="K28" i="58" s="1"/>
  <c r="K32" i="58" s="1"/>
  <c r="P22" i="61"/>
  <c r="P26" i="61" s="1"/>
  <c r="O28" i="58" s="1"/>
  <c r="O32" i="58" s="1"/>
  <c r="L42" i="49"/>
  <c r="L44" i="49" s="1"/>
  <c r="L49" i="49"/>
  <c r="G31" i="59"/>
  <c r="H29" i="59" s="1"/>
  <c r="I17" i="16"/>
  <c r="J17" i="16" s="1"/>
  <c r="J22" i="16" s="1" a="1"/>
  <c r="J16" i="16"/>
  <c r="P19" i="49" l="1"/>
  <c r="P20" i="49"/>
  <c r="Q17" i="49"/>
  <c r="H34" i="59"/>
  <c r="H36" i="59" s="1"/>
  <c r="H38" i="59" s="1"/>
  <c r="H30" i="59"/>
  <c r="H40" i="59" s="1"/>
  <c r="M42" i="49"/>
  <c r="M44" i="49" s="1"/>
  <c r="M49" i="49"/>
  <c r="S22" i="58"/>
  <c r="R24" i="58"/>
  <c r="S28" i="58"/>
  <c r="R32" i="58"/>
  <c r="O34" i="49"/>
  <c r="N41" i="49"/>
  <c r="U11" i="59"/>
  <c r="U13" i="59" s="1"/>
  <c r="U23" i="59" s="1"/>
  <c r="V10" i="59"/>
  <c r="M22" i="16"/>
  <c r="M26" i="16" s="1"/>
  <c r="Q22" i="16"/>
  <c r="Q26" i="16" s="1"/>
  <c r="J22" i="16"/>
  <c r="J26" i="16" s="1"/>
  <c r="N22" i="16"/>
  <c r="N26" i="16" s="1"/>
  <c r="R22" i="16"/>
  <c r="R26" i="16" s="1"/>
  <c r="K22" i="16"/>
  <c r="K26" i="16" s="1"/>
  <c r="O22" i="16"/>
  <c r="O26" i="16" s="1"/>
  <c r="S22" i="16"/>
  <c r="S26" i="16" s="1"/>
  <c r="L22" i="16"/>
  <c r="L26" i="16" s="1"/>
  <c r="P22" i="16"/>
  <c r="P26" i="16" s="1"/>
  <c r="W10" i="59" l="1"/>
  <c r="W11" i="59" s="1"/>
  <c r="W13" i="59" s="1"/>
  <c r="W23" i="59" s="1"/>
  <c r="V11" i="59"/>
  <c r="V13" i="59" s="1"/>
  <c r="V23" i="59" s="1"/>
  <c r="T28" i="58"/>
  <c r="S32" i="58"/>
  <c r="T22" i="58"/>
  <c r="S24" i="58"/>
  <c r="N49" i="49"/>
  <c r="N42" i="49"/>
  <c r="N44" i="49" s="1"/>
  <c r="H31" i="59"/>
  <c r="I29" i="59" s="1"/>
  <c r="P34" i="49"/>
  <c r="O41" i="49"/>
  <c r="R17" i="49"/>
  <c r="Q20" i="49"/>
  <c r="Q19" i="49"/>
  <c r="R19" i="49" l="1"/>
  <c r="R20" i="49"/>
  <c r="S17" i="49"/>
  <c r="P41" i="49"/>
  <c r="Q34" i="49"/>
  <c r="U28" i="58"/>
  <c r="T32" i="58"/>
  <c r="I34" i="59"/>
  <c r="I36" i="59" s="1"/>
  <c r="I38" i="59" s="1"/>
  <c r="I30" i="59"/>
  <c r="I40" i="59" s="1"/>
  <c r="U22" i="58"/>
  <c r="T24" i="58"/>
  <c r="O42" i="49"/>
  <c r="O44" i="49" s="1"/>
  <c r="O49" i="49"/>
  <c r="V28" i="58" l="1"/>
  <c r="U32" i="58"/>
  <c r="I31" i="59"/>
  <c r="J29" i="59" s="1"/>
  <c r="P42" i="49"/>
  <c r="P44" i="49" s="1"/>
  <c r="P49" i="49"/>
  <c r="V22" i="58"/>
  <c r="U24" i="58"/>
  <c r="T17" i="49"/>
  <c r="S20" i="49"/>
  <c r="S19" i="49"/>
  <c r="R34" i="49"/>
  <c r="Q41" i="49"/>
  <c r="Q42" i="49" l="1"/>
  <c r="Q44" i="49" s="1"/>
  <c r="Q49" i="49"/>
  <c r="S34" i="49"/>
  <c r="R41" i="49"/>
  <c r="T19" i="49"/>
  <c r="T20" i="49"/>
  <c r="U17" i="49"/>
  <c r="J31" i="59"/>
  <c r="K29" i="59" s="1"/>
  <c r="J34" i="59"/>
  <c r="J36" i="59" s="1"/>
  <c r="J38" i="59" s="1"/>
  <c r="J30" i="59"/>
  <c r="J40" i="59" s="1"/>
  <c r="W22" i="58"/>
  <c r="V24" i="58"/>
  <c r="W28" i="58"/>
  <c r="V32" i="58"/>
  <c r="K34" i="59" l="1"/>
  <c r="K36" i="59" s="1"/>
  <c r="K38" i="59" s="1"/>
  <c r="K30" i="59"/>
  <c r="K40" i="59" s="1"/>
  <c r="R49" i="49"/>
  <c r="R42" i="49"/>
  <c r="R44" i="49" s="1"/>
  <c r="X22" i="58"/>
  <c r="X24" i="58" s="1"/>
  <c r="W24" i="58"/>
  <c r="V17" i="49"/>
  <c r="U19" i="49"/>
  <c r="U20" i="49"/>
  <c r="T34" i="49"/>
  <c r="S41" i="49"/>
  <c r="X28" i="58"/>
  <c r="X32" i="58" s="1"/>
  <c r="W32" i="58"/>
  <c r="S42" i="49" l="1"/>
  <c r="S44" i="49" s="1"/>
  <c r="S49" i="49"/>
  <c r="V19" i="49"/>
  <c r="V20" i="49"/>
  <c r="W17" i="49"/>
  <c r="T41" i="49"/>
  <c r="U34" i="49"/>
  <c r="K31" i="59"/>
  <c r="L29" i="59" s="1"/>
  <c r="L31" i="59" l="1"/>
  <c r="M29" i="59" s="1"/>
  <c r="L34" i="59"/>
  <c r="L36" i="59" s="1"/>
  <c r="L38" i="59" s="1"/>
  <c r="L30" i="59"/>
  <c r="X17" i="49"/>
  <c r="W19" i="49"/>
  <c r="W20" i="49"/>
  <c r="V34" i="49"/>
  <c r="U41" i="49"/>
  <c r="T42" i="49"/>
  <c r="T44" i="49" s="1"/>
  <c r="T49" i="49"/>
  <c r="U42" i="49" l="1"/>
  <c r="U44" i="49" s="1"/>
  <c r="U49" i="49"/>
  <c r="X19" i="49"/>
  <c r="E25" i="49" s="1"/>
  <c r="C25" i="49" s="1"/>
  <c r="X20" i="49"/>
  <c r="E26" i="49" s="1"/>
  <c r="C26" i="49" s="1"/>
  <c r="W34" i="49"/>
  <c r="V41" i="49"/>
  <c r="L40" i="59"/>
  <c r="M31" i="59"/>
  <c r="N29" i="59" s="1"/>
  <c r="M34" i="59"/>
  <c r="M36" i="59" s="1"/>
  <c r="M38" i="59" s="1"/>
  <c r="M30" i="59"/>
  <c r="M40" i="59" s="1"/>
  <c r="N34" i="59" l="1"/>
  <c r="N36" i="59" s="1"/>
  <c r="N38" i="59" s="1"/>
  <c r="N30" i="59"/>
  <c r="V49" i="49"/>
  <c r="V42" i="49"/>
  <c r="V44" i="49" s="1"/>
  <c r="X34" i="49"/>
  <c r="X41" i="49" s="1"/>
  <c r="W41" i="49"/>
  <c r="W42" i="49" l="1"/>
  <c r="W44" i="49" s="1"/>
  <c r="W49" i="49"/>
  <c r="N40" i="59"/>
  <c r="X42" i="49"/>
  <c r="X44" i="49" s="1"/>
  <c r="D46" i="49" s="1"/>
  <c r="X49" i="49"/>
  <c r="N31" i="59"/>
  <c r="O29" i="59" s="1"/>
  <c r="O34" i="59" l="1"/>
  <c r="O36" i="59" s="1"/>
  <c r="O38" i="59" s="1"/>
  <c r="O30" i="59"/>
  <c r="O40" i="59" s="1"/>
  <c r="O31" i="59" l="1"/>
  <c r="P29" i="59" s="1"/>
  <c r="P34" i="59" l="1"/>
  <c r="P36" i="59" s="1"/>
  <c r="P38" i="59" s="1"/>
  <c r="P30" i="59"/>
  <c r="P40" i="59" s="1"/>
  <c r="P31" i="59" l="1"/>
  <c r="Q29" i="59" s="1"/>
  <c r="Q34" i="59" l="1"/>
  <c r="Q36" i="59" s="1"/>
  <c r="Q38" i="59" s="1"/>
  <c r="Q30" i="59"/>
  <c r="Q40" i="59" s="1"/>
  <c r="Q31" i="59" l="1"/>
  <c r="R29" i="59" s="1"/>
  <c r="R34" i="59" l="1"/>
  <c r="R36" i="59" s="1"/>
  <c r="R38" i="59" s="1"/>
  <c r="R30" i="59"/>
  <c r="R40" i="59" s="1"/>
  <c r="R31" i="59" l="1"/>
  <c r="S29" i="59" s="1"/>
  <c r="S34" i="59" l="1"/>
  <c r="S36" i="59" s="1"/>
  <c r="S38" i="59" s="1"/>
  <c r="S31" i="59"/>
  <c r="T29" i="59" s="1"/>
  <c r="S30" i="59"/>
  <c r="S40" i="59" s="1"/>
  <c r="T34" i="59" l="1"/>
  <c r="T36" i="59" s="1"/>
  <c r="T38" i="59" s="1"/>
  <c r="T30" i="59"/>
  <c r="T40" i="59" s="1"/>
  <c r="T31" i="59" l="1"/>
  <c r="U29" i="59" s="1"/>
  <c r="U34" i="59" l="1"/>
  <c r="U36" i="59" s="1"/>
  <c r="U38" i="59" s="1"/>
  <c r="U30" i="59"/>
  <c r="U40" i="59" s="1"/>
  <c r="U31" i="59" l="1"/>
  <c r="V29" i="59" s="1"/>
  <c r="V34" i="59" l="1"/>
  <c r="V36" i="59" s="1"/>
  <c r="V38" i="59" s="1"/>
  <c r="V30" i="59"/>
  <c r="V40" i="59" l="1"/>
  <c r="V31" i="59"/>
  <c r="W29" i="59" s="1"/>
  <c r="W34" i="59" l="1"/>
  <c r="W36" i="59" s="1"/>
  <c r="W38" i="59" s="1"/>
  <c r="W30" i="59"/>
  <c r="W40" i="59" s="1"/>
  <c r="C42" i="59" s="1"/>
  <c r="E45" i="59" s="1"/>
  <c r="W31" i="5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Elvis Presely</author>
  </authors>
  <commentList>
    <comment ref="A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Elvis Presely:</t>
        </r>
        <r>
          <rPr>
            <sz val="9"/>
            <color indexed="81"/>
            <rFont val="Tahoma"/>
            <family val="2"/>
          </rPr>
          <t xml:space="preserve">
Case study that demonstrates how you can get a lot of information from a few numbers</t>
        </r>
      </text>
    </comment>
  </commentList>
</comments>
</file>

<file path=xl/sharedStrings.xml><?xml version="1.0" encoding="utf-8"?>
<sst xmlns="http://schemas.openxmlformats.org/spreadsheetml/2006/main" count="6787" uniqueCount="3331">
  <si>
    <t>Capacity</t>
  </si>
  <si>
    <t xml:space="preserve"> Total                                 </t>
  </si>
  <si>
    <t xml:space="preserve"> Baseload                                 </t>
  </si>
  <si>
    <t xml:space="preserve"> Capacity                                 </t>
  </si>
  <si>
    <t xml:space="preserve"> Requirements (MW)                                </t>
  </si>
  <si>
    <t xml:space="preserve"> Surplus/                                 </t>
  </si>
  <si>
    <t xml:space="preserve"> Deficit (MW)                                </t>
  </si>
  <si>
    <t xml:space="preserve">                                  </t>
  </si>
  <si>
    <t xml:space="preserve"> 1993-1994</t>
  </si>
  <si>
    <t xml:space="preserve"> 1994-1995</t>
  </si>
  <si>
    <t xml:space="preserve"> 1995-1996</t>
  </si>
  <si>
    <t xml:space="preserve"> 1996-1997</t>
  </si>
  <si>
    <t xml:space="preserve"> 1997-1998</t>
  </si>
  <si>
    <t xml:space="preserve"> 1998-1999</t>
  </si>
  <si>
    <t xml:space="preserve"> 1999-2000 </t>
  </si>
  <si>
    <t xml:space="preserve"> 2000-2001</t>
  </si>
  <si>
    <t xml:space="preserve"> 2001-2002</t>
  </si>
  <si>
    <t xml:space="preserve">  Domestic                                </t>
  </si>
  <si>
    <t xml:space="preserve">  Commercial                                </t>
  </si>
  <si>
    <t xml:space="preserve">  Agriculture/irrigation                                </t>
  </si>
  <si>
    <t xml:space="preserve">  Industry                                </t>
  </si>
  <si>
    <t xml:space="preserve">  Railway traction                               </t>
  </si>
  <si>
    <t xml:space="preserve">  Public lighting                               </t>
  </si>
  <si>
    <t xml:space="preserve">  Outside state                               </t>
  </si>
  <si>
    <t xml:space="preserve">  Others                                </t>
  </si>
  <si>
    <t xml:space="preserve"> Note: Exchange rate =  = Rs  (Rs  =  paise).                     </t>
  </si>
  <si>
    <t xml:space="preserve"> Rs  =  cents.                             </t>
  </si>
  <si>
    <t>Pct of Sales</t>
  </si>
  <si>
    <t xml:space="preserve"> Consumer Share of Sales (%)                        </t>
  </si>
  <si>
    <t xml:space="preserve">Average Tariff (Rs./KwH)   </t>
  </si>
  <si>
    <t>Energy</t>
  </si>
  <si>
    <t xml:space="preserve"> Capacity Payments Breakdown                               </t>
  </si>
  <si>
    <t xml:space="preserve"> Fixed O&amp;M (less fuel                              </t>
  </si>
  <si>
    <t xml:space="preserve"> Debt Service, tax, shareholders                              </t>
  </si>
  <si>
    <t xml:space="preserve"> Total Capacity Payment                               </t>
  </si>
  <si>
    <t xml:space="preserve"> Energy Payment break down                              </t>
  </si>
  <si>
    <t xml:space="preserve"> Variable O&amp;M fee                               </t>
  </si>
  <si>
    <t xml:space="preserve"> Fuel Management Fee                               </t>
  </si>
  <si>
    <t xml:space="preserve"> Distillate/LNG Price                                </t>
  </si>
  <si>
    <t xml:space="preserve"> Total Energy Payment                               </t>
  </si>
  <si>
    <t xml:space="preserve"> TOTAL CHARGES                                </t>
  </si>
  <si>
    <t>the 2000 MW, $2.8 billion project</t>
  </si>
  <si>
    <t>Hours</t>
  </si>
  <si>
    <t xml:space="preserve">MW </t>
  </si>
  <si>
    <t>Hrs</t>
  </si>
  <si>
    <t>GWH</t>
  </si>
  <si>
    <t>Capacity Price to Margin</t>
  </si>
  <si>
    <t>$/MWH</t>
  </si>
  <si>
    <t>USD 000's</t>
  </si>
  <si>
    <t>Capacity Price per kW-yr</t>
  </si>
  <si>
    <t>$/kW/yr</t>
  </si>
  <si>
    <t>Cost per kW of Capacity</t>
  </si>
  <si>
    <t xml:space="preserve">$/kW  </t>
  </si>
  <si>
    <t>Construction Cost</t>
  </si>
  <si>
    <t>Net Cash Flow</t>
  </si>
  <si>
    <t>Project IRR</t>
  </si>
  <si>
    <t>%</t>
  </si>
  <si>
    <t>Fuel Management Fee</t>
  </si>
  <si>
    <t>Total Fees Generating EBITDA</t>
  </si>
  <si>
    <t>Enron</t>
  </si>
  <si>
    <t>Indian</t>
  </si>
  <si>
    <t xml:space="preserve">World </t>
  </si>
  <si>
    <t>Congress</t>
  </si>
  <si>
    <t>New</t>
  </si>
  <si>
    <t xml:space="preserve">MSEB </t>
  </si>
  <si>
    <t>Financial</t>
  </si>
  <si>
    <t>MSEB Stops</t>
  </si>
  <si>
    <t>Attempt</t>
  </si>
  <si>
    <t>Sets-up</t>
  </si>
  <si>
    <t>Officials</t>
  </si>
  <si>
    <t>Bank refuses</t>
  </si>
  <si>
    <t>Party</t>
  </si>
  <si>
    <t>PPA</t>
  </si>
  <si>
    <t>Purchase</t>
  </si>
  <si>
    <t xml:space="preserve">Close </t>
  </si>
  <si>
    <t>paying</t>
  </si>
  <si>
    <t>to</t>
  </si>
  <si>
    <t>Visit</t>
  </si>
  <si>
    <t>loan and</t>
  </si>
  <si>
    <t>Replaced</t>
  </si>
  <si>
    <t>Signed</t>
  </si>
  <si>
    <t>30% of</t>
  </si>
  <si>
    <t>for</t>
  </si>
  <si>
    <t>DPC</t>
  </si>
  <si>
    <t>Recover</t>
  </si>
  <si>
    <t>International</t>
  </si>
  <si>
    <t>U.S.</t>
  </si>
  <si>
    <t>states that</t>
  </si>
  <si>
    <t>by</t>
  </si>
  <si>
    <t>Lower</t>
  </si>
  <si>
    <t>Project</t>
  </si>
  <si>
    <t>Phase II</t>
  </si>
  <si>
    <t>Payments</t>
  </si>
  <si>
    <t xml:space="preserve">project is </t>
  </si>
  <si>
    <t>BJP</t>
  </si>
  <si>
    <t>Price</t>
  </si>
  <si>
    <t xml:space="preserve">from </t>
  </si>
  <si>
    <t xml:space="preserve">Seek </t>
  </si>
  <si>
    <t>not economically</t>
  </si>
  <si>
    <t>Coallition</t>
  </si>
  <si>
    <t>and</t>
  </si>
  <si>
    <t>Federal</t>
  </si>
  <si>
    <t>Investment</t>
  </si>
  <si>
    <t>viable</t>
  </si>
  <si>
    <t xml:space="preserve">Lower </t>
  </si>
  <si>
    <t>Government</t>
  </si>
  <si>
    <t>Cost</t>
  </si>
  <si>
    <t>Phase I</t>
  </si>
  <si>
    <t>Comml</t>
  </si>
  <si>
    <t xml:space="preserve">Enron </t>
  </si>
  <si>
    <t>Cancelled</t>
  </si>
  <si>
    <t>Operation</t>
  </si>
  <si>
    <t>Invited to</t>
  </si>
  <si>
    <t xml:space="preserve">by </t>
  </si>
  <si>
    <t>Begins</t>
  </si>
  <si>
    <t>Bid</t>
  </si>
  <si>
    <t>Close of</t>
  </si>
  <si>
    <t>Arbitration</t>
  </si>
  <si>
    <t>Proceedings</t>
  </si>
  <si>
    <t>in</t>
  </si>
  <si>
    <t xml:space="preserve">Signed </t>
  </si>
  <si>
    <t>London</t>
  </si>
  <si>
    <t>MOU</t>
  </si>
  <si>
    <t>without</t>
  </si>
  <si>
    <t>analysis</t>
  </si>
  <si>
    <t>MSEB</t>
  </si>
  <si>
    <t>Declares</t>
  </si>
  <si>
    <t>Null</t>
  </si>
  <si>
    <t>Because</t>
  </si>
  <si>
    <t>of Ramp</t>
  </si>
  <si>
    <t>Up</t>
  </si>
  <si>
    <t>Employees</t>
  </si>
  <si>
    <t>In Phase I</t>
  </si>
  <si>
    <t>Terminated</t>
  </si>
  <si>
    <t>Bankruptcy</t>
  </si>
  <si>
    <t>Phase 2</t>
  </si>
  <si>
    <t>A local currency loan equivalent to US$333 million was provided by Indian banks with</t>
  </si>
  <si>
    <t>IDBI acting as arranger.</t>
  </si>
  <si>
    <t>•  Groups of domestic and offshore lenders provided a syndicated loan of US$497 million.</t>
  </si>
  <si>
    <t>•  OPIC provided US$60 million in project finance loans.</t>
  </si>
  <si>
    <t>•  US$433 million as an export credit loan, of which US$258 million was provided by the</t>
  </si>
  <si>
    <t>Export-Import Bank of Japan (Jexim) and guaranteed by Indian financial institutions and</t>
  </si>
  <si>
    <t>commercial banks. The remaining US$175 million was provided by commercial banks</t>
  </si>
  <si>
    <t>with a guarantee from Japans Ministry of International Trade and Industry.</t>
  </si>
  <si>
    <t>•  A second US$90.8 million export credit loan was provided by commercial banks with</t>
  </si>
  <si>
    <t>Belgiums Office Nationale du Ducroire providing a 95% guarantee, and the other 5%</t>
  </si>
  <si>
    <t>guaranteed by long-term Indian policy banks.</t>
  </si>
  <si>
    <t>The $1.87 billion financing includes five loans totaling $1.414 billion and an equity investment totaling $452 million. Indian financial institutions, with the Industrial Development Bank of India (IDBI) acting as lead arranger, provided rupee loans equivalent to $333 million. The participants in the rupee loans are IDBI, ICICI Ltd, State Bank of India (SBI), the Industrial Finance Company of India Ltd and Canara Bank.</t>
  </si>
  <si>
    <t>Commercial banks, acting as global coordinators for a $497 million syndicated loan are SBI, ABN AMRO, Credit Suisse First Boston (CSFB), ANZ Investment Bank and Citibank N A. Canara Bank, Bank of America, Development Bank of Singapore and Credit Lyonnais acted as senior lead arrangers for this loan. The Overseas Private Investment Corporation (Opic) also provided $60 million in project finance loans.</t>
  </si>
  <si>
    <t>Corporation</t>
  </si>
  <si>
    <t>(ENRN</t>
  </si>
  <si>
    <t>Q)</t>
  </si>
  <si>
    <t>Common</t>
  </si>
  <si>
    <t>Stock</t>
  </si>
  <si>
    <t>Historical</t>
  </si>
  <si>
    <t>Table</t>
  </si>
  <si>
    <t>Dailyprices</t>
  </si>
  <si>
    <t>from</t>
  </si>
  <si>
    <t>Currency:</t>
  </si>
  <si>
    <t>As</t>
  </si>
  <si>
    <t>reported</t>
  </si>
  <si>
    <t>Data:</t>
  </si>
  <si>
    <t>Unadjusted</t>
  </si>
  <si>
    <t>Exchange:</t>
  </si>
  <si>
    <t>Non-NASDAQ</t>
  </si>
  <si>
    <t>OTC</t>
  </si>
  <si>
    <t>Date</t>
  </si>
  <si>
    <t>Close</t>
  </si>
  <si>
    <t>High</t>
  </si>
  <si>
    <t>Low</t>
  </si>
  <si>
    <t>Volume</t>
  </si>
  <si>
    <t>N/A</t>
  </si>
  <si>
    <t>Income Tax Rate in India</t>
  </si>
  <si>
    <t>Initial Tariff per kWh</t>
  </si>
  <si>
    <t>Percent of Capacity</t>
  </si>
  <si>
    <t>Existing Capacity in Region</t>
  </si>
  <si>
    <t>Total</t>
  </si>
  <si>
    <t>Unit 2</t>
  </si>
  <si>
    <t>Unit 1</t>
  </si>
  <si>
    <t>MW</t>
  </si>
  <si>
    <t>Capacity and Cost</t>
  </si>
  <si>
    <t>Exchange Rate</t>
  </si>
  <si>
    <t>RS</t>
  </si>
  <si>
    <t>US Cent</t>
  </si>
  <si>
    <t>Fixed O&amp;M</t>
  </si>
  <si>
    <t>Capacity Payments</t>
  </si>
  <si>
    <t>X=</t>
  </si>
  <si>
    <t>X</t>
  </si>
  <si>
    <t>needs</t>
  </si>
  <si>
    <t>needs PLF</t>
  </si>
  <si>
    <t>If ROR</t>
  </si>
  <si>
    <t>Hours per Year</t>
  </si>
  <si>
    <t>Avaiability Factor</t>
  </si>
  <si>
    <t xml:space="preserve">Dispatch factor </t>
  </si>
  <si>
    <t>Phase two MW</t>
  </si>
  <si>
    <t>MW first year</t>
  </si>
  <si>
    <t>KW</t>
  </si>
  <si>
    <t>1  MW</t>
  </si>
  <si>
    <t>Total PPA Revenues</t>
  </si>
  <si>
    <t>Availability</t>
  </si>
  <si>
    <r>
      <t>l</t>
    </r>
    <r>
      <rPr>
        <sz val="8"/>
        <color indexed="56"/>
        <rFont val="Arial"/>
        <family val="2"/>
      </rPr>
      <t xml:space="preserve">Signed sparse Memorandum of Understanding; max tariff of 2.40 R/KwH </t>
    </r>
  </si>
  <si>
    <t>Energy Cost indexed to Oil Price</t>
  </si>
  <si>
    <t>Indexed to USD</t>
  </si>
  <si>
    <t>PPA Features</t>
  </si>
  <si>
    <t>With Devaluation</t>
  </si>
  <si>
    <t>Original Assumption</t>
  </si>
  <si>
    <t>Exchange Rate Change</t>
  </si>
  <si>
    <t>Assumed Price</t>
  </si>
  <si>
    <t>Mininum Payments</t>
  </si>
  <si>
    <t>Capacity (MW)</t>
  </si>
  <si>
    <t>Capacity Payments/kW</t>
  </si>
  <si>
    <t>Implied Oil Price</t>
  </si>
  <si>
    <t>Implied Gas Cost/MMBTU</t>
  </si>
  <si>
    <t>Assumed Heat Rate</t>
  </si>
  <si>
    <t>Total Price per kWh</t>
  </si>
  <si>
    <t>Capacity Payments w/o Fixed O&amp;M</t>
  </si>
  <si>
    <t>Fixed O&amp;M in Capacity Payments</t>
  </si>
  <si>
    <t>Energy Payments</t>
  </si>
  <si>
    <t>PPA Components from</t>
  </si>
  <si>
    <t xml:space="preserve"> 7-Aug-09                                  47.7200</t>
  </si>
  <si>
    <t xml:space="preserve"> 6-Aug-09                                  47.5200</t>
  </si>
  <si>
    <t xml:space="preserve"> 5-Aug-09                                  47.2700</t>
  </si>
  <si>
    <t xml:space="preserve"> 4-Aug-09                                  47.4600</t>
  </si>
  <si>
    <t xml:space="preserve"> 3-Aug-09                                  47.4000</t>
  </si>
  <si>
    <t>31-Jul-09                                  47.9100</t>
  </si>
  <si>
    <t>30-Jul-09                                  48.3500</t>
  </si>
  <si>
    <t>29-Jul-09                                  48.2500</t>
  </si>
  <si>
    <t>28-Jul-09                                  48.2000</t>
  </si>
  <si>
    <t>27-Jul-09                                  48.1100</t>
  </si>
  <si>
    <t>24-Jul-09                                  48.1600</t>
  </si>
  <si>
    <t>23-Jul-09                                  48.2500</t>
  </si>
  <si>
    <t>22-Jul-09                                  48.4500</t>
  </si>
  <si>
    <t>21-Jul-09                                  48.2000</t>
  </si>
  <si>
    <t>20-Jul-09                                  48.1000</t>
  </si>
  <si>
    <t>17-Jul-09                                  48.5600</t>
  </si>
  <si>
    <t>16-Jul-09                                  48.6100</t>
  </si>
  <si>
    <t>15-Jul-09                                  48.5500</t>
  </si>
  <si>
    <t>14-Jul-09                                  48.9550</t>
  </si>
  <si>
    <t>13-Jul-09                                  49.1600</t>
  </si>
  <si>
    <t>10-Jul-09                                  48.7600</t>
  </si>
  <si>
    <t xml:space="preserve"> 9-Jul-09                                  48.5700</t>
  </si>
  <si>
    <t xml:space="preserve"> 8-Jul-09                                  48.8000</t>
  </si>
  <si>
    <t xml:space="preserve"> 7-Jul-09                                  48.4400</t>
  </si>
  <si>
    <t xml:space="preserve"> 6-Jul-09                                  48.5000</t>
  </si>
  <si>
    <t xml:space="preserve"> 3-Jul-09                                  47.8000</t>
  </si>
  <si>
    <t xml:space="preserve"> 2-Jul-09                                  47.9000</t>
  </si>
  <si>
    <t xml:space="preserve"> 1-Jul-09                                  47.7500</t>
  </si>
  <si>
    <t>30-Jun-09                                  47.7400</t>
  </si>
  <si>
    <t>29-Jun-09                                  48.0000</t>
  </si>
  <si>
    <t>26-Jun-09                                  48.0000</t>
  </si>
  <si>
    <t>25-Jun-09                                  48.5000</t>
  </si>
  <si>
    <t>24-Jun-09                                  48.4000</t>
  </si>
  <si>
    <t>23-Jun-09                                  48.4500</t>
  </si>
  <si>
    <t>22-Jun-09                                  48.5000</t>
  </si>
  <si>
    <t>19-Jun-09                                  48.0000</t>
  </si>
  <si>
    <t>18-Jun-09                                  48.1800</t>
  </si>
  <si>
    <t>17-Jun-09                                  47.9600</t>
  </si>
  <si>
    <t>16-Jun-09                                  47.6100</t>
  </si>
  <si>
    <t>15-Jun-09                                  47.6700</t>
  </si>
  <si>
    <t>12-Jun-09                                  47.6000</t>
  </si>
  <si>
    <t>11-Jun-09                                  47.4900</t>
  </si>
  <si>
    <t>10-Jun-09                                  47.1800</t>
  </si>
  <si>
    <t xml:space="preserve"> 9-Jun-09                                  47.3000</t>
  </si>
  <si>
    <t xml:space="preserve"> 8-Jun-09                                  47.5000</t>
  </si>
  <si>
    <t xml:space="preserve"> 5-Jun-09                                  47.0500</t>
  </si>
  <si>
    <t xml:space="preserve"> 4-Jun-09                                  47.1900</t>
  </si>
  <si>
    <t xml:space="preserve"> 3-Jun-09                                  46.8800</t>
  </si>
  <si>
    <t xml:space="preserve"> 2-Jun-09                                  46.8400</t>
  </si>
  <si>
    <t xml:space="preserve"> 1-Jun-09                                  46.7800</t>
  </si>
  <si>
    <t>29-May-09                                  47.1100</t>
  </si>
  <si>
    <t>28-May-09                                  47.5000</t>
  </si>
  <si>
    <t>27-May-09                                  47.6100</t>
  </si>
  <si>
    <t>26-May-09                                  47.7000</t>
  </si>
  <si>
    <t>25-May-09                                       ND</t>
  </si>
  <si>
    <t>22-May-09                                  46.9500</t>
  </si>
  <si>
    <t>21-May-09                                  47.3000</t>
  </si>
  <si>
    <t>20-May-09                                  47.3000</t>
  </si>
  <si>
    <t>19-May-09                                  47.6500</t>
  </si>
  <si>
    <t>18-May-09                                  47.5800</t>
  </si>
  <si>
    <t>15-May-09                                  49.3800</t>
  </si>
  <si>
    <t>14-May-09                                  49.6500</t>
  </si>
  <si>
    <t>13-May-09                                  49.5800</t>
  </si>
  <si>
    <t>12-May-09                                  49.2100</t>
  </si>
  <si>
    <t>11-May-09                                  49.4400</t>
  </si>
  <si>
    <t xml:space="preserve"> 8-May-09                                  49.1300</t>
  </si>
  <si>
    <t xml:space="preserve"> 7-May-09                                  49.0900</t>
  </si>
  <si>
    <t xml:space="preserve"> 6-May-09                                  49.4000</t>
  </si>
  <si>
    <t xml:space="preserve"> 5-May-09                                  49.2200</t>
  </si>
  <si>
    <t xml:space="preserve"> 4-May-09                                  49.7500</t>
  </si>
  <si>
    <t xml:space="preserve"> 1-May-09                                  49.6500</t>
  </si>
  <si>
    <t>30-Apr-09                                  49.7000</t>
  </si>
  <si>
    <t>29-Apr-09                                  50.0500</t>
  </si>
  <si>
    <t>28-Apr-09                                  50.4700</t>
  </si>
  <si>
    <t>27-Apr-09                                  50.1500</t>
  </si>
  <si>
    <t>24-Apr-09                                  49.6900</t>
  </si>
  <si>
    <t>23-Apr-09                                  49.8800</t>
  </si>
  <si>
    <t>22-Apr-09                                  50.2000</t>
  </si>
  <si>
    <t>21-Apr-09                                  50.4500</t>
  </si>
  <si>
    <t>20-Apr-09                                  49.7800</t>
  </si>
  <si>
    <t>17-Apr-09                                  49.8000</t>
  </si>
  <si>
    <t>16-Apr-09                                  49.6300</t>
  </si>
  <si>
    <t>15-Apr-09                                  49.5500</t>
  </si>
  <si>
    <t>14-Apr-09                                  49.6200</t>
  </si>
  <si>
    <t>13-Apr-09                                  49.7700</t>
  </si>
  <si>
    <t>10-Apr-09                                  49.7800</t>
  </si>
  <si>
    <t xml:space="preserve"> 9-Apr-09                                  49.8200</t>
  </si>
  <si>
    <t xml:space="preserve"> 8-Apr-09                                  50.2800</t>
  </si>
  <si>
    <t xml:space="preserve"> 7-Apr-09                                  50.0000</t>
  </si>
  <si>
    <t xml:space="preserve"> 6-Apr-09                                  50.0100</t>
  </si>
  <si>
    <t xml:space="preserve"> 3-Apr-09                                  49.9100</t>
  </si>
  <si>
    <t xml:space="preserve"> 2-Apr-09                                  50.2200</t>
  </si>
  <si>
    <t xml:space="preserve"> 1-Apr-09                                  50.4800</t>
  </si>
  <si>
    <t>31-Mar-09                                  50.8700</t>
  </si>
  <si>
    <t>30-Mar-09                                  51.1200</t>
  </si>
  <si>
    <t>27-Mar-09                                  50.4600</t>
  </si>
  <si>
    <t>26-Mar-09                                  50.4000</t>
  </si>
  <si>
    <t>25-Mar-09                                  50.5000</t>
  </si>
  <si>
    <t>24-Mar-09                                  50.4000</t>
  </si>
  <si>
    <t>23-Mar-09                                  50.3800</t>
  </si>
  <si>
    <t>20-Mar-09                                  50.5100</t>
  </si>
  <si>
    <t>19-Mar-09                                  50.2100</t>
  </si>
  <si>
    <t>18-Mar-09                                  51.2200</t>
  </si>
  <si>
    <t>17-Mar-09                                  51.4200</t>
  </si>
  <si>
    <t>16-Mar-09                                  51.3100</t>
  </si>
  <si>
    <t>13-Mar-09                                  51.5400</t>
  </si>
  <si>
    <t>12-Mar-09                                  51.6900</t>
  </si>
  <si>
    <t>11-Mar-09                                  50.9800</t>
  </si>
  <si>
    <t>10-Mar-09                                  51.3500</t>
  </si>
  <si>
    <t xml:space="preserve"> 9-Mar-09                                  51.9100</t>
  </si>
  <si>
    <t xml:space="preserve"> 6-Mar-09                                  51.6800</t>
  </si>
  <si>
    <t xml:space="preserve"> 5-Mar-09                                  51.6000</t>
  </si>
  <si>
    <t xml:space="preserve"> 4-Mar-09                                  51.5300</t>
  </si>
  <si>
    <t xml:space="preserve"> 3-Mar-09                                  51.9600</t>
  </si>
  <si>
    <t xml:space="preserve"> 2-Mar-09                                  51.8000</t>
  </si>
  <si>
    <t>27-Feb-09                                  50.8800</t>
  </si>
  <si>
    <t>26-Feb-09                                  50.3200</t>
  </si>
  <si>
    <t>25-Feb-09                                  49.9500</t>
  </si>
  <si>
    <t>24-Feb-09                                  49.7500</t>
  </si>
  <si>
    <t>23-Feb-09                                  49.4600</t>
  </si>
  <si>
    <t>20-Feb-09                                  49.7100</t>
  </si>
  <si>
    <t>19-Feb-09                                  49.7300</t>
  </si>
  <si>
    <t>18-Feb-09                                  49.8400</t>
  </si>
  <si>
    <t>17-Feb-09                                  49.6000</t>
  </si>
  <si>
    <t>16-Feb-09                                       ND</t>
  </si>
  <si>
    <t>13-Feb-09                                  48.5800</t>
  </si>
  <si>
    <t>12-Feb-09                                  48.7000</t>
  </si>
  <si>
    <t>11-Feb-09                                  48.7800</t>
  </si>
  <si>
    <t>10-Feb-09                                  48.6800</t>
  </si>
  <si>
    <t xml:space="preserve"> 9-Feb-09                                  48.5200</t>
  </si>
  <si>
    <t xml:space="preserve"> 6-Feb-09                                  48.6100</t>
  </si>
  <si>
    <t xml:space="preserve"> 5-Feb-09                                  48.7200</t>
  </si>
  <si>
    <t xml:space="preserve"> 4-Feb-09                                  48.6800</t>
  </si>
  <si>
    <t xml:space="preserve"> 3-Feb-09                                  48.3700</t>
  </si>
  <si>
    <t xml:space="preserve"> 2-Feb-09                                  48.8400</t>
  </si>
  <si>
    <t>30-Jan-09                                  48.8300</t>
  </si>
  <si>
    <t>29-Jan-09                                  48.4900</t>
  </si>
  <si>
    <t>28-Jan-09                                  48.8100</t>
  </si>
  <si>
    <t>27-Jan-09                                  48.8500</t>
  </si>
  <si>
    <t>26-Jan-09                                  48.5000</t>
  </si>
  <si>
    <t>23-Jan-09                                  49.0000</t>
  </si>
  <si>
    <t>22-Jan-09                                  49.0700</t>
  </si>
  <si>
    <t>21-Jan-09                                  49.0000</t>
  </si>
  <si>
    <t>20-Jan-09                                  49.0100</t>
  </si>
  <si>
    <t>19-Jan-09                                       ND</t>
  </si>
  <si>
    <t>16-Jan-09                                  48.6200</t>
  </si>
  <si>
    <t>15-Jan-09                                  48.8700</t>
  </si>
  <si>
    <t>14-Jan-09                                  48.7500</t>
  </si>
  <si>
    <t>13-Jan-09                                  48.8900</t>
  </si>
  <si>
    <t>12-Jan-09                                  48.7800</t>
  </si>
  <si>
    <t xml:space="preserve"> 9-Jan-09                                  48.2600</t>
  </si>
  <si>
    <t xml:space="preserve"> 8-Jan-09                                  48.4500</t>
  </si>
  <si>
    <t xml:space="preserve"> 7-Jan-09                                  48.5600</t>
  </si>
  <si>
    <t xml:space="preserve"> 6-Jan-09                                  48.5000</t>
  </si>
  <si>
    <t xml:space="preserve"> 5-Jan-09                                  48.5000</t>
  </si>
  <si>
    <t xml:space="preserve"> 2-Jan-09                                  48.2500</t>
  </si>
  <si>
    <t xml:space="preserve"> 1-Jan-09                                       ND</t>
  </si>
  <si>
    <t>31-Dec-08                                  48.5800</t>
  </si>
  <si>
    <t>30-Dec-08                                  48.0500</t>
  </si>
  <si>
    <t>29-Dec-08                                  48.2500</t>
  </si>
  <si>
    <t>26-Dec-08                                  48.4200</t>
  </si>
  <si>
    <t>25-Dec-08                                       ND</t>
  </si>
  <si>
    <t>24-Dec-08                                  47.7600</t>
  </si>
  <si>
    <t>23-Dec-08                                  48.6600</t>
  </si>
  <si>
    <t>22-Dec-08                                  47.7100</t>
  </si>
  <si>
    <t>19-Dec-08                                  47.0500</t>
  </si>
  <si>
    <t>18-Dec-08                                  46.7400</t>
  </si>
  <si>
    <t>17-Dec-08                                  47.5000</t>
  </si>
  <si>
    <t>16-Dec-08                                  47.8100</t>
  </si>
  <si>
    <t>15-Dec-08                                  47.6200</t>
  </si>
  <si>
    <t>12-Dec-08                                  48.2000</t>
  </si>
  <si>
    <t>11-Dec-08                                  48.1900</t>
  </si>
  <si>
    <t>10-Dec-08                                  48.7000</t>
  </si>
  <si>
    <t xml:space="preserve"> 9-Dec-08                                  49.2800</t>
  </si>
  <si>
    <t xml:space="preserve"> 8-Dec-08                                  49.4400</t>
  </si>
  <si>
    <t xml:space="preserve"> 5-Dec-08                                  49.6000</t>
  </si>
  <si>
    <t xml:space="preserve"> 4-Dec-08                                  49.8200</t>
  </si>
  <si>
    <t xml:space="preserve"> 3-Dec-08                                  49.9200</t>
  </si>
  <si>
    <t xml:space="preserve"> 2-Dec-08                                  50.0500</t>
  </si>
  <si>
    <t xml:space="preserve"> 1-Dec-08                                  49.9400</t>
  </si>
  <si>
    <t>28-Nov-08                                  49.5500</t>
  </si>
  <si>
    <t>27-Nov-08                                       ND</t>
  </si>
  <si>
    <t>26-Nov-08                                  49.1800</t>
  </si>
  <si>
    <t>25-Nov-08                                  49.8700</t>
  </si>
  <si>
    <t>24-Nov-08                                  49.9400</t>
  </si>
  <si>
    <t>21-Nov-08                                  49.5300</t>
  </si>
  <si>
    <t>20-Nov-08                                  50.1200</t>
  </si>
  <si>
    <t>19-Nov-08                                  49.8400</t>
  </si>
  <si>
    <t>18-Nov-08                                  49.5100</t>
  </si>
  <si>
    <t>17-Nov-08                                  49.1900</t>
  </si>
  <si>
    <t>14-Nov-08                                  48.7800</t>
  </si>
  <si>
    <t>13-Nov-08                                  49.0000</t>
  </si>
  <si>
    <t>12-Nov-08                                  49.2000</t>
  </si>
  <si>
    <t>11-Nov-08                                       ND</t>
  </si>
  <si>
    <t>10-Nov-08                                  47.3000</t>
  </si>
  <si>
    <t xml:space="preserve"> 7-Nov-08                                  47.5400</t>
  </si>
  <si>
    <t xml:space="preserve"> 6-Nov-08                                  47.6400</t>
  </si>
  <si>
    <t xml:space="preserve"> 5-Nov-08                                  47.2800</t>
  </si>
  <si>
    <t xml:space="preserve"> 4-Nov-08                                  47.2500</t>
  </si>
  <si>
    <t xml:space="preserve"> 3-Nov-08                                  48.6100</t>
  </si>
  <si>
    <t>31-Oct-08                                  49.4000</t>
  </si>
  <si>
    <t>30-Oct-08                                  49.6800</t>
  </si>
  <si>
    <t>29-Oct-08                                  49.7100</t>
  </si>
  <si>
    <t>28-Oct-08                                  49.5700</t>
  </si>
  <si>
    <t>27-Oct-08                                  49.8000</t>
  </si>
  <si>
    <t>24-Oct-08                                  49.9600</t>
  </si>
  <si>
    <t>23-Oct-08                                  49.8200</t>
  </si>
  <si>
    <t>22-Oct-08                                  49.2500</t>
  </si>
  <si>
    <t>21-Oct-08                                  49.1000</t>
  </si>
  <si>
    <t>20-Oct-08                                  48.9600</t>
  </si>
  <si>
    <t>17-Oct-08                                  48.8800</t>
  </si>
  <si>
    <t>16-Oct-08                                  48.8800</t>
  </si>
  <si>
    <t>15-Oct-08                                  48.5300</t>
  </si>
  <si>
    <t>14-Oct-08                                  47.9300</t>
  </si>
  <si>
    <t>13-Oct-08                                       ND</t>
  </si>
  <si>
    <t>10-Oct-08                                  48.4100</t>
  </si>
  <si>
    <t xml:space="preserve"> 9-Oct-08                                  48.0000</t>
  </si>
  <si>
    <t xml:space="preserve"> 8-Oct-08                                  48.0000</t>
  </si>
  <si>
    <t xml:space="preserve"> 7-Oct-08                                  47.7800</t>
  </si>
  <si>
    <t xml:space="preserve"> 6-Oct-08                                  47.7700</t>
  </si>
  <si>
    <t xml:space="preserve"> 3-Oct-08                                  47.0100</t>
  </si>
  <si>
    <t xml:space="preserve"> 2-Oct-08                                  46.6300</t>
  </si>
  <si>
    <t xml:space="preserve"> 1-Oct-08                                  46.4700</t>
  </si>
  <si>
    <t>30-Sep-08                                  46.4500</t>
  </si>
  <si>
    <t>29-Sep-08                                  46.4900</t>
  </si>
  <si>
    <t>26-Sep-08                                  46.4800</t>
  </si>
  <si>
    <t>25-Sep-08                                  46.0800</t>
  </si>
  <si>
    <t>24-Sep-08                                  45.9200</t>
  </si>
  <si>
    <t>23-Sep-08                                  45.6500</t>
  </si>
  <si>
    <t>22-Sep-08                                  45.3000</t>
  </si>
  <si>
    <t>19-Sep-08                                  45.7100</t>
  </si>
  <si>
    <t>18-Sep-08                                  46.3600</t>
  </si>
  <si>
    <t>17-Sep-08                                  46.1600</t>
  </si>
  <si>
    <t>16-Sep-08                                  46.8100</t>
  </si>
  <si>
    <t>15-Sep-08                                  45.9300</t>
  </si>
  <si>
    <t>12-Sep-08                                  45.6200</t>
  </si>
  <si>
    <t>11-Sep-08                                  45.4600</t>
  </si>
  <si>
    <t>10-Sep-08                                  45.1400</t>
  </si>
  <si>
    <t xml:space="preserve"> 9-Sep-08                                  44.8300</t>
  </si>
  <si>
    <t xml:space="preserve"> 8-Sep-08                                  44.5000</t>
  </si>
  <si>
    <t xml:space="preserve"> 5-Sep-08                                  44.6300</t>
  </si>
  <si>
    <t xml:space="preserve"> 4-Sep-08                                  44.2600</t>
  </si>
  <si>
    <t xml:space="preserve"> 3-Sep-08                                  43.9500</t>
  </si>
  <si>
    <t xml:space="preserve"> 2-Sep-08                                  44.4000</t>
  </si>
  <si>
    <t xml:space="preserve"> 1-Sep-08                                       ND</t>
  </si>
  <si>
    <t>29-Aug-08                                  43.2500</t>
  </si>
  <si>
    <t>28-Aug-08                                  43.6500</t>
  </si>
  <si>
    <t>27-Aug-08                                  43.6200</t>
  </si>
  <si>
    <t>26-Aug-08                                  43.7400</t>
  </si>
  <si>
    <t>25-Aug-08                                  43.6800</t>
  </si>
  <si>
    <t>22-Aug-08                                  43.3200</t>
  </si>
  <si>
    <t>21-Aug-08                                  43.4300</t>
  </si>
  <si>
    <t>20-Aug-08                                  43.6100</t>
  </si>
  <si>
    <t>19-Aug-08                                  43.5100</t>
  </si>
  <si>
    <t>18-Aug-08                                  43.4900</t>
  </si>
  <si>
    <t>15-Aug-08                                  42.8000</t>
  </si>
  <si>
    <t>14-Aug-08                                  43.0000</t>
  </si>
  <si>
    <t>13-Aug-08                                  42.5500</t>
  </si>
  <si>
    <t>12-Aug-08                                  42.3400</t>
  </si>
  <si>
    <t>11-Aug-08                                  42.0600</t>
  </si>
  <si>
    <t xml:space="preserve"> 8-Aug-08                                  42.0500</t>
  </si>
  <si>
    <t xml:space="preserve"> 7-Aug-08                                  42.0500</t>
  </si>
  <si>
    <t xml:space="preserve"> 6-Aug-08                                  42.0100</t>
  </si>
  <si>
    <t xml:space="preserve"> 5-Aug-08                                  42.1500</t>
  </si>
  <si>
    <t xml:space="preserve"> 4-Aug-08                                  42.4500</t>
  </si>
  <si>
    <t xml:space="preserve"> 1-Aug-08                                  42.2600</t>
  </si>
  <si>
    <t>31-Jul-08                                  42.4700</t>
  </si>
  <si>
    <t>30-Jul-08                                  42.2800</t>
  </si>
  <si>
    <t>29-Jul-08                                  42.5600</t>
  </si>
  <si>
    <t>28-Jul-08                                  42.5200</t>
  </si>
  <si>
    <t>25-Jul-08                                  41.1000</t>
  </si>
  <si>
    <t>24-Jul-08                                  42.1000</t>
  </si>
  <si>
    <t>23-Jul-08                                  42.0500</t>
  </si>
  <si>
    <t>22-Jul-08                                  42.6500</t>
  </si>
  <si>
    <t>21-Jul-08                                  42.5700</t>
  </si>
  <si>
    <t>18-Jul-08                                  42.6600</t>
  </si>
  <si>
    <t>17-Jul-08                                  42.7000</t>
  </si>
  <si>
    <t>16-Jul-08                                  43.0500</t>
  </si>
  <si>
    <t>15-Jul-08                                  43.1200</t>
  </si>
  <si>
    <t>14-Jul-08                                  42.8000</t>
  </si>
  <si>
    <t>11-Jul-08                                  42.8000</t>
  </si>
  <si>
    <t>10-Jul-08                                  42.9400</t>
  </si>
  <si>
    <t xml:space="preserve"> 9-Jul-08                                  43.0200</t>
  </si>
  <si>
    <t xml:space="preserve"> 8-Jul-08                                  43.2300</t>
  </si>
  <si>
    <t xml:space="preserve"> 7-Jul-08                                  43.2900</t>
  </si>
  <si>
    <t xml:space="preserve"> 4-Jul-08                                       ND</t>
  </si>
  <si>
    <t xml:space="preserve"> 3-Jul-08                                  43.1700</t>
  </si>
  <si>
    <t xml:space="preserve"> 2-Jul-08                                  43.1500</t>
  </si>
  <si>
    <t xml:space="preserve"> 1-Jul-08                                  43.2300</t>
  </si>
  <si>
    <t>30-Jun-08                                  42.9300</t>
  </si>
  <si>
    <t>27-Jun-08                                  42.7800</t>
  </si>
  <si>
    <t>26-Jun-08                                  42.6000</t>
  </si>
  <si>
    <t>25-Jun-08                                  42.7300</t>
  </si>
  <si>
    <t>24-Jun-08                                  42.7500</t>
  </si>
  <si>
    <t>23-Jun-08                                  42.9700</t>
  </si>
  <si>
    <t>20-Jun-08                                  42.8600</t>
  </si>
  <si>
    <t>19-Jun-08                                  42.9100</t>
  </si>
  <si>
    <t>18-Jun-08                                  42.8000</t>
  </si>
  <si>
    <t>17-Jun-08                                  42.8600</t>
  </si>
  <si>
    <t>16-Jun-08                                  42.9300</t>
  </si>
  <si>
    <t>13-Jun-08                                  42.8600</t>
  </si>
  <si>
    <t>12-Jun-08                                  42.7000</t>
  </si>
  <si>
    <t>11-Jun-08                                  42.6500</t>
  </si>
  <si>
    <t>10-Jun-08                                  42.9200</t>
  </si>
  <si>
    <t xml:space="preserve"> 9-Jun-08                                  42.8500</t>
  </si>
  <si>
    <t xml:space="preserve"> 6-Jun-08                                  42.6300</t>
  </si>
  <si>
    <t xml:space="preserve"> 5-Jun-08                                  42.8200</t>
  </si>
  <si>
    <t xml:space="preserve"> 4-Jun-08                                  42.6000</t>
  </si>
  <si>
    <t xml:space="preserve"> 3-Jun-08                                  42.5000</t>
  </si>
  <si>
    <t xml:space="preserve"> 2-Jun-08                                  42.3800</t>
  </si>
  <si>
    <t>30-May-08                                  42.1500</t>
  </si>
  <si>
    <t>29-May-08                                  42.5300</t>
  </si>
  <si>
    <t>28-May-08                                  42.7500</t>
  </si>
  <si>
    <t>27-May-08                                  42.8600</t>
  </si>
  <si>
    <t>26-May-08                                       ND</t>
  </si>
  <si>
    <t>23-May-08                                  42.6800</t>
  </si>
  <si>
    <t>22-May-08                                  42.9300</t>
  </si>
  <si>
    <t>21-May-08                                  42.7700</t>
  </si>
  <si>
    <t>20-May-08                                  42.5000</t>
  </si>
  <si>
    <t>19-May-08                                  42.4600</t>
  </si>
  <si>
    <t>16-May-08                                  42.5000</t>
  </si>
  <si>
    <t>15-May-08                                  42.6000</t>
  </si>
  <si>
    <t>14-May-08                                  42.3400</t>
  </si>
  <si>
    <t>13-May-08                                  42.0800</t>
  </si>
  <si>
    <t>12-May-08                                  42.0000</t>
  </si>
  <si>
    <t xml:space="preserve"> 9-May-08                                  41.5500</t>
  </si>
  <si>
    <t xml:space="preserve"> 8-May-08                                  41.6600</t>
  </si>
  <si>
    <t xml:space="preserve"> 7-May-08                                  41.3000</t>
  </si>
  <si>
    <t xml:space="preserve"> 6-May-08                                  40.8000</t>
  </si>
  <si>
    <t xml:space="preserve"> 5-May-08                                  40.4500</t>
  </si>
  <si>
    <t xml:space="preserve"> 2-May-08                                  40.5500</t>
  </si>
  <si>
    <t xml:space="preserve"> 1-May-08                                  40.5800</t>
  </si>
  <si>
    <t>30-Apr-08                                  40.4500</t>
  </si>
  <si>
    <t>29-Apr-08                                  40.3700</t>
  </si>
  <si>
    <t>28-Apr-08                                  40.1000</t>
  </si>
  <si>
    <t>25-Apr-08                                  40.1300</t>
  </si>
  <si>
    <t>24-Apr-08                                  40.1400</t>
  </si>
  <si>
    <t>23-Apr-08                                  40.0000</t>
  </si>
  <si>
    <t>22-Apr-08                                  39.9300</t>
  </si>
  <si>
    <t>21-Apr-08                                  39.9200</t>
  </si>
  <si>
    <t>18-Apr-08                                  39.7300</t>
  </si>
  <si>
    <t>17-Apr-08                                  39.7900</t>
  </si>
  <si>
    <t>16-Apr-08                                  39.8900</t>
  </si>
  <si>
    <t>15-Apr-08                                  39.8300</t>
  </si>
  <si>
    <t>14-Apr-08                                  39.8600</t>
  </si>
  <si>
    <t>11-Apr-08                                  39.8400</t>
  </si>
  <si>
    <t>10-Apr-08                                  39.8900</t>
  </si>
  <si>
    <t xml:space="preserve"> 9-Apr-08                                  39.9100</t>
  </si>
  <si>
    <t xml:space="preserve"> 8-Apr-08                                  39.9000</t>
  </si>
  <si>
    <t xml:space="preserve"> 7-Apr-08                                  39.9600</t>
  </si>
  <si>
    <t xml:space="preserve"> 4-Apr-08                                  39.9300</t>
  </si>
  <si>
    <t xml:space="preserve"> 3-Apr-08                                  39.9400</t>
  </si>
  <si>
    <t xml:space="preserve"> 2-Apr-08                                  39.8800</t>
  </si>
  <si>
    <t xml:space="preserve"> 1-Apr-08                                  39.8800</t>
  </si>
  <si>
    <t>31-Mar-08                                  40.0200</t>
  </si>
  <si>
    <t>28-Mar-08                                  39.7600</t>
  </si>
  <si>
    <t>27-Mar-08                                  39.9500</t>
  </si>
  <si>
    <t>26-Mar-08                                  39.9600</t>
  </si>
  <si>
    <t>25-Mar-08                                  39.9300</t>
  </si>
  <si>
    <t>24-Mar-08                                  40.0300</t>
  </si>
  <si>
    <t>21-Mar-08                                  39.8600</t>
  </si>
  <si>
    <t>20-Mar-08                                  40.3200</t>
  </si>
  <si>
    <t>19-Mar-08                                  40.0000</t>
  </si>
  <si>
    <t>18-Mar-08                                  40.2000</t>
  </si>
  <si>
    <t>17-Mar-08                                  40.4600</t>
  </si>
  <si>
    <t>14-Mar-08                                  40.4000</t>
  </si>
  <si>
    <t>13-Mar-08                                  40.1800</t>
  </si>
  <si>
    <t>12-Mar-08                                  40.0200</t>
  </si>
  <si>
    <t>11-Mar-08                                  40.2300</t>
  </si>
  <si>
    <t>10-Mar-08                                  40.3900</t>
  </si>
  <si>
    <t xml:space="preserve"> 7-Mar-08                                  40.4200</t>
  </si>
  <si>
    <t xml:space="preserve"> 6-Mar-08                                  40.1300</t>
  </si>
  <si>
    <t xml:space="preserve"> 5-Mar-08                                  40.1900</t>
  </si>
  <si>
    <t xml:space="preserve"> 4-Mar-08                                  40.2700</t>
  </si>
  <si>
    <t xml:space="preserve"> 3-Mar-08                                  40.3300</t>
  </si>
  <si>
    <t>29-Feb-08                                  39.9600</t>
  </si>
  <si>
    <t>28-Feb-08                                  39.8400</t>
  </si>
  <si>
    <t>27-Feb-08                                  39.6800</t>
  </si>
  <si>
    <t>26-Feb-08                                  39.8900</t>
  </si>
  <si>
    <t>25-Feb-08                                  39.9000</t>
  </si>
  <si>
    <t>22-Feb-08                                  40.0400</t>
  </si>
  <si>
    <t>21-Feb-08                                  39.8300</t>
  </si>
  <si>
    <t>20-Feb-08                                  40.1100</t>
  </si>
  <si>
    <t>19-Feb-08                                  39.9100</t>
  </si>
  <si>
    <t>18-Feb-08                                       ND</t>
  </si>
  <si>
    <t>15-Feb-08                                  39.6500</t>
  </si>
  <si>
    <t>14-Feb-08                                  39.5700</t>
  </si>
  <si>
    <t>13-Feb-08                                  39.7500</t>
  </si>
  <si>
    <t>12-Feb-08                                  39.5600</t>
  </si>
  <si>
    <t>11-Feb-08                                  39.6000</t>
  </si>
  <si>
    <t xml:space="preserve"> 8-Feb-08                                  39.6100</t>
  </si>
  <si>
    <t xml:space="preserve"> 7-Feb-08                                  39.4300</t>
  </si>
  <si>
    <t xml:space="preserve"> 6-Feb-08                                  39.4900</t>
  </si>
  <si>
    <t xml:space="preserve"> 5-Feb-08                                  39.4000</t>
  </si>
  <si>
    <t xml:space="preserve"> 4-Feb-08                                  39.1300</t>
  </si>
  <si>
    <t xml:space="preserve"> 1-Feb-08                                  39.1200</t>
  </si>
  <si>
    <t>31-Jan-08                                  39.3100</t>
  </si>
  <si>
    <t>30-Jan-08                                  39.3500</t>
  </si>
  <si>
    <t>29-Jan-08                                  39.2800</t>
  </si>
  <si>
    <t>28-Jan-08                                  39.3500</t>
  </si>
  <si>
    <t>25-Jan-08                                  39.3300</t>
  </si>
  <si>
    <t>24-Jan-08                                  39.3700</t>
  </si>
  <si>
    <t>23-Jan-08                                  39.5500</t>
  </si>
  <si>
    <t>22-Jan-08                                  39.3800</t>
  </si>
  <si>
    <t>21-Jan-08                                       ND</t>
  </si>
  <si>
    <t>18-Jan-08                                  39.2000</t>
  </si>
  <si>
    <t>17-Jan-08                                  39.1600</t>
  </si>
  <si>
    <t>16-Jan-08                                  39.2900</t>
  </si>
  <si>
    <t>15-Jan-08                                  39.2600</t>
  </si>
  <si>
    <t>14-Jan-08                                  39.1400</t>
  </si>
  <si>
    <t>11-Jan-08                                  39.1500</t>
  </si>
  <si>
    <t>10-Jan-08                                  39.2700</t>
  </si>
  <si>
    <t xml:space="preserve"> 9-Jan-08                                  39.1300</t>
  </si>
  <si>
    <t xml:space="preserve"> 8-Jan-08                                  39.1300</t>
  </si>
  <si>
    <t xml:space="preserve"> 7-Jan-08                                  39.1500</t>
  </si>
  <si>
    <t xml:space="preserve"> 4-Jan-08                                  39.1500</t>
  </si>
  <si>
    <t xml:space="preserve"> 3-Jan-08                                  39.2600</t>
  </si>
  <si>
    <t xml:space="preserve"> 2-Jan-08                                  39.4100</t>
  </si>
  <si>
    <t xml:space="preserve"> 1-Jan-08                                       ND</t>
  </si>
  <si>
    <t>31-Dec-07                                  39.4100</t>
  </si>
  <si>
    <t>28-Dec-07                                  39.4300</t>
  </si>
  <si>
    <t>27-Dec-07                                  39.4000</t>
  </si>
  <si>
    <t>26-Dec-07                                  39.3800</t>
  </si>
  <si>
    <t>25-Dec-07                                       ND</t>
  </si>
  <si>
    <t>24-Dec-07                                  39.3800</t>
  </si>
  <si>
    <t>21-Dec-07                                  39.3000</t>
  </si>
  <si>
    <t>20-Dec-07                                  39.4100</t>
  </si>
  <si>
    <t>19-Dec-07                                  39.5500</t>
  </si>
  <si>
    <t>18-Dec-07                                  39.4800</t>
  </si>
  <si>
    <t>17-Dec-07                                  39.4900</t>
  </si>
  <si>
    <t>14-Dec-07                                  39.3000</t>
  </si>
  <si>
    <t>13-Dec-07                                  39.2900</t>
  </si>
  <si>
    <t>12-Dec-07                                  39.2900</t>
  </si>
  <si>
    <t>11-Dec-07                                  39.3100</t>
  </si>
  <si>
    <t>10-Dec-07                                  39.3000</t>
  </si>
  <si>
    <t xml:space="preserve"> 7-Dec-07                                  39.3600</t>
  </si>
  <si>
    <t xml:space="preserve"> 6-Dec-07                                  39.3900</t>
  </si>
  <si>
    <t xml:space="preserve"> 5-Dec-07                                  39.3100</t>
  </si>
  <si>
    <t xml:space="preserve"> 4-Dec-07                                  39.3300</t>
  </si>
  <si>
    <t xml:space="preserve"> 3-Dec-07                                  39.3900</t>
  </si>
  <si>
    <t>30-Nov-07                                  39.5200</t>
  </si>
  <si>
    <t>29-Nov-07                                  39.6500</t>
  </si>
  <si>
    <t>28-Nov-07                                  39.5600</t>
  </si>
  <si>
    <t>27-Nov-07                                  39.6800</t>
  </si>
  <si>
    <t>26-Nov-07                                  39.5800</t>
  </si>
  <si>
    <t>23-Nov-07                                  39.6500</t>
  </si>
  <si>
    <t>22-Nov-07                                  39.2900</t>
  </si>
  <si>
    <t>21-Nov-07                                  39.2900</t>
  </si>
  <si>
    <t>20-Nov-07                                  39.3200</t>
  </si>
  <si>
    <t>19-Nov-07                                  39.2300</t>
  </si>
  <si>
    <t>16-Nov-07                                  39.2400</t>
  </si>
  <si>
    <t>15-Nov-07                                  39.1800</t>
  </si>
  <si>
    <t>14-Nov-07                                  39.1800</t>
  </si>
  <si>
    <t>13-Nov-07                                  39.2200</t>
  </si>
  <si>
    <t>12-Nov-07                                       ND</t>
  </si>
  <si>
    <t xml:space="preserve"> 9-Nov-07                                  39.1100</t>
  </si>
  <si>
    <t xml:space="preserve"> 8-Nov-07                                  39.1300</t>
  </si>
  <si>
    <t xml:space="preserve"> 7-Nov-07                                  39.1500</t>
  </si>
  <si>
    <t xml:space="preserve"> 6-Nov-07                                  39.2300</t>
  </si>
  <si>
    <t xml:space="preserve"> 5-Nov-07                                  39.1800</t>
  </si>
  <si>
    <t xml:space="preserve"> 2-Nov-07                                  39.2500</t>
  </si>
  <si>
    <t xml:space="preserve"> 1-Nov-07                                  39.2200</t>
  </si>
  <si>
    <t>31-Oct-07                                  39.2600</t>
  </si>
  <si>
    <t>30-Oct-07                                  39.3000</t>
  </si>
  <si>
    <t>29-Oct-07                                  39.3200</t>
  </si>
  <si>
    <t>26-Oct-07                                  39.3000</t>
  </si>
  <si>
    <t>25-Oct-07                                  39.3500</t>
  </si>
  <si>
    <t>24-Oct-07                                  39.4900</t>
  </si>
  <si>
    <t>23-Oct-07                                  39.4800</t>
  </si>
  <si>
    <t>22-Oct-07                                  39.7200</t>
  </si>
  <si>
    <t>19-Oct-07                                  39.6000</t>
  </si>
  <si>
    <t>18-Oct-07                                  39.7200</t>
  </si>
  <si>
    <t>17-Oct-07                                  39.3500</t>
  </si>
  <si>
    <t>16-Oct-07                                  39.2300</t>
  </si>
  <si>
    <t>15-Oct-07                                  39.2900</t>
  </si>
  <si>
    <t>12-Oct-07                                  39.1600</t>
  </si>
  <si>
    <t>11-Oct-07                                  39.2000</t>
  </si>
  <si>
    <t>10-Oct-07                                  39.1300</t>
  </si>
  <si>
    <t xml:space="preserve"> 9-Oct-07                                  38.4800</t>
  </si>
  <si>
    <t xml:space="preserve"> 8-Oct-07                                  39.4700</t>
  </si>
  <si>
    <t xml:space="preserve"> 5-Oct-07                                  39.4700</t>
  </si>
  <si>
    <t xml:space="preserve"> 4-Oct-07                                  39.3700</t>
  </si>
  <si>
    <t xml:space="preserve"> 3-Oct-07                                  39.3800</t>
  </si>
  <si>
    <t xml:space="preserve"> 2-Oct-07                                  39.6500</t>
  </si>
  <si>
    <t xml:space="preserve"> 1-Oct-07                                  39.7000</t>
  </si>
  <si>
    <t>28-Sep-07                                  39.7500</t>
  </si>
  <si>
    <t>27-Sep-07                                  39.6500</t>
  </si>
  <si>
    <t>26-Sep-07                                  39.5000</t>
  </si>
  <si>
    <t>25-Sep-07                                  39.5500</t>
  </si>
  <si>
    <t>24-Sep-07                                  39.5000</t>
  </si>
  <si>
    <t>21-Sep-07                                  39.8400</t>
  </si>
  <si>
    <t>20-Sep-07                                  39.8700</t>
  </si>
  <si>
    <t>19-Sep-07                                  39.8100</t>
  </si>
  <si>
    <t>18-Sep-07                                  40.4500</t>
  </si>
  <si>
    <t>17-Sep-07                                  40.5200</t>
  </si>
  <si>
    <t>14-Sep-07                                  40.4000</t>
  </si>
  <si>
    <t>13-Sep-07                                  40.2500</t>
  </si>
  <si>
    <t>12-Sep-07                                  40.3400</t>
  </si>
  <si>
    <t>11-Sep-07                                  40.3600</t>
  </si>
  <si>
    <t>10-Sep-07                                  40.4800</t>
  </si>
  <si>
    <t xml:space="preserve"> 7-Sep-07                                  40.4000</t>
  </si>
  <si>
    <t xml:space="preserve"> 6-Sep-07                                  40.6000</t>
  </si>
  <si>
    <t xml:space="preserve"> 5-Sep-07                                  40.8100</t>
  </si>
  <si>
    <t xml:space="preserve"> 4-Sep-07                                  40.7600</t>
  </si>
  <si>
    <t xml:space="preserve"> 3-Sep-07                                  40.6300</t>
  </si>
  <si>
    <t>31-Aug-07                                  40.6300</t>
  </si>
  <si>
    <t>30-Aug-07                                  41.0200</t>
  </si>
  <si>
    <t>29-Aug-07                                  40.9500</t>
  </si>
  <si>
    <t>28-Aug-07                                  41.1000</t>
  </si>
  <si>
    <t>27-Aug-07                                  40.8800</t>
  </si>
  <si>
    <t>24-Aug-07                                  40.9000</t>
  </si>
  <si>
    <t>23-Aug-07                                  41.0000</t>
  </si>
  <si>
    <t>22-Aug-07                                  40.7700</t>
  </si>
  <si>
    <t>21-Aug-07                                  41.0100</t>
  </si>
  <si>
    <t>20-Aug-07                                  40.9100</t>
  </si>
  <si>
    <t>17-Aug-07                                  41.0400</t>
  </si>
  <si>
    <t>16-Aug-07                                  41.1500</t>
  </si>
  <si>
    <t>15-Aug-07                                  40.5500</t>
  </si>
  <si>
    <t>14-Aug-07                                  40.8000</t>
  </si>
  <si>
    <t>13-Aug-07                                  40.4000</t>
  </si>
  <si>
    <t>10-Aug-07                                  40.4500</t>
  </si>
  <si>
    <t xml:space="preserve"> 9-Aug-07                                  40.4000</t>
  </si>
  <si>
    <t xml:space="preserve"> 8-Aug-07                                  40.2900</t>
  </si>
  <si>
    <t xml:space="preserve"> 7-Aug-07                                  40.2600</t>
  </si>
  <si>
    <t xml:space="preserve"> 6-Aug-07                                  40.2500</t>
  </si>
  <si>
    <t xml:space="preserve"> 3-Aug-07                                  40.2500</t>
  </si>
  <si>
    <t xml:space="preserve"> 2-Aug-07                                  40.3600</t>
  </si>
  <si>
    <t xml:space="preserve"> 1-Aug-07                                  40.2500</t>
  </si>
  <si>
    <t>31-Jul-07                                  40.1800</t>
  </si>
  <si>
    <t>30-Jul-07                                  40.2700</t>
  </si>
  <si>
    <t>27-Jul-07                                  40.3800</t>
  </si>
  <si>
    <t>26-Jul-07                                  40.2400</t>
  </si>
  <si>
    <t>25-Jul-07                                  40.2400</t>
  </si>
  <si>
    <t>24-Jul-07                                  40.1500</t>
  </si>
  <si>
    <t>23-Jul-07                                  40.1200</t>
  </si>
  <si>
    <t>20-Jul-07                                  40.1800</t>
  </si>
  <si>
    <t>19-Jul-07                                  40.2600</t>
  </si>
  <si>
    <t>18-Jul-07                                  40.2300</t>
  </si>
  <si>
    <t>17-Jul-07                                  40.2300</t>
  </si>
  <si>
    <t>16-Jul-07                                  40.2200</t>
  </si>
  <si>
    <t>13-Jul-07                                  40.2600</t>
  </si>
  <si>
    <t>12-Jul-07                                  40.2800</t>
  </si>
  <si>
    <t>11-Jul-07                                  40.3100</t>
  </si>
  <si>
    <t>10-Jul-07                                  40.3000</t>
  </si>
  <si>
    <t xml:space="preserve"> 9-Jul-07                                  40.3700</t>
  </si>
  <si>
    <t xml:space="preserve"> 6-Jul-07                                  40.3600</t>
  </si>
  <si>
    <t xml:space="preserve"> 5-Jul-07                                  40.3400</t>
  </si>
  <si>
    <t xml:space="preserve"> 4-Jul-07                                       ND</t>
  </si>
  <si>
    <t xml:space="preserve"> 3-Jul-07                                  40.4100</t>
  </si>
  <si>
    <t xml:space="preserve"> 2-Jul-07                                  40.4200</t>
  </si>
  <si>
    <t>29-Jun-07                                  40.5800</t>
  </si>
  <si>
    <t>28-Jun-07                                  40.8000</t>
  </si>
  <si>
    <t>27-Jun-07                                  40.8800</t>
  </si>
  <si>
    <t>26-Jun-07                                  40.9000</t>
  </si>
  <si>
    <t>25-Jun-07                                  40.7300</t>
  </si>
  <si>
    <t>22-Jun-07                                  40.5500</t>
  </si>
  <si>
    <t>21-Jun-07                                  40.5900</t>
  </si>
  <si>
    <t>20-Jun-07                                  40.5900</t>
  </si>
  <si>
    <t>19-Jun-07                                  40.5800</t>
  </si>
  <si>
    <t>18-Jun-07                                  40.5000</t>
  </si>
  <si>
    <t>15-Jun-07                                  40.5200</t>
  </si>
  <si>
    <t>14-Jun-07                                  40.6600</t>
  </si>
  <si>
    <t>13-Jun-07                                  40.7000</t>
  </si>
  <si>
    <t>12-Jun-07                                  40.4800</t>
  </si>
  <si>
    <t>11-Jun-07                                  40.5500</t>
  </si>
  <si>
    <t xml:space="preserve"> 8-Jun-07                                  40.8200</t>
  </si>
  <si>
    <t xml:space="preserve"> 7-Jun-07                                  40.5100</t>
  </si>
  <si>
    <t xml:space="preserve"> 6-Jun-07                                  40.4100</t>
  </si>
  <si>
    <t xml:space="preserve"> 5-Jun-07                                  40.2800</t>
  </si>
  <si>
    <t xml:space="preserve"> 4-Jun-07                                  40.5000</t>
  </si>
  <si>
    <t xml:space="preserve"> 1-Jun-07                                  40.2700</t>
  </si>
  <si>
    <t>31-May-07                                  40.3600</t>
  </si>
  <si>
    <t>30-May-07                                  40.5300</t>
  </si>
  <si>
    <t>29-May-07                                  40.1900</t>
  </si>
  <si>
    <t>28-May-07                                       ND</t>
  </si>
  <si>
    <t>25-May-07                                  40.2800</t>
  </si>
  <si>
    <t>24-May-07                                  40.4300</t>
  </si>
  <si>
    <t>23-May-07                                  40.2800</t>
  </si>
  <si>
    <t>22-May-07                                  40.1400</t>
  </si>
  <si>
    <t>21-May-07                                  40.4800</t>
  </si>
  <si>
    <t>18-May-07                                  40.3600</t>
  </si>
  <si>
    <t>17-May-07                                  40.5900</t>
  </si>
  <si>
    <t>16-May-07                                  40.5800</t>
  </si>
  <si>
    <t>15-May-07                                  40.6400</t>
  </si>
  <si>
    <t>14-May-07                                  40.5900</t>
  </si>
  <si>
    <t>11-May-07                                  40.7400</t>
  </si>
  <si>
    <t>10-May-07                                  41.0400</t>
  </si>
  <si>
    <t xml:space="preserve"> 9-May-07                                  40.6700</t>
  </si>
  <si>
    <t xml:space="preserve"> 8-May-07                                  40.6400</t>
  </si>
  <si>
    <t xml:space="preserve"> 7-May-07                                  40.5300</t>
  </si>
  <si>
    <t xml:space="preserve"> 4-May-07                                  40.5800</t>
  </si>
  <si>
    <t xml:space="preserve"> 3-May-07                                  40.8200</t>
  </si>
  <si>
    <t xml:space="preserve"> 2-May-07                                  41.0400</t>
  </si>
  <si>
    <t xml:space="preserve"> 1-May-07                                  41.0000</t>
  </si>
  <si>
    <t>30-Apr-07                                  41.0400</t>
  </si>
  <si>
    <t>27-Apr-07                                  40.7900</t>
  </si>
  <si>
    <t>26-Apr-07                                  40.5600</t>
  </si>
  <si>
    <t>25-Apr-07                                  40.5800</t>
  </si>
  <si>
    <t>24-Apr-07                                  40.7500</t>
  </si>
  <si>
    <t>23-Apr-07                                  41.6500</t>
  </si>
  <si>
    <t>20-Apr-07                                  41.7000</t>
  </si>
  <si>
    <t>19-Apr-07                                  42.0800</t>
  </si>
  <si>
    <t>18-Apr-07                                  42.0000</t>
  </si>
  <si>
    <t>17-Apr-07                                  41.9800</t>
  </si>
  <si>
    <t>16-Apr-07                                  41.7500</t>
  </si>
  <si>
    <t>13-Apr-07                                  42.4200</t>
  </si>
  <si>
    <t>12-Apr-07                                  42.6500</t>
  </si>
  <si>
    <t>11-Apr-07                                  42.6900</t>
  </si>
  <si>
    <t>10-Apr-07                                  42.6500</t>
  </si>
  <si>
    <t xml:space="preserve"> 9-Apr-07                                  42.6500</t>
  </si>
  <si>
    <t xml:space="preserve"> 6-Apr-07                                  42.7400</t>
  </si>
  <si>
    <t xml:space="preserve"> 5-Apr-07                                  42.7600</t>
  </si>
  <si>
    <t xml:space="preserve"> 4-Apr-07                                  42.8400</t>
  </si>
  <si>
    <t xml:space="preserve"> 3-Apr-07                                  43.0400</t>
  </si>
  <si>
    <t xml:space="preserve"> 2-Apr-07                                  43.0500</t>
  </si>
  <si>
    <t>30-Mar-07                                  43.1000</t>
  </si>
  <si>
    <t>29-Mar-07                                  43.4500</t>
  </si>
  <si>
    <t>28-Mar-07                                  42.7800</t>
  </si>
  <si>
    <t>27-Mar-07                                  43.0300</t>
  </si>
  <si>
    <t>26-Mar-07                                  43.2000</t>
  </si>
  <si>
    <t>23-Mar-07                                  43.5600</t>
  </si>
  <si>
    <t>22-Mar-07                                  43.5200</t>
  </si>
  <si>
    <t>21-Mar-07                                  43.2800</t>
  </si>
  <si>
    <t>20-Mar-07                                  43.5300</t>
  </si>
  <si>
    <t>19-Mar-07                                  44.0400</t>
  </si>
  <si>
    <t>16-Mar-07                                  44.0800</t>
  </si>
  <si>
    <t>15-Mar-07                                  44.1900</t>
  </si>
  <si>
    <t>14-Mar-07                                  44.2500</t>
  </si>
  <si>
    <t>13-Mar-07                                  44.0800</t>
  </si>
  <si>
    <t>12-Mar-07                                  44.1100</t>
  </si>
  <si>
    <t xml:space="preserve"> 9-Mar-07                                  44.0700</t>
  </si>
  <si>
    <t xml:space="preserve"> 8-Mar-07                                  44.1900</t>
  </si>
  <si>
    <t xml:space="preserve"> 7-Mar-07                                  44.1800</t>
  </si>
  <si>
    <t xml:space="preserve"> 6-Mar-07                                  44.1800</t>
  </si>
  <si>
    <t xml:space="preserve"> 5-Mar-07                                  44.4300</t>
  </si>
  <si>
    <t xml:space="preserve"> 2-Mar-07                                  44.1000</t>
  </si>
  <si>
    <t xml:space="preserve"> 1-Mar-07                                  44.1100</t>
  </si>
  <si>
    <t>28-Feb-07                                  44.0800</t>
  </si>
  <si>
    <t>27-Feb-07                                  44.2100</t>
  </si>
  <si>
    <t>26-Feb-07                                  44.0400</t>
  </si>
  <si>
    <t>23-Feb-07                                  44.0800</t>
  </si>
  <si>
    <t>22-Feb-07                                  44.0500</t>
  </si>
  <si>
    <t>21-Feb-07                                  44.0000</t>
  </si>
  <si>
    <t>20-Feb-07                                  44.1200</t>
  </si>
  <si>
    <t>19-Feb-07                                       ND</t>
  </si>
  <si>
    <t>16-Feb-07                                  43.8700</t>
  </si>
  <si>
    <t>15-Feb-07                                  43.9100</t>
  </si>
  <si>
    <t>14-Feb-07                                  44.0000</t>
  </si>
  <si>
    <t>13-Feb-07                                  44.0200</t>
  </si>
  <si>
    <t>12-Feb-07                                  44.0000</t>
  </si>
  <si>
    <t xml:space="preserve"> 9-Feb-07                                  43.9300</t>
  </si>
  <si>
    <t xml:space="preserve"> 8-Feb-07                                  43.9800</t>
  </si>
  <si>
    <t xml:space="preserve"> 7-Feb-07                                  44.0100</t>
  </si>
  <si>
    <t xml:space="preserve"> 6-Feb-07                                  44.0300</t>
  </si>
  <si>
    <t xml:space="preserve"> 5-Feb-07                                  44.0300</t>
  </si>
  <si>
    <t xml:space="preserve"> 2-Feb-07                                  44.0000</t>
  </si>
  <si>
    <t xml:space="preserve"> 1-Feb-07                                  44.0100</t>
  </si>
  <si>
    <t>31-Jan-07                                  44.0700</t>
  </si>
  <si>
    <t>30-Jan-07                                  44.2300</t>
  </si>
  <si>
    <t>29-Jan-07                                  44.1300</t>
  </si>
  <si>
    <t>26-Jan-07                                  44.0800</t>
  </si>
  <si>
    <t>25-Jan-07                                  44.1500</t>
  </si>
  <si>
    <t>24-Jan-07                                  44.1500</t>
  </si>
  <si>
    <t>23-Jan-07                                  44.1400</t>
  </si>
  <si>
    <t>22-Jan-07                                  44.1100</t>
  </si>
  <si>
    <t>19-Jan-07                                  44.1500</t>
  </si>
  <si>
    <t>18-Jan-07                                  44.1500</t>
  </si>
  <si>
    <t>17-Jan-07                                  44.0900</t>
  </si>
  <si>
    <t>16-Jan-07                                  44.2000</t>
  </si>
  <si>
    <t>15-Jan-07                                       ND</t>
  </si>
  <si>
    <t>12-Jan-07                                  44.4300</t>
  </si>
  <si>
    <t>11-Jan-07                                  44.4900</t>
  </si>
  <si>
    <t>10-Jan-07                                  44.4400</t>
  </si>
  <si>
    <t xml:space="preserve"> 9-Jan-07                                  44.2700</t>
  </si>
  <si>
    <t xml:space="preserve"> 8-Jan-07                                  44.3200</t>
  </si>
  <si>
    <t xml:space="preserve"> 5-Jan-07                                  44.2000</t>
  </si>
  <si>
    <t xml:space="preserve"> 4-Jan-07                                  44.1600</t>
  </si>
  <si>
    <t xml:space="preserve"> 3-Jan-07                                  44.2400</t>
  </si>
  <si>
    <t xml:space="preserve"> 2-Jan-07                                  44.1300</t>
  </si>
  <si>
    <t xml:space="preserve"> 1-Jan-07                                       ND</t>
  </si>
  <si>
    <t>29-Dec-06                                  44.1100</t>
  </si>
  <si>
    <t>28-Dec-06                                  44.1400</t>
  </si>
  <si>
    <t>27-Dec-06                                  44.2000</t>
  </si>
  <si>
    <t>26-Dec-06                                  44.3200</t>
  </si>
  <si>
    <t>25-Dec-06                                       ND</t>
  </si>
  <si>
    <t>22-Dec-06                                  44.3700</t>
  </si>
  <si>
    <t>21-Dec-06                                  44.5100</t>
  </si>
  <si>
    <t>20-Dec-06                                  44.5500</t>
  </si>
  <si>
    <t>19-Dec-06                                  44.6100</t>
  </si>
  <si>
    <t>18-Dec-06                                  44.6300</t>
  </si>
  <si>
    <t>15-Dec-06                                  44.5400</t>
  </si>
  <si>
    <t>14-Dec-06                                  44.5600</t>
  </si>
  <si>
    <t>13-Dec-06                                  44.6800</t>
  </si>
  <si>
    <t>12-Dec-06                                  44.7000</t>
  </si>
  <si>
    <t>11-Dec-06                                  44.6900</t>
  </si>
  <si>
    <t xml:space="preserve"> 8-Dec-06                                  44.5300</t>
  </si>
  <si>
    <t xml:space="preserve"> 7-Dec-06                                  44.5200</t>
  </si>
  <si>
    <t xml:space="preserve"> 6-Dec-06                                  44.6000</t>
  </si>
  <si>
    <t xml:space="preserve"> 5-Dec-06                                  44.4200</t>
  </si>
  <si>
    <t xml:space="preserve"> 4-Dec-06                                  44.4900</t>
  </si>
  <si>
    <t xml:space="preserve"> 1-Dec-06                                  44.5000</t>
  </si>
  <si>
    <t>30-Nov-06                                  44.5900</t>
  </si>
  <si>
    <t>29-Nov-06                                  44.5400</t>
  </si>
  <si>
    <t>28-Nov-06                                  44.5800</t>
  </si>
  <si>
    <t>27-Nov-06                                  44.5600</t>
  </si>
  <si>
    <t>24-Nov-06                                  44.5900</t>
  </si>
  <si>
    <t>23-Nov-06                                       ND</t>
  </si>
  <si>
    <t>22-Nov-06                                  44.6200</t>
  </si>
  <si>
    <t>21-Nov-06                                  44.7700</t>
  </si>
  <si>
    <t>20-Nov-06                                  44.8900</t>
  </si>
  <si>
    <t>17-Nov-06                                  44.7500</t>
  </si>
  <si>
    <t>16-Nov-06                                  44.8200</t>
  </si>
  <si>
    <t>15-Nov-06                                  45.2600</t>
  </si>
  <si>
    <t>14-Nov-06                                  45.0500</t>
  </si>
  <si>
    <t>13-Nov-06                                  44.8300</t>
  </si>
  <si>
    <t>10-Nov-06                                  44.5500</t>
  </si>
  <si>
    <t xml:space="preserve"> 9-Nov-06                                  44.4600</t>
  </si>
  <si>
    <t xml:space="preserve"> 8-Nov-06                                  44.5900</t>
  </si>
  <si>
    <t xml:space="preserve"> 7-Nov-06                                  44.6200</t>
  </si>
  <si>
    <t xml:space="preserve"> 6-Nov-06                                  44.8000</t>
  </si>
  <si>
    <t xml:space="preserve"> 3-Nov-06                                  44.7600</t>
  </si>
  <si>
    <t xml:space="preserve"> 2-Nov-06                                  44.8200</t>
  </si>
  <si>
    <t xml:space="preserve"> 1-Nov-06                                  44.7900</t>
  </si>
  <si>
    <t>31-Oct-06                                  44.9000</t>
  </si>
  <si>
    <t>30-Oct-06                                  44.9000</t>
  </si>
  <si>
    <t>27-Oct-06                                  45.0700</t>
  </si>
  <si>
    <t>26-Oct-06                                  45.1900</t>
  </si>
  <si>
    <t>25-Oct-06                                  45.3600</t>
  </si>
  <si>
    <t>24-Oct-06                                  45.1800</t>
  </si>
  <si>
    <t>23-Oct-06                                  45.3000</t>
  </si>
  <si>
    <t>20-Oct-06                                  45.1800</t>
  </si>
  <si>
    <t>19-Oct-06                                  45.2200</t>
  </si>
  <si>
    <t>18-Oct-06                                  45.2800</t>
  </si>
  <si>
    <t>17-Oct-06                                  45.1900</t>
  </si>
  <si>
    <t>16-Oct-06                                  45.3500</t>
  </si>
  <si>
    <t>13-Oct-06                                  45.3100</t>
  </si>
  <si>
    <t>12-Oct-06                                  45.5200</t>
  </si>
  <si>
    <t>11-Oct-06                                  45.5500</t>
  </si>
  <si>
    <t>10-Oct-06                                  45.6700</t>
  </si>
  <si>
    <t xml:space="preserve"> 9-Oct-06                                       ND</t>
  </si>
  <si>
    <t xml:space="preserve"> 6-Oct-06                                  45.4200</t>
  </si>
  <si>
    <t xml:space="preserve"> 5-Oct-06                                  45.5700</t>
  </si>
  <si>
    <t xml:space="preserve"> 4-Oct-06                                  45.6500</t>
  </si>
  <si>
    <t xml:space="preserve"> 3-Oct-06                                  45.6800</t>
  </si>
  <si>
    <t xml:space="preserve"> 2-Oct-06                                  45.9700</t>
  </si>
  <si>
    <t>29-Sep-06                                  45.9500</t>
  </si>
  <si>
    <t>28-Sep-06                                  45.7800</t>
  </si>
  <si>
    <t>27-Sep-06                                  45.7600</t>
  </si>
  <si>
    <t>26-Sep-06                                  45.7700</t>
  </si>
  <si>
    <t>25-Sep-06                                  45.8300</t>
  </si>
  <si>
    <t>22-Sep-06                                  45.7700</t>
  </si>
  <si>
    <t>21-Sep-06                                  45.7400</t>
  </si>
  <si>
    <t>20-Sep-06                                  45.8300</t>
  </si>
  <si>
    <t>19-Sep-06                                  46.0800</t>
  </si>
  <si>
    <t>18-Sep-06                                  46.0900</t>
  </si>
  <si>
    <t>15-Sep-06                                  45.9500</t>
  </si>
  <si>
    <t>14-Sep-06                                  46.1200</t>
  </si>
  <si>
    <t>13-Sep-06                                  46.1800</t>
  </si>
  <si>
    <t>12-Sep-06                                  46.2700</t>
  </si>
  <si>
    <t>11-Sep-06                                  46.1900</t>
  </si>
  <si>
    <t xml:space="preserve"> 8-Sep-06                                  46.0600</t>
  </si>
  <si>
    <t xml:space="preserve"> 7-Sep-06                                  46.1400</t>
  </si>
  <si>
    <t xml:space="preserve"> 6-Sep-06                                  46.1300</t>
  </si>
  <si>
    <t xml:space="preserve"> 5-Sep-06                                  46.1900</t>
  </si>
  <si>
    <t xml:space="preserve"> 4-Sep-06                                       ND</t>
  </si>
  <si>
    <t xml:space="preserve"> 1-Sep-06                                  46.3800</t>
  </si>
  <si>
    <t>31-Aug-06                                  46.4300</t>
  </si>
  <si>
    <t>30-Aug-06                                  46.3700</t>
  </si>
  <si>
    <t>29-Aug-06                                  46.4500</t>
  </si>
  <si>
    <t>28-Aug-06                                  46.4700</t>
  </si>
  <si>
    <t>25-Aug-06                                  46.4100</t>
  </si>
  <si>
    <t>24-Aug-06                                  46.4200</t>
  </si>
  <si>
    <t>23-Aug-06                                  46.4500</t>
  </si>
  <si>
    <t>22-Aug-06                                  46.4400</t>
  </si>
  <si>
    <t>21-Aug-06                                  46.4000</t>
  </si>
  <si>
    <t>18-Aug-06                                  46.3800</t>
  </si>
  <si>
    <t>17-Aug-06                                  46.3600</t>
  </si>
  <si>
    <t>16-Aug-06                                  46.4700</t>
  </si>
  <si>
    <t>15-Aug-06                                  46.4700</t>
  </si>
  <si>
    <t>14-Aug-06                                  46.5200</t>
  </si>
  <si>
    <t>11-Aug-06                                  46.5000</t>
  </si>
  <si>
    <t>10-Aug-06                                  46.3200</t>
  </si>
  <si>
    <t xml:space="preserve"> 9-Aug-06                                  46.4000</t>
  </si>
  <si>
    <t xml:space="preserve"> 8-Aug-06                                  46.4700</t>
  </si>
  <si>
    <t xml:space="preserve"> 7-Aug-06                                  46.5100</t>
  </si>
  <si>
    <t xml:space="preserve"> 4-Aug-06                                  46.4200</t>
  </si>
  <si>
    <t xml:space="preserve"> 3-Aug-06                                  46.4800</t>
  </si>
  <si>
    <t xml:space="preserve"> 2-Aug-06                                  46.6100</t>
  </si>
  <si>
    <t xml:space="preserve"> 1-Aug-06                                  46.5100</t>
  </si>
  <si>
    <t>31-Jul-06                                  46.4900</t>
  </si>
  <si>
    <t>28-Jul-06                                  46.5300</t>
  </si>
  <si>
    <t>27-Jul-06                                  46.5200</t>
  </si>
  <si>
    <t>26-Jul-06                                  46.6800</t>
  </si>
  <si>
    <t>25-Jul-06                                  46.7600</t>
  </si>
  <si>
    <t>24-Jul-06                                  46.8300</t>
  </si>
  <si>
    <t>21-Jul-06                                  46.6400</t>
  </si>
  <si>
    <t>20-Jul-06                                  46.7500</t>
  </si>
  <si>
    <t>19-Jul-06                                  46.8100</t>
  </si>
  <si>
    <t>18-Jul-06                                  46.6100</t>
  </si>
  <si>
    <t>17-Jul-06                                  46.6400</t>
  </si>
  <si>
    <t>14-Jul-06                                  46.1900</t>
  </si>
  <si>
    <t>13-Jul-06                                  46.1600</t>
  </si>
  <si>
    <t>12-Jul-06                                  46.0900</t>
  </si>
  <si>
    <t>11-Jul-06                                  46.0100</t>
  </si>
  <si>
    <t>10-Jul-06                                  45.9700</t>
  </si>
  <si>
    <t xml:space="preserve"> 7-Jul-06                                  45.8400</t>
  </si>
  <si>
    <t xml:space="preserve"> 6-Jul-06                                  45.9900</t>
  </si>
  <si>
    <t xml:space="preserve"> 5-Jul-06                                  45.9200</t>
  </si>
  <si>
    <t xml:space="preserve"> 4-Jul-06                                       ND</t>
  </si>
  <si>
    <t xml:space="preserve"> 3-Jul-06                                  45.9200</t>
  </si>
  <si>
    <t>30-Jun-06                                  45.8700</t>
  </si>
  <si>
    <t>29-Jun-06                                  46.1300</t>
  </si>
  <si>
    <t>28-Jun-06                                  46.2500</t>
  </si>
  <si>
    <t>27-Jun-06                                  46.2100</t>
  </si>
  <si>
    <t>26-Jun-06                                  46.2200</t>
  </si>
  <si>
    <t>23-Jun-06                                  46.0100</t>
  </si>
  <si>
    <t>22-Jun-06                                  45.9900</t>
  </si>
  <si>
    <t>21-Jun-06                                  45.8000</t>
  </si>
  <si>
    <t>20-Jun-06                                  45.8000</t>
  </si>
  <si>
    <t>19-Jun-06                                  45.7600</t>
  </si>
  <si>
    <t>16-Jun-06                                  45.6900</t>
  </si>
  <si>
    <t>15-Jun-06                                  45.8300</t>
  </si>
  <si>
    <t>14-Jun-06                                  45.5000</t>
  </si>
  <si>
    <t>13-Jun-06                                  45.8100</t>
  </si>
  <si>
    <t>12-Jun-06                                  45.7100</t>
  </si>
  <si>
    <t xml:space="preserve"> 9-Jun-06                                  45.8100</t>
  </si>
  <si>
    <t xml:space="preserve"> 8-Jun-06                                  45.9100</t>
  </si>
  <si>
    <t xml:space="preserve"> 7-Jun-06                                  45.8900</t>
  </si>
  <si>
    <t xml:space="preserve"> 6-Jun-06                                  45.8000</t>
  </si>
  <si>
    <t xml:space="preserve"> 5-Jun-06                                  45.7000</t>
  </si>
  <si>
    <t xml:space="preserve"> 2-Jun-06                                  45.6700</t>
  </si>
  <si>
    <t xml:space="preserve"> 1-Jun-06                                  46.1900</t>
  </si>
  <si>
    <t>31-May-06                                  46.2200</t>
  </si>
  <si>
    <t>30-May-06                                  46.1300</t>
  </si>
  <si>
    <t>29-May-06                                       ND</t>
  </si>
  <si>
    <t>26-May-06                                  45.8100</t>
  </si>
  <si>
    <t>25-May-06                                  45.7400</t>
  </si>
  <si>
    <t>24-May-06                                  45.5600</t>
  </si>
  <si>
    <t>23-May-06                                  45.3800</t>
  </si>
  <si>
    <t>22-May-06                                  45.4200</t>
  </si>
  <si>
    <t>19-May-06                                  45.3500</t>
  </si>
  <si>
    <t>18-May-06                                  45.2600</t>
  </si>
  <si>
    <t>17-May-06                                  44.6900</t>
  </si>
  <si>
    <t>16-May-06                                  45.0500</t>
  </si>
  <si>
    <t>15-May-06                                  45.3700</t>
  </si>
  <si>
    <t>12-May-06                                  44.8900</t>
  </si>
  <si>
    <t>11-May-06                                  44.8800</t>
  </si>
  <si>
    <t>10-May-06                                  44.8400</t>
  </si>
  <si>
    <t xml:space="preserve"> 9-May-06                                  44.8400</t>
  </si>
  <si>
    <t xml:space="preserve"> 8-May-06                                  44.8200</t>
  </si>
  <si>
    <t xml:space="preserve"> 5-May-06                                  44.8500</t>
  </si>
  <si>
    <t xml:space="preserve"> 4-May-06                                  44.8100</t>
  </si>
  <si>
    <t xml:space="preserve"> 3-May-06                                  44.8100</t>
  </si>
  <si>
    <t xml:space="preserve"> 2-May-06                                  44.8200</t>
  </si>
  <si>
    <t xml:space="preserve"> 1-May-06                                  44.7700</t>
  </si>
  <si>
    <t>28-Apr-06                                  44.8600</t>
  </si>
  <si>
    <t>27-Apr-06                                  44.8400</t>
  </si>
  <si>
    <t>26-Apr-06                                  45.0400</t>
  </si>
  <si>
    <t>25-Apr-06                                  44.8800</t>
  </si>
  <si>
    <t>24-Apr-06                                  44.8600</t>
  </si>
  <si>
    <t>21-Apr-06                                  45.0500</t>
  </si>
  <si>
    <t>20-Apr-06                                  45.0600</t>
  </si>
  <si>
    <t>19-Apr-06                                  45.0100</t>
  </si>
  <si>
    <t>18-Apr-06                                  45.0800</t>
  </si>
  <si>
    <t>17-Apr-06                                  44.9700</t>
  </si>
  <si>
    <t>14-Apr-06                                  45.0200</t>
  </si>
  <si>
    <t>13-Apr-06                                  45.0500</t>
  </si>
  <si>
    <t>12-Apr-06                                  45.0900</t>
  </si>
  <si>
    <t>11-Apr-06                                  44.6800</t>
  </si>
  <si>
    <t>10-Apr-06                                  44.6600</t>
  </si>
  <si>
    <t xml:space="preserve"> 7-Apr-06                                  44.4600</t>
  </si>
  <si>
    <t xml:space="preserve"> 6-Apr-06                                  44.4900</t>
  </si>
  <si>
    <t xml:space="preserve"> 5-Apr-06                                  44.4200</t>
  </si>
  <si>
    <t xml:space="preserve"> 4-Apr-06                                  44.5800</t>
  </si>
  <si>
    <t xml:space="preserve"> 3-Apr-06                                  44.3900</t>
  </si>
  <si>
    <t>31-Mar-06                                  44.4800</t>
  </si>
  <si>
    <t>30-Mar-06                                  44.4500</t>
  </si>
  <si>
    <t>29-Mar-06                                  44.5300</t>
  </si>
  <si>
    <t>28-Mar-06                                  44.4900</t>
  </si>
  <si>
    <t>27-Mar-06                                  44.5800</t>
  </si>
  <si>
    <t>24-Mar-06                                  44.4900</t>
  </si>
  <si>
    <t>23-Mar-06                                  44.4300</t>
  </si>
  <si>
    <t>22-Mar-06                                  44.3600</t>
  </si>
  <si>
    <t>21-Mar-06                                  44.2900</t>
  </si>
  <si>
    <t>20-Mar-06                                  44.2500</t>
  </si>
  <si>
    <t>17-Mar-06                                  44.2600</t>
  </si>
  <si>
    <t>16-Mar-06                                  44.2900</t>
  </si>
  <si>
    <t>15-Mar-06                                  44.1100</t>
  </si>
  <si>
    <t>14-Mar-06                                  44.3700</t>
  </si>
  <si>
    <t>13-Mar-06                                  44.3800</t>
  </si>
  <si>
    <t>10-Mar-06                                  44.3100</t>
  </si>
  <si>
    <t xml:space="preserve"> 9-Mar-06                                  44.3000</t>
  </si>
  <si>
    <t xml:space="preserve"> 8-Mar-06                                  44.3600</t>
  </si>
  <si>
    <t xml:space="preserve"> 7-Mar-06                                  44.2400</t>
  </si>
  <si>
    <t xml:space="preserve"> 6-Mar-06                                  44.1800</t>
  </si>
  <si>
    <t xml:space="preserve"> 3-Mar-06                                  44.0900</t>
  </si>
  <si>
    <t xml:space="preserve"> 2-Mar-06                                  44.1800</t>
  </si>
  <si>
    <t xml:space="preserve"> 1-Mar-06                                  44.3500</t>
  </si>
  <si>
    <t>28-Feb-06                                  44.2100</t>
  </si>
  <si>
    <t>27-Feb-06                                  44.4100</t>
  </si>
  <si>
    <t>24-Feb-06                                  44.3500</t>
  </si>
  <si>
    <t>23-Feb-06                                  44.3600</t>
  </si>
  <si>
    <t>22-Feb-06                                  44.5400</t>
  </si>
  <si>
    <t>21-Feb-06                                  44.3600</t>
  </si>
  <si>
    <t>20-Feb-06                                       ND</t>
  </si>
  <si>
    <t>17-Feb-06                                  44.3300</t>
  </si>
  <si>
    <t>16-Feb-06                                  44.2500</t>
  </si>
  <si>
    <t>15-Feb-06                                  44.1500</t>
  </si>
  <si>
    <t>14-Feb-06                                  44.1500</t>
  </si>
  <si>
    <t>13-Feb-06                                  44.1700</t>
  </si>
  <si>
    <t>10-Feb-06                                  44.1000</t>
  </si>
  <si>
    <t xml:space="preserve"> 9-Feb-06                                  44.1000</t>
  </si>
  <si>
    <t xml:space="preserve"> 8-Feb-06                                  44.1700</t>
  </si>
  <si>
    <t xml:space="preserve"> 7-Feb-06                                  44.1500</t>
  </si>
  <si>
    <t xml:space="preserve"> 6-Feb-06                                  44.1400</t>
  </si>
  <si>
    <t xml:space="preserve"> 3-Feb-06                                  44.1400</t>
  </si>
  <si>
    <t xml:space="preserve"> 2-Feb-06                                  44.1600</t>
  </si>
  <si>
    <t xml:space="preserve"> 1-Feb-06                                  44.1300</t>
  </si>
  <si>
    <t>31-Jan-06                                  43.9600</t>
  </si>
  <si>
    <t>30-Jan-06                                  44.0400</t>
  </si>
  <si>
    <t>27-Jan-06                                  44.0000</t>
  </si>
  <si>
    <t>26-Jan-06                                  44.0000</t>
  </si>
  <si>
    <t>25-Jan-06                                  44.0800</t>
  </si>
  <si>
    <t>24-Jan-06                                  44.1900</t>
  </si>
  <si>
    <t>23-Jan-06                                  44.1000</t>
  </si>
  <si>
    <t>20-Jan-06                                  44.1000</t>
  </si>
  <si>
    <t>19-Jan-06                                  44.1400</t>
  </si>
  <si>
    <t>18-Jan-06                                  44.2900</t>
  </si>
  <si>
    <t>17-Jan-06                                  44.2300</t>
  </si>
  <si>
    <t>16-Jan-06                                       ND</t>
  </si>
  <si>
    <t>13-Jan-06                                  44.1000</t>
  </si>
  <si>
    <t>12-Jan-06                                  43.9900</t>
  </si>
  <si>
    <t>11-Jan-06                                  43.8900</t>
  </si>
  <si>
    <t>10-Jan-06                                  44.1400</t>
  </si>
  <si>
    <t xml:space="preserve"> 9-Jan-06                                  44.2000</t>
  </si>
  <si>
    <t xml:space="preserve"> 6-Jan-06                                  44.3200</t>
  </si>
  <si>
    <t xml:space="preserve"> 5-Jan-06                                  44.6000</t>
  </si>
  <si>
    <t xml:space="preserve"> 4-Jan-06                                  44.7300</t>
  </si>
  <si>
    <t xml:space="preserve"> 3-Jan-06                                  44.9200</t>
  </si>
  <si>
    <t xml:space="preserve"> 2-Jan-06                                       ND</t>
  </si>
  <si>
    <t>30-Dec-05                                  44.9500</t>
  </si>
  <si>
    <t>29-Dec-05                                  45.1100</t>
  </si>
  <si>
    <t>28-Dec-05                                  45.0600</t>
  </si>
  <si>
    <t>27-Dec-05                                  45.1700</t>
  </si>
  <si>
    <t>26-Dec-05                                       ND</t>
  </si>
  <si>
    <t>23-Dec-05                                  45.1100</t>
  </si>
  <si>
    <t>22-Dec-05                                  45.1400</t>
  </si>
  <si>
    <t>21-Dec-05                                  45.1700</t>
  </si>
  <si>
    <t>20-Dec-05                                  45.1400</t>
  </si>
  <si>
    <t>19-Dec-05                                  44.9400</t>
  </si>
  <si>
    <t>16-Dec-05                                  45.1900</t>
  </si>
  <si>
    <t>15-Dec-05                                  45.2800</t>
  </si>
  <si>
    <t>14-Dec-05                                  45.6300</t>
  </si>
  <si>
    <t>13-Dec-05                                  46.0100</t>
  </si>
  <si>
    <t>12-Dec-05                                  46.0000</t>
  </si>
  <si>
    <t xml:space="preserve"> 9-Dec-05                                  46.1100</t>
  </si>
  <si>
    <t xml:space="preserve"> 8-Dec-05                                  46.1800</t>
  </si>
  <si>
    <t xml:space="preserve"> 7-Dec-05                                  46.1700</t>
  </si>
  <si>
    <t xml:space="preserve"> 6-Dec-05                                  46.1300</t>
  </si>
  <si>
    <t xml:space="preserve"> 5-Dec-05                                  46.2600</t>
  </si>
  <si>
    <t xml:space="preserve"> 2-Dec-05                                  46.1100</t>
  </si>
  <si>
    <t xml:space="preserve"> 1-Dec-05                                  45.9700</t>
  </si>
  <si>
    <t>30-Nov-05                                  45.8700</t>
  </si>
  <si>
    <t>29-Nov-05                                  45.8400</t>
  </si>
  <si>
    <t>28-Nov-05                                  45.8500</t>
  </si>
  <si>
    <t>25-Nov-05                                  45.7700</t>
  </si>
  <si>
    <t>24-Nov-05                                       ND</t>
  </si>
  <si>
    <t>23-Nov-05                                  45.7100</t>
  </si>
  <si>
    <t>22-Nov-05                                  45.7800</t>
  </si>
  <si>
    <t>21-Nov-05                                  45.7000</t>
  </si>
  <si>
    <t>18-Nov-05                                  45.7000</t>
  </si>
  <si>
    <t>17-Nov-05                                  45.6700</t>
  </si>
  <si>
    <t>16-Nov-05                                  45.7300</t>
  </si>
  <si>
    <t>15-Nov-05                                  45.6100</t>
  </si>
  <si>
    <t>14-Nov-05                                  45.6200</t>
  </si>
  <si>
    <t>11-Nov-05                                       ND</t>
  </si>
  <si>
    <t>10-Nov-05                                  45.6900</t>
  </si>
  <si>
    <t xml:space="preserve"> 9-Nov-05                                  45.7300</t>
  </si>
  <si>
    <t xml:space="preserve"> 8-Nov-05                                  45.7200</t>
  </si>
  <si>
    <t xml:space="preserve"> 7-Nov-05                                  45.7800</t>
  </si>
  <si>
    <t xml:space="preserve"> 4-Nov-05                                  45.4300</t>
  </si>
  <si>
    <t xml:space="preserve"> 3-Nov-05                                  45.2300</t>
  </si>
  <si>
    <t xml:space="preserve"> 2-Nov-05                                  45.1800</t>
  </si>
  <si>
    <t xml:space="preserve"> 1-Nov-05                                  45.0200</t>
  </si>
  <si>
    <t>31-Oct-05                                  45.0900</t>
  </si>
  <si>
    <t>28-Oct-05                                  45.0100</t>
  </si>
  <si>
    <t>27-Oct-05                                  44.9400</t>
  </si>
  <si>
    <t>26-Oct-05                                  45.0100</t>
  </si>
  <si>
    <t>25-Oct-05                                  44.9600</t>
  </si>
  <si>
    <t>24-Oct-05                                  45.1100</t>
  </si>
  <si>
    <t>21-Oct-05                                  45.0100</t>
  </si>
  <si>
    <t>20-Oct-05                                  45.1100</t>
  </si>
  <si>
    <t>19-Oct-05                                  45.1000</t>
  </si>
  <si>
    <t>18-Oct-05                                  45.0500</t>
  </si>
  <si>
    <t>17-Oct-05                                  44.8100</t>
  </si>
  <si>
    <t>14-Oct-05                                  44.7600</t>
  </si>
  <si>
    <t>13-Oct-05                                  44.8800</t>
  </si>
  <si>
    <t>12-Oct-05                                  44.7400</t>
  </si>
  <si>
    <t>11-Oct-05                                  44.7800</t>
  </si>
  <si>
    <t>10-Oct-05                                       ND</t>
  </si>
  <si>
    <t xml:space="preserve"> 7-Oct-05                                  44.3000</t>
  </si>
  <si>
    <t xml:space="preserve"> 6-Oct-05                                  44.1800</t>
  </si>
  <si>
    <t xml:space="preserve"> 5-Oct-05                                  44.2100</t>
  </si>
  <si>
    <t xml:space="preserve"> 4-Oct-05                                  44.1000</t>
  </si>
  <si>
    <t xml:space="preserve"> 3-Oct-05                                  44.0000</t>
  </si>
  <si>
    <t>30-Sep-05                                  43.9400</t>
  </si>
  <si>
    <t>29-Sep-05                                  43.9500</t>
  </si>
  <si>
    <t>28-Sep-05                                  43.9800</t>
  </si>
  <si>
    <t>27-Sep-05                                  43.9600</t>
  </si>
  <si>
    <t>26-Sep-05                                  43.8600</t>
  </si>
  <si>
    <t>23-Sep-05                                  43.8000</t>
  </si>
  <si>
    <t>22-Sep-05                                  43.8000</t>
  </si>
  <si>
    <t>21-Sep-05                                  43.8500</t>
  </si>
  <si>
    <t>20-Sep-05                                  43.8200</t>
  </si>
  <si>
    <t>19-Sep-05                                  43.8200</t>
  </si>
  <si>
    <t>16-Sep-05                                  43.8100</t>
  </si>
  <si>
    <t>15-Sep-05                                  43.8200</t>
  </si>
  <si>
    <t>14-Sep-05                                  43.8300</t>
  </si>
  <si>
    <t>13-Sep-05                                  43.8200</t>
  </si>
  <si>
    <t>12-Sep-05                                  43.7500</t>
  </si>
  <si>
    <t xml:space="preserve"> 9-Sep-05                                  43.7600</t>
  </si>
  <si>
    <t xml:space="preserve"> 8-Sep-05                                  43.7800</t>
  </si>
  <si>
    <t xml:space="preserve"> 7-Sep-05                                  43.7900</t>
  </si>
  <si>
    <t xml:space="preserve"> 6-Sep-05                                  43.8200</t>
  </si>
  <si>
    <t xml:space="preserve"> 5-Sep-05                                       ND</t>
  </si>
  <si>
    <t xml:space="preserve"> 2-Sep-05                                  43.8700</t>
  </si>
  <si>
    <t xml:space="preserve"> 1-Sep-05                                  43.9400</t>
  </si>
  <si>
    <t>31-Aug-05                                  44.0000</t>
  </si>
  <si>
    <t>30-Aug-05                                  43.9700</t>
  </si>
  <si>
    <t>29-Aug-05                                  43.8600</t>
  </si>
  <si>
    <t>26-Aug-05                                  43.6000</t>
  </si>
  <si>
    <t>25-Aug-05                                  43.6000</t>
  </si>
  <si>
    <t>24-Aug-05                                  43.6900</t>
  </si>
  <si>
    <t>23-Aug-05                                  43.5700</t>
  </si>
  <si>
    <t>22-Aug-05                                  43.5800</t>
  </si>
  <si>
    <t>19-Aug-05                                  43.5100</t>
  </si>
  <si>
    <t>18-Aug-05                                  43.5000</t>
  </si>
  <si>
    <t>17-Aug-05                                  43.4600</t>
  </si>
  <si>
    <t>16-Aug-05                                  43.4500</t>
  </si>
  <si>
    <t>15-Aug-05                                  43.4500</t>
  </si>
  <si>
    <t>12-Aug-05                                  43.4800</t>
  </si>
  <si>
    <t>11-Aug-05                                  43.5000</t>
  </si>
  <si>
    <t>10-Aug-05                                  43.5400</t>
  </si>
  <si>
    <t xml:space="preserve"> 9-Aug-05                                  43.4600</t>
  </si>
  <si>
    <t xml:space="preserve"> 8-Aug-05                                  43.4400</t>
  </si>
  <si>
    <t xml:space="preserve"> 5-Aug-05                                  43.4200</t>
  </si>
  <si>
    <t xml:space="preserve"> 4-Aug-05                                  43.4300</t>
  </si>
  <si>
    <t xml:space="preserve"> 3-Aug-05                                  43.3600</t>
  </si>
  <si>
    <t xml:space="preserve"> 2-Aug-05                                  43.4100</t>
  </si>
  <si>
    <t xml:space="preserve"> 1-Aug-05                                  43.3700</t>
  </si>
  <si>
    <t>29-Jul-05                                  43.4000</t>
  </si>
  <si>
    <t>28-Jul-05                                  43.3200</t>
  </si>
  <si>
    <t>27-Jul-05                                  43.3400</t>
  </si>
  <si>
    <t>26-Jul-05                                  43.4100</t>
  </si>
  <si>
    <t>25-Jul-05                                  43.4500</t>
  </si>
  <si>
    <t>22-Jul-05                                  43.4000</t>
  </si>
  <si>
    <t>21-Jul-05                                  43.0500</t>
  </si>
  <si>
    <t>20-Jul-05                                  43.4600</t>
  </si>
  <si>
    <t>19-Jul-05                                  43.4800</t>
  </si>
  <si>
    <t>18-Jul-05                                  43.4700</t>
  </si>
  <si>
    <t>15-Jul-05                                  43.4500</t>
  </si>
  <si>
    <t>14-Jul-05                                  43.4800</t>
  </si>
  <si>
    <t>13-Jul-05                                  43.4600</t>
  </si>
  <si>
    <t>12-Jul-05                                  43.4500</t>
  </si>
  <si>
    <t>11-Jul-05                                  43.5100</t>
  </si>
  <si>
    <t xml:space="preserve"> 8-Jul-05                                  43.5100</t>
  </si>
  <si>
    <t xml:space="preserve"> 7-Jul-05                                  43.5900</t>
  </si>
  <si>
    <t xml:space="preserve"> 6-Jul-05                                  43.4500</t>
  </si>
  <si>
    <t xml:space="preserve"> 5-Jul-05                                  43.5500</t>
  </si>
  <si>
    <t xml:space="preserve"> 4-Jul-05                                       ND</t>
  </si>
  <si>
    <t xml:space="preserve"> 1-Jul-05                                  43.4500</t>
  </si>
  <si>
    <t>30-Jun-05                                  43.5100</t>
  </si>
  <si>
    <t>29-Jun-05                                  43.5000</t>
  </si>
  <si>
    <t>28-Jun-05                                  43.4600</t>
  </si>
  <si>
    <t>27-Jun-05                                  43.4400</t>
  </si>
  <si>
    <t>24-Jun-05                                  43.5000</t>
  </si>
  <si>
    <t>23-Jun-05                                  43.5100</t>
  </si>
  <si>
    <t>22-Jun-05                                  43.4500</t>
  </si>
  <si>
    <t>21-Jun-05                                  43.5000</t>
  </si>
  <si>
    <t>20-Jun-05                                  43.5300</t>
  </si>
  <si>
    <t>17-Jun-05                                  43.5000</t>
  </si>
  <si>
    <t>16-Jun-05                                  43.5500</t>
  </si>
  <si>
    <t>15-Jun-05                                  43.5600</t>
  </si>
  <si>
    <t>14-Jun-05                                  43.5700</t>
  </si>
  <si>
    <t>13-Jun-05                                  43.6000</t>
  </si>
  <si>
    <t>10-Jun-05                                  43.4800</t>
  </si>
  <si>
    <t xml:space="preserve"> 9-Jun-05                                  43.4600</t>
  </si>
  <si>
    <t xml:space="preserve"> 8-Jun-05                                  43.4600</t>
  </si>
  <si>
    <t xml:space="preserve"> 7-Jun-05                                  43.5300</t>
  </si>
  <si>
    <t xml:space="preserve"> 6-Jun-05                                  43.5800</t>
  </si>
  <si>
    <t xml:space="preserve"> 3-Jun-05                                  43.5000</t>
  </si>
  <si>
    <t xml:space="preserve"> 2-Jun-05                                  43.6400</t>
  </si>
  <si>
    <t xml:space="preserve"> 1-Jun-05                                  43.7100</t>
  </si>
  <si>
    <t>31-May-05                                  43.6200</t>
  </si>
  <si>
    <t>30-May-05                                       ND</t>
  </si>
  <si>
    <t>27-May-05                                  43.4100</t>
  </si>
  <si>
    <t>26-May-05                                  43.4600</t>
  </si>
  <si>
    <t>25-May-05                                  43.4300</t>
  </si>
  <si>
    <t>24-May-05                                  43.4500</t>
  </si>
  <si>
    <t>23-May-05                                  43.4500</t>
  </si>
  <si>
    <t>20-May-05                                  43.3400</t>
  </si>
  <si>
    <t>19-May-05                                  43.4500</t>
  </si>
  <si>
    <t>18-May-05                                  43.4300</t>
  </si>
  <si>
    <t>17-May-05                                  43.4100</t>
  </si>
  <si>
    <t>16-May-05                                  43.3800</t>
  </si>
  <si>
    <t>13-May-05                                  43.3500</t>
  </si>
  <si>
    <t>12-May-05                                  43.3000</t>
  </si>
  <si>
    <t>11-May-05                                  43.2100</t>
  </si>
  <si>
    <t>10-May-05                                  43.3600</t>
  </si>
  <si>
    <t xml:space="preserve"> 9-May-05                                  43.4500</t>
  </si>
  <si>
    <t xml:space="preserve"> 6-May-05                                  43.3500</t>
  </si>
  <si>
    <t xml:space="preserve"> 5-May-05                                  43.3300</t>
  </si>
  <si>
    <t xml:space="preserve"> 4-May-05                                  43.4000</t>
  </si>
  <si>
    <t xml:space="preserve"> 3-May-05                                  43.5600</t>
  </si>
  <si>
    <t xml:space="preserve"> 2-May-05                                  43.4600</t>
  </si>
  <si>
    <t>29-Apr-05                                  43.4800</t>
  </si>
  <si>
    <t>28-Apr-05                                  43.6800</t>
  </si>
  <si>
    <t>27-Apr-05                                  43.6000</t>
  </si>
  <si>
    <t>26-Apr-05                                  43.6000</t>
  </si>
  <si>
    <t>25-Apr-05                                  43.6100</t>
  </si>
  <si>
    <t>22-Apr-05                                  43.6600</t>
  </si>
  <si>
    <t>21-Apr-05                                  43.6800</t>
  </si>
  <si>
    <t>20-Apr-05                                  43.5800</t>
  </si>
  <si>
    <t>19-Apr-05                                  43.7000</t>
  </si>
  <si>
    <t>18-Apr-05                                  43.6200</t>
  </si>
  <si>
    <t>15-Apr-05                                  43.7000</t>
  </si>
  <si>
    <t>14-Apr-05                                  43.6400</t>
  </si>
  <si>
    <t>13-Apr-05                                  43.6500</t>
  </si>
  <si>
    <t>12-Apr-05                                  43.6200</t>
  </si>
  <si>
    <t>11-Apr-05                                  43.6000</t>
  </si>
  <si>
    <t xml:space="preserve"> 8-Apr-05                                  43.6600</t>
  </si>
  <si>
    <t xml:space="preserve"> 7-Apr-05                                  43.6900</t>
  </si>
  <si>
    <t xml:space="preserve"> 6-Apr-05                                  43.7200</t>
  </si>
  <si>
    <t xml:space="preserve"> 5-Apr-05                                  43.6900</t>
  </si>
  <si>
    <t xml:space="preserve"> 4-Apr-05                                  43.6800</t>
  </si>
  <si>
    <t xml:space="preserve"> 1-Apr-05                                  43.6200</t>
  </si>
  <si>
    <t>31-Mar-05                                  43.6200</t>
  </si>
  <si>
    <t>30-Mar-05                                  43.6900</t>
  </si>
  <si>
    <t>29-Mar-05                                  43.7000</t>
  </si>
  <si>
    <t>28-Mar-05                                  43.6700</t>
  </si>
  <si>
    <t>25-Mar-05                                  43.6200</t>
  </si>
  <si>
    <t>24-Mar-05                                  43.6500</t>
  </si>
  <si>
    <t>23-Mar-05                                  43.6600</t>
  </si>
  <si>
    <t>22-Mar-05                                  43.6100</t>
  </si>
  <si>
    <t>21-Mar-05                                  43.6100</t>
  </si>
  <si>
    <t>18-Mar-05                                  43.6700</t>
  </si>
  <si>
    <t>17-Mar-05                                  43.5500</t>
  </si>
  <si>
    <t>16-Mar-05                                  43.5000</t>
  </si>
  <si>
    <t>15-Mar-05                                  43.4600</t>
  </si>
  <si>
    <t>14-Mar-05                                  43.4400</t>
  </si>
  <si>
    <t>11-Mar-05                                  43.4500</t>
  </si>
  <si>
    <t>10-Mar-05                                  43.4800</t>
  </si>
  <si>
    <t xml:space="preserve"> 9-Mar-05                                  43.5500</t>
  </si>
  <si>
    <t xml:space="preserve"> 8-Mar-05                                  43.5800</t>
  </si>
  <si>
    <t xml:space="preserve"> 7-Mar-05                                  43.5800</t>
  </si>
  <si>
    <t xml:space="preserve"> 4-Mar-05                                  43.6400</t>
  </si>
  <si>
    <t xml:space="preserve"> 3-Mar-05                                  43.5800</t>
  </si>
  <si>
    <t xml:space="preserve"> 2-Mar-05                                  43.5900</t>
  </si>
  <si>
    <t xml:space="preserve"> 1-Mar-05                                  43.5800</t>
  </si>
  <si>
    <t>28-Feb-05                                  43.5700</t>
  </si>
  <si>
    <t>25-Feb-05                                  43.6100</t>
  </si>
  <si>
    <t>24-Feb-05                                  43.5700</t>
  </si>
  <si>
    <t>23-Feb-05                                  43.6100</t>
  </si>
  <si>
    <t>22-Feb-05                                  43.6300</t>
  </si>
  <si>
    <t>21-Feb-05                                       ND</t>
  </si>
  <si>
    <t>18-Feb-05                                  43.7300</t>
  </si>
  <si>
    <t>17-Feb-05                                  43.6800</t>
  </si>
  <si>
    <t>16-Feb-05                                  43.6500</t>
  </si>
  <si>
    <t>15-Feb-05                                  43.7100</t>
  </si>
  <si>
    <t>14-Feb-05                                  43.6400</t>
  </si>
  <si>
    <t>11-Feb-05                                  43.7000</t>
  </si>
  <si>
    <t>10-Feb-05                                  43.6800</t>
  </si>
  <si>
    <t xml:space="preserve"> 9-Feb-05                                  43.6200</t>
  </si>
  <si>
    <t xml:space="preserve"> 8-Feb-05                                  43.5800</t>
  </si>
  <si>
    <t xml:space="preserve"> 7-Feb-05                                  43.3800</t>
  </si>
  <si>
    <t xml:space="preserve"> 4-Feb-05                                  43.3400</t>
  </si>
  <si>
    <t xml:space="preserve"> 3-Feb-05                                  43.3000</t>
  </si>
  <si>
    <t xml:space="preserve"> 2-Feb-05                                  43.2800</t>
  </si>
  <si>
    <t xml:space="preserve"> 1-Feb-05                                  43.6600</t>
  </si>
  <si>
    <t>31-Jan-05                                  43.6000</t>
  </si>
  <si>
    <t>28-Jan-05                                  43.6600</t>
  </si>
  <si>
    <t>27-Jan-05                                  43.6500</t>
  </si>
  <si>
    <t>26-Jan-05                                  43.6500</t>
  </si>
  <si>
    <t>25-Jan-05                                  43.6500</t>
  </si>
  <si>
    <t>24-Jan-05                                  43.6500</t>
  </si>
  <si>
    <t>21-Jan-05                                  43.6400</t>
  </si>
  <si>
    <t>20-Jan-05                                  43.7000</t>
  </si>
  <si>
    <t>19-Jan-05                                  43.6100</t>
  </si>
  <si>
    <t>18-Jan-05                                  43.5900</t>
  </si>
  <si>
    <t>17-Jan-05                                       ND</t>
  </si>
  <si>
    <t>14-Jan-05                                  43.5500</t>
  </si>
  <si>
    <t>13-Jan-05                                  43.5200</t>
  </si>
  <si>
    <t>12-Jan-05                                  43.5300</t>
  </si>
  <si>
    <t>11-Jan-05                                  43.6800</t>
  </si>
  <si>
    <t>10-Jan-05                                  43.8200</t>
  </si>
  <si>
    <t xml:space="preserve"> 7-Jan-05                                  43.6300</t>
  </si>
  <si>
    <t xml:space="preserve"> 6-Jan-05                                  43.7500</t>
  </si>
  <si>
    <t xml:space="preserve"> 5-Jan-05                                  43.6000</t>
  </si>
  <si>
    <t xml:space="preserve"> 4-Jan-05                                  43.4700</t>
  </si>
  <si>
    <t xml:space="preserve"> 3-Jan-05                                  43.3500</t>
  </si>
  <si>
    <t>31-Dec-04                                  43.2700</t>
  </si>
  <si>
    <t>30-Dec-04                                  43.6200</t>
  </si>
  <si>
    <t>29-Dec-04                                  43.6700</t>
  </si>
  <si>
    <t>28-Dec-04                                  43.6300</t>
  </si>
  <si>
    <t>27-Dec-04                                  43.7500</t>
  </si>
  <si>
    <t>24-Dec-04                                  43.6300</t>
  </si>
  <si>
    <t>23-Dec-04                                  43.6100</t>
  </si>
  <si>
    <t>22-Dec-04                                  43.8000</t>
  </si>
  <si>
    <t>21-Dec-04                                  43.6600</t>
  </si>
  <si>
    <t>20-Dec-04                                  43.8500</t>
  </si>
  <si>
    <t>17-Dec-04                                  43.8800</t>
  </si>
  <si>
    <t>16-Dec-04                                  43.7500</t>
  </si>
  <si>
    <t>15-Dec-04                                  43.8600</t>
  </si>
  <si>
    <t>14-Dec-04                                  44.0500</t>
  </si>
  <si>
    <t>13-Dec-04                                  44.1500</t>
  </si>
  <si>
    <t>10-Dec-04                                  44.5200</t>
  </si>
  <si>
    <t xml:space="preserve"> 9-Dec-04                                  44.1200</t>
  </si>
  <si>
    <t xml:space="preserve"> 8-Dec-04                                  44.1500</t>
  </si>
  <si>
    <t xml:space="preserve"> 7-Dec-04                                  43.6000</t>
  </si>
  <si>
    <t xml:space="preserve"> 6-Dec-04                                  43.5100</t>
  </si>
  <si>
    <t xml:space="preserve"> 3-Dec-04                                  44.0000</t>
  </si>
  <si>
    <t xml:space="preserve"> 2-Dec-04                                  44.1000</t>
  </si>
  <si>
    <t xml:space="preserve"> 1-Dec-04                                  44.3000</t>
  </si>
  <si>
    <t>30-Nov-04                                  44.4700</t>
  </si>
  <si>
    <t>29-Nov-04                                  44.6700</t>
  </si>
  <si>
    <t>26-Nov-04                                  44.9400</t>
  </si>
  <si>
    <t>25-Nov-04                                       ND</t>
  </si>
  <si>
    <t>24-Nov-04                                  44.9400</t>
  </si>
  <si>
    <t>23-Nov-04                                  45.0200</t>
  </si>
  <si>
    <t>22-Nov-04                                  44.9700</t>
  </si>
  <si>
    <t>19-Nov-04                                  45.0000</t>
  </si>
  <si>
    <t>18-Nov-04                                  45.0000</t>
  </si>
  <si>
    <t>17-Nov-04                                  44.9600</t>
  </si>
  <si>
    <t>16-Nov-04                                  45.0100</t>
  </si>
  <si>
    <t>15-Nov-04                                  45.0300</t>
  </si>
  <si>
    <t>12-Nov-04                                  45.0400</t>
  </si>
  <si>
    <t>11-Nov-04                                       ND</t>
  </si>
  <si>
    <t>10-Nov-04                                  45.1400</t>
  </si>
  <si>
    <t xml:space="preserve"> 9-Nov-04                                  45.1200</t>
  </si>
  <si>
    <t xml:space="preserve"> 8-Nov-04                                  45.0800</t>
  </si>
  <si>
    <t xml:space="preserve"> 5-Nov-04                                  45.1000</t>
  </si>
  <si>
    <t xml:space="preserve"> 4-Nov-04                                  45.1000</t>
  </si>
  <si>
    <t xml:space="preserve"> 3-Nov-04                                  45.3300</t>
  </si>
  <si>
    <t xml:space="preserve"> 2-Nov-04                                  45.4000</t>
  </si>
  <si>
    <t xml:space="preserve"> 1-Nov-04                                  45.3300</t>
  </si>
  <si>
    <t>29-Oct-04                                  45.3000</t>
  </si>
  <si>
    <t>28-Oct-04                                  45.5100</t>
  </si>
  <si>
    <t>27-Oct-04                                  45.5700</t>
  </si>
  <si>
    <t>26-Oct-04                                  45.6600</t>
  </si>
  <si>
    <t>25-Oct-04                                  45.5800</t>
  </si>
  <si>
    <t>22-Oct-04                                  45.6200</t>
  </si>
  <si>
    <t>21-Oct-04                                  45.6500</t>
  </si>
  <si>
    <t>20-Oct-04                                  45.7000</t>
  </si>
  <si>
    <t>19-Oct-04                                  45.8500</t>
  </si>
  <si>
    <t>18-Oct-04                                  45.8300</t>
  </si>
  <si>
    <t>15-Oct-04                                  45.8500</t>
  </si>
  <si>
    <t>14-Oct-04                                  45.8100</t>
  </si>
  <si>
    <t>13-Oct-04                                  45.8300</t>
  </si>
  <si>
    <t>12-Oct-04                                  45.8700</t>
  </si>
  <si>
    <t>11-Oct-04                                       ND</t>
  </si>
  <si>
    <t xml:space="preserve"> 8-Oct-04                                  45.8000</t>
  </si>
  <si>
    <t xml:space="preserve"> 7-Oct-04                                  45.8600</t>
  </si>
  <si>
    <t xml:space="preserve"> 6-Oct-04                                  45.8600</t>
  </si>
  <si>
    <t xml:space="preserve"> 5-Oct-04                                  45.8600</t>
  </si>
  <si>
    <t xml:space="preserve"> 4-Oct-04                                  45.8500</t>
  </si>
  <si>
    <t xml:space="preserve"> 1-Oct-04                                  45.8500</t>
  </si>
  <si>
    <t>30-Sep-04                                  45.9100</t>
  </si>
  <si>
    <t>29-Sep-04                                  46.0000</t>
  </si>
  <si>
    <t>28-Sep-04                                  46.1000</t>
  </si>
  <si>
    <t>27-Sep-04                                  45.9700</t>
  </si>
  <si>
    <t>24-Sep-04                                  45.9000</t>
  </si>
  <si>
    <t>23-Sep-04                                  45.8700</t>
  </si>
  <si>
    <t>22-Sep-04                                  45.8600</t>
  </si>
  <si>
    <t>21-Sep-04                                  45.8600</t>
  </si>
  <si>
    <t>20-Sep-04                                  45.9300</t>
  </si>
  <si>
    <t>17-Sep-04                                  45.8400</t>
  </si>
  <si>
    <t>16-Sep-04                                  45.8200</t>
  </si>
  <si>
    <t>15-Sep-04                                  45.8100</t>
  </si>
  <si>
    <t>14-Sep-04                                  45.8500</t>
  </si>
  <si>
    <t>13-Sep-04                                  46.1800</t>
  </si>
  <si>
    <t>10-Sep-04                                  46.2600</t>
  </si>
  <si>
    <t xml:space="preserve"> 9-Sep-04                                  46.3000</t>
  </si>
  <si>
    <t xml:space="preserve"> 8-Sep-04                                  46.3500</t>
  </si>
  <si>
    <t xml:space="preserve"> 7-Sep-04                                  46.3500</t>
  </si>
  <si>
    <t xml:space="preserve"> 6-Sep-04                                       ND</t>
  </si>
  <si>
    <t xml:space="preserve"> 3-Sep-04                                  46.3300</t>
  </si>
  <si>
    <t xml:space="preserve"> 2-Sep-04                                  46.3200</t>
  </si>
  <si>
    <t xml:space="preserve"> 1-Sep-04                                  46.3400</t>
  </si>
  <si>
    <t>31-Aug-04                                  46.3500</t>
  </si>
  <si>
    <t>30-Aug-04                                  46.3500</t>
  </si>
  <si>
    <t>27-Aug-04                                  46.2800</t>
  </si>
  <si>
    <t>26-Aug-04                                  46.3500</t>
  </si>
  <si>
    <t>25-Aug-04                                  46.3600</t>
  </si>
  <si>
    <t>24-Aug-04                                  46.2950</t>
  </si>
  <si>
    <t>23-Aug-04                                  46.2600</t>
  </si>
  <si>
    <t>20-Aug-04                                  46.2500</t>
  </si>
  <si>
    <t>19-Aug-04                                  46.2700</t>
  </si>
  <si>
    <t>18-Aug-04                                  46.3400</t>
  </si>
  <si>
    <t>17-Aug-04                                  46.3400</t>
  </si>
  <si>
    <t>16-Aug-04                                  46.3600</t>
  </si>
  <si>
    <t>13-Aug-04                                  46.2700</t>
  </si>
  <si>
    <t>12-Aug-04                                  46.2100</t>
  </si>
  <si>
    <t>11-Aug-04                                  46.3200</t>
  </si>
  <si>
    <t>10-Aug-04                                  46.3400</t>
  </si>
  <si>
    <t xml:space="preserve"> 9-Aug-04                                  46.4000</t>
  </si>
  <si>
    <t xml:space="preserve"> 6-Aug-04                                  46.3300</t>
  </si>
  <si>
    <t xml:space="preserve"> 5-Aug-04                                  46.3500</t>
  </si>
  <si>
    <t xml:space="preserve"> 4-Aug-04                                  46.3600</t>
  </si>
  <si>
    <t xml:space="preserve"> 3-Aug-04                                  46.3500</t>
  </si>
  <si>
    <t xml:space="preserve"> 2-Aug-04                                  46.3500</t>
  </si>
  <si>
    <t>30-Jul-04                                  46.4000</t>
  </si>
  <si>
    <t>29-Jul-04                                  46.4500</t>
  </si>
  <si>
    <t>28-Jul-04                                  46.3000</t>
  </si>
  <si>
    <t>27-Jul-04                                  46.2500</t>
  </si>
  <si>
    <t>26-Jul-04                                  46.2800</t>
  </si>
  <si>
    <t>23-Jul-04                                  46.3500</t>
  </si>
  <si>
    <t>22-Jul-04                                  46.3000</t>
  </si>
  <si>
    <t>21-Jul-04                                  46.1300</t>
  </si>
  <si>
    <t>20-Jul-04                                  46.1000</t>
  </si>
  <si>
    <t>19-Jul-04                                  46.1100</t>
  </si>
  <si>
    <t>16-Jul-04                                  45.9600</t>
  </si>
  <si>
    <t>15-Jul-04                                  46.0800</t>
  </si>
  <si>
    <t>14-Jul-04                                  45.9500</t>
  </si>
  <si>
    <t>13-Jul-04                                  45.8600</t>
  </si>
  <si>
    <t>12-Jul-04                                  45.7200</t>
  </si>
  <si>
    <t xml:space="preserve"> 9-Jul-04                                  45.6600</t>
  </si>
  <si>
    <t xml:space="preserve"> 8-Jul-04                                  45.7500</t>
  </si>
  <si>
    <t xml:space="preserve"> 7-Jul-04                                  45.8400</t>
  </si>
  <si>
    <t xml:space="preserve"> 6-Jul-04                                  46.0500</t>
  </si>
  <si>
    <t xml:space="preserve"> 5-Jul-04                                       ND</t>
  </si>
  <si>
    <t xml:space="preserve"> 2-Jul-04                                  45.7500</t>
  </si>
  <si>
    <t xml:space="preserve"> 1-Jul-04                                  45.8800</t>
  </si>
  <si>
    <t>30-Jun-04                                  45.9900</t>
  </si>
  <si>
    <t>29-Jun-04                                  46.0500</t>
  </si>
  <si>
    <t>28-Jun-04                                  45.9900</t>
  </si>
  <si>
    <t>25-Jun-04                                  45.8500</t>
  </si>
  <si>
    <t>24-Jun-04                                  45.8500</t>
  </si>
  <si>
    <t>23-Jun-04                                  45.7000</t>
  </si>
  <si>
    <t>22-Jun-04                                  46.2100</t>
  </si>
  <si>
    <t>21-Jun-04                                  45.8800</t>
  </si>
  <si>
    <t>18-Jun-04                                  45.6600</t>
  </si>
  <si>
    <t>17-Jun-04                                  45.4900</t>
  </si>
  <si>
    <t>16-Jun-04                                  45.3400</t>
  </si>
  <si>
    <t>15-Jun-04                                  45.3800</t>
  </si>
  <si>
    <t>14-Jun-04                                  45.3500</t>
  </si>
  <si>
    <t>11-Jun-04                                  45.0900</t>
  </si>
  <si>
    <t>10-Jun-04                                  45.0500</t>
  </si>
  <si>
    <t xml:space="preserve"> 9-Jun-04                                  44.9400</t>
  </si>
  <si>
    <t xml:space="preserve"> 8-Jun-04                                  45.0500</t>
  </si>
  <si>
    <t xml:space="preserve"> 7-Jun-04                                  45.1000</t>
  </si>
  <si>
    <t xml:space="preserve"> 4-Jun-04                                  45.0700</t>
  </si>
  <si>
    <t xml:space="preserve"> 3-Jun-04                                  45.2200</t>
  </si>
  <si>
    <t xml:space="preserve"> 2-Jun-04                                  45.3700</t>
  </si>
  <si>
    <t xml:space="preserve"> 1-Jun-04                                  45.4300</t>
  </si>
  <si>
    <t>31-May-04                                       ND</t>
  </si>
  <si>
    <t>28-May-04                                  45.4200</t>
  </si>
  <si>
    <t>27-May-04                                  45.4000</t>
  </si>
  <si>
    <t>26-May-04                                  45.4000</t>
  </si>
  <si>
    <t>25-May-04                                  45.3600</t>
  </si>
  <si>
    <t>24-May-04                                  45.3100</t>
  </si>
  <si>
    <t>21-May-04                                  45.2800</t>
  </si>
  <si>
    <t>20-May-04                                  45.2800</t>
  </si>
  <si>
    <t>19-May-04                                  45.1800</t>
  </si>
  <si>
    <t>18-May-04                                  45.4700</t>
  </si>
  <si>
    <t>17-May-04                                  45.5000</t>
  </si>
  <si>
    <t>14-May-04                                  45.5700</t>
  </si>
  <si>
    <t>13-May-04                                  45.2500</t>
  </si>
  <si>
    <t>12-May-04                                  45.3500</t>
  </si>
  <si>
    <t>11-May-04                                  45.3500</t>
  </si>
  <si>
    <t>10-May-04                                  44.9500</t>
  </si>
  <si>
    <t xml:space="preserve"> 7-May-04                                  44.6600</t>
  </si>
  <si>
    <t xml:space="preserve"> 6-May-04                                  44.6500</t>
  </si>
  <si>
    <t xml:space="preserve"> 5-May-04                                  44.5500</t>
  </si>
  <si>
    <t xml:space="preserve"> 4-May-04                                  44.7000</t>
  </si>
  <si>
    <t xml:space="preserve"> 3-May-04                                  44.8800</t>
  </si>
  <si>
    <t>30-Apr-04                                  44.5200</t>
  </si>
  <si>
    <t>29-Apr-04                                  44.4000</t>
  </si>
  <si>
    <t>28-Apr-04                                  44.2100</t>
  </si>
  <si>
    <t>27-Apr-04                                  44.2300</t>
  </si>
  <si>
    <t>26-Apr-04                                  44.1000</t>
  </si>
  <si>
    <t>23-Apr-04                                  44.0000</t>
  </si>
  <si>
    <t>22-Apr-04                                  44.1400</t>
  </si>
  <si>
    <t>21-Apr-04                                  44.1000</t>
  </si>
  <si>
    <t>20-Apr-04                                  43.9700</t>
  </si>
  <si>
    <t>19-Apr-04                                  43.8800</t>
  </si>
  <si>
    <t>16-Apr-04                                  43.8500</t>
  </si>
  <si>
    <t>15-Apr-04                                  44.0000</t>
  </si>
  <si>
    <t>14-Apr-04                                  43.6900</t>
  </si>
  <si>
    <t>13-Apr-04                                  43.7500</t>
  </si>
  <si>
    <t>12-Apr-04                                  43.6600</t>
  </si>
  <si>
    <t xml:space="preserve"> 9-Apr-04                                  43.4500</t>
  </si>
  <si>
    <t xml:space="preserve"> 8-Apr-04                                  43.6000</t>
  </si>
  <si>
    <t xml:space="preserve"> 7-Apr-04                                  43.5500</t>
  </si>
  <si>
    <t xml:space="preserve"> 6-Apr-04                                  43.7000</t>
  </si>
  <si>
    <t xml:space="preserve"> 5-Apr-04                                  43.6700</t>
  </si>
  <si>
    <t xml:space="preserve"> 2-Apr-04                                  43.7500</t>
  </si>
  <si>
    <t xml:space="preserve"> 1-Apr-04                                  43.4000</t>
  </si>
  <si>
    <t>31-Mar-04                                  43.4000</t>
  </si>
  <si>
    <t>30-Mar-04                                  44.0700</t>
  </si>
  <si>
    <t>29-Mar-04                                  44.0000</t>
  </si>
  <si>
    <t>26-Mar-04                                  44.4400</t>
  </si>
  <si>
    <t>25-Mar-04                                  44.7300</t>
  </si>
  <si>
    <t>24-Mar-04                                  44.8000</t>
  </si>
  <si>
    <t>23-Mar-04                                  44.8500</t>
  </si>
  <si>
    <t>22-Mar-04                                  45.1450</t>
  </si>
  <si>
    <t>19-Mar-04                                  45.2000</t>
  </si>
  <si>
    <t>18-Mar-04                                  45.2500</t>
  </si>
  <si>
    <t>17-Mar-04                                  45.2700</t>
  </si>
  <si>
    <t>16-Mar-04                                  45.2200</t>
  </si>
  <si>
    <t>15-Mar-04                                  45.2500</t>
  </si>
  <si>
    <t>12-Mar-04                                  45.2200</t>
  </si>
  <si>
    <t>11-Mar-04                                  45.2800</t>
  </si>
  <si>
    <t>10-Mar-04                                  45.2500</t>
  </si>
  <si>
    <t xml:space="preserve"> 9-Mar-04                                  45.2300</t>
  </si>
  <si>
    <t xml:space="preserve"> 8-Mar-04                                  45.2600</t>
  </si>
  <si>
    <t xml:space="preserve"> 5-Mar-04                                  45.3200</t>
  </si>
  <si>
    <t xml:space="preserve"> 4-Mar-04                                  45.3200</t>
  </si>
  <si>
    <t xml:space="preserve"> 3-Mar-04                                  45.2200</t>
  </si>
  <si>
    <t xml:space="preserve"> 2-Mar-04                                  45.2500</t>
  </si>
  <si>
    <t xml:space="preserve"> 1-Mar-04                                  45.3200</t>
  </si>
  <si>
    <t>27-Feb-04                                  45.3200</t>
  </si>
  <si>
    <t>26-Feb-04                                  45.2700</t>
  </si>
  <si>
    <t>25-Feb-04                                  45.2500</t>
  </si>
  <si>
    <t>24-Feb-04                                  45.3200</t>
  </si>
  <si>
    <t>23-Feb-04                                  45.3200</t>
  </si>
  <si>
    <t>20-Feb-04                                  45.2300</t>
  </si>
  <si>
    <t>19-Feb-04                                  45.2800</t>
  </si>
  <si>
    <t>18-Feb-04                                  45.2400</t>
  </si>
  <si>
    <t>17-Feb-04                                  45.2800</t>
  </si>
  <si>
    <t>16-Feb-04                                       ND</t>
  </si>
  <si>
    <t>13-Feb-04                                  45.2400</t>
  </si>
  <si>
    <t>12-Feb-04                                  45.2300</t>
  </si>
  <si>
    <t>11-Feb-04                                  45.2400</t>
  </si>
  <si>
    <t>10-Feb-04                                  45.2200</t>
  </si>
  <si>
    <t xml:space="preserve"> 9-Feb-04                                  45.2500</t>
  </si>
  <si>
    <t xml:space="preserve"> 6-Feb-04                                  45.3000</t>
  </si>
  <si>
    <t xml:space="preserve"> 5-Feb-04                                  45.2900</t>
  </si>
  <si>
    <t xml:space="preserve"> 4-Feb-04                                  45.3000</t>
  </si>
  <si>
    <t xml:space="preserve"> 3-Feb-04                                  45.3000</t>
  </si>
  <si>
    <t xml:space="preserve"> 2-Feb-04                                  45.3000</t>
  </si>
  <si>
    <t>30-Jan-04                                  45.3200</t>
  </si>
  <si>
    <t>29-Jan-04                                  45.2900</t>
  </si>
  <si>
    <t>28-Jan-04                                  45.3600</t>
  </si>
  <si>
    <t>27-Jan-04                                  45.3800</t>
  </si>
  <si>
    <t>26-Jan-04                                  45.3600</t>
  </si>
  <si>
    <t>23-Jan-04                                  45.4300</t>
  </si>
  <si>
    <t>22-Jan-04                                  45.4300</t>
  </si>
  <si>
    <t>21-Jan-04                                  45.4300</t>
  </si>
  <si>
    <t>20-Jan-04                                  45.4300</t>
  </si>
  <si>
    <t>19-Jan-04                                       ND</t>
  </si>
  <si>
    <t>16-Jan-04                                  45.4500</t>
  </si>
  <si>
    <t>15-Jan-04                                  45.4400</t>
  </si>
  <si>
    <t>14-Jan-04                                  45.4200</t>
  </si>
  <si>
    <t>13-Jan-04                                  45.4400</t>
  </si>
  <si>
    <t>12-Jan-04                                  45.4400</t>
  </si>
  <si>
    <t xml:space="preserve"> 9-Jan-04                                  45.4800</t>
  </si>
  <si>
    <t xml:space="preserve"> 8-Jan-04                                  45.5500</t>
  </si>
  <si>
    <t xml:space="preserve"> 7-Jan-04                                  45.5300</t>
  </si>
  <si>
    <t xml:space="preserve"> 6-Jan-04                                  45.6600</t>
  </si>
  <si>
    <t xml:space="preserve"> 5-Jan-04                                  45.6000</t>
  </si>
  <si>
    <t xml:space="preserve"> 2-Jan-04                                  45.6800</t>
  </si>
  <si>
    <t xml:space="preserve"> 1-Jan-04                                       ND</t>
  </si>
  <si>
    <t>31-Dec-03                                  45.5500</t>
  </si>
  <si>
    <t>30-Dec-03                                  45.5700</t>
  </si>
  <si>
    <t>29-Dec-03                                  45.6600</t>
  </si>
  <si>
    <t>26-Dec-03                                  45.5000</t>
  </si>
  <si>
    <t>25-Dec-03                                       ND</t>
  </si>
  <si>
    <t>24-Dec-03                                  45.5000</t>
  </si>
  <si>
    <t>23-Dec-03                                  45.5200</t>
  </si>
  <si>
    <t>22-Dec-03                                  45.5200</t>
  </si>
  <si>
    <t>19-Dec-03                                  45.5400</t>
  </si>
  <si>
    <t>18-Dec-03                                  45.5000</t>
  </si>
  <si>
    <t>17-Dec-03                                  45.5500</t>
  </si>
  <si>
    <t>16-Dec-03                                  45.5000</t>
  </si>
  <si>
    <t>15-Dec-03                                  45.5500</t>
  </si>
  <si>
    <t>12-Dec-03                                  45.5500</t>
  </si>
  <si>
    <t>11-Dec-03                                  45.5500</t>
  </si>
  <si>
    <t>10-Dec-03                                  45.5500</t>
  </si>
  <si>
    <t xml:space="preserve"> 9-Dec-03                                  45.5500</t>
  </si>
  <si>
    <t xml:space="preserve"> 8-Dec-03                                  45.5500</t>
  </si>
  <si>
    <t xml:space="preserve"> 5-Dec-03                                  45.6600</t>
  </si>
  <si>
    <t xml:space="preserve"> 4-Dec-03                                  45.6600</t>
  </si>
  <si>
    <t xml:space="preserve"> 3-Dec-03                                  45.6300</t>
  </si>
  <si>
    <t xml:space="preserve"> 2-Dec-03                                  45.7000</t>
  </si>
  <si>
    <t xml:space="preserve"> 1-Dec-03                                  45.7700</t>
  </si>
  <si>
    <t>28-Nov-03                                  45.8200</t>
  </si>
  <si>
    <t>27-Nov-03                                       ND</t>
  </si>
  <si>
    <t>26-Nov-03                                  45.8800</t>
  </si>
  <si>
    <t>25-Nov-03                                  45.9500</t>
  </si>
  <si>
    <t>24-Nov-03                                  45.8800</t>
  </si>
  <si>
    <t>21-Nov-03                                  45.7500</t>
  </si>
  <si>
    <t>20-Nov-03                                  45.7800</t>
  </si>
  <si>
    <t>19-Nov-03                                  45.6300</t>
  </si>
  <si>
    <t>18-Nov-03                                  45.6200</t>
  </si>
  <si>
    <t>17-Nov-03                                  45.5500</t>
  </si>
  <si>
    <t>14-Nov-03                                  45.4400</t>
  </si>
  <si>
    <t>13-Nov-03                                  45.3900</t>
  </si>
  <si>
    <t>12-Nov-03                                  45.3600</t>
  </si>
  <si>
    <t>11-Nov-03                                       ND</t>
  </si>
  <si>
    <t>10-Nov-03                                  45.3300</t>
  </si>
  <si>
    <t xml:space="preserve"> 7-Nov-03                                  45.3300</t>
  </si>
  <si>
    <t xml:space="preserve"> 6-Nov-03                                  45.3000</t>
  </si>
  <si>
    <t xml:space="preserve"> 5-Nov-03                                  45.3400</t>
  </si>
  <si>
    <t xml:space="preserve"> 4-Nov-03                                  45.3100</t>
  </si>
  <si>
    <t xml:space="preserve"> 3-Nov-03                                  45.3200</t>
  </si>
  <si>
    <t>31-Oct-03                                  45.3300</t>
  </si>
  <si>
    <t>30-Oct-03                                  45.3500</t>
  </si>
  <si>
    <t>29-Oct-03                                  45.3600</t>
  </si>
  <si>
    <t>28-Oct-03                                  45.3100</t>
  </si>
  <si>
    <t>27-Oct-03                                  45.4000</t>
  </si>
  <si>
    <t>24-Oct-03                                  45.3200</t>
  </si>
  <si>
    <t>23-Oct-03                                  45.3300</t>
  </si>
  <si>
    <t>22-Oct-03                                  45.3500</t>
  </si>
  <si>
    <t>21-Oct-03                                  45.3300</t>
  </si>
  <si>
    <t>20-Oct-03                                  45.3600</t>
  </si>
  <si>
    <t>17-Oct-03                                  45.3300</t>
  </si>
  <si>
    <t>16-Oct-03                                  45.3300</t>
  </si>
  <si>
    <t>15-Oct-03                                  45.7000</t>
  </si>
  <si>
    <t>14-Oct-03                                  45.6600</t>
  </si>
  <si>
    <t>13-Oct-03                                       ND</t>
  </si>
  <si>
    <t>10-Oct-03                                  45.4200</t>
  </si>
  <si>
    <t xml:space="preserve"> 9-Oct-03                                  45.2900</t>
  </si>
  <si>
    <t xml:space="preserve"> 8-Oct-03                                  45.4300</t>
  </si>
  <si>
    <t xml:space="preserve"> 7-Oct-03                                  45.3300</t>
  </si>
  <si>
    <t xml:space="preserve"> 6-Oct-03                                  45.4900</t>
  </si>
  <si>
    <t xml:space="preserve"> 3-Oct-03                                  45.3300</t>
  </si>
  <si>
    <t xml:space="preserve"> 2-Oct-03                                  45.4300</t>
  </si>
  <si>
    <t xml:space="preserve"> 1-Oct-03                                  45.7000</t>
  </si>
  <si>
    <t>30-Sep-03                                  45.7800</t>
  </si>
  <si>
    <t>29-Sep-03                                  45.8500</t>
  </si>
  <si>
    <t>26-Sep-03                                  45.7700</t>
  </si>
  <si>
    <t>25-Sep-03                                  45.8800</t>
  </si>
  <si>
    <t>24-Sep-03                                  45.8800</t>
  </si>
  <si>
    <t>23-Sep-03                                  45.7700</t>
  </si>
  <si>
    <t>22-Sep-03                                  45.7700</t>
  </si>
  <si>
    <t>19-Sep-03                                  45.9800</t>
  </si>
  <si>
    <t>18-Sep-03                                  46.0000</t>
  </si>
  <si>
    <t>17-Sep-03                                  45.9500</t>
  </si>
  <si>
    <t>16-Sep-03                                  45.9000</t>
  </si>
  <si>
    <t>15-Sep-03                                  45.8000</t>
  </si>
  <si>
    <t>12-Sep-03                                  45.8000</t>
  </si>
  <si>
    <t>11-Sep-03                                  45.7200</t>
  </si>
  <si>
    <t>10-Sep-03                                  45.8200</t>
  </si>
  <si>
    <t xml:space="preserve"> 9-Sep-03                                  45.8000</t>
  </si>
  <si>
    <t xml:space="preserve"> 8-Sep-03                                  45.8500</t>
  </si>
  <si>
    <t xml:space="preserve"> 5-Sep-03                                  45.8800</t>
  </si>
  <si>
    <t xml:space="preserve"> 4-Sep-03                                  45.8000</t>
  </si>
  <si>
    <t xml:space="preserve"> 3-Sep-03                                  45.9000</t>
  </si>
  <si>
    <t xml:space="preserve"> 2-Sep-03                                  45.8800</t>
  </si>
  <si>
    <t xml:space="preserve"> 1-Sep-03                                       ND</t>
  </si>
  <si>
    <t>29-Aug-03                                  45.8800</t>
  </si>
  <si>
    <t>28-Aug-03                                  45.8800</t>
  </si>
  <si>
    <t>27-Aug-03                                  45.8800</t>
  </si>
  <si>
    <t>26-Aug-03                                  45.8800</t>
  </si>
  <si>
    <t>25-Aug-03                                  45.9000</t>
  </si>
  <si>
    <t>22-Aug-03                                  45.8800</t>
  </si>
  <si>
    <t>21-Aug-03                                  45.8000</t>
  </si>
  <si>
    <t>20-Aug-03                                  45.8800</t>
  </si>
  <si>
    <t>19-Aug-03                                  45.8500</t>
  </si>
  <si>
    <t>18-Aug-03                                  45.9000</t>
  </si>
  <si>
    <t>15-Aug-03                                  46.0000</t>
  </si>
  <si>
    <t>14-Aug-03                                  46.0000</t>
  </si>
  <si>
    <t>13-Aug-03                                  45.9500</t>
  </si>
  <si>
    <t>12-Aug-03                                  45.8900</t>
  </si>
  <si>
    <t>11-Aug-03                                  45.9900</t>
  </si>
  <si>
    <t xml:space="preserve"> 8-Aug-03                                  46.0100</t>
  </si>
  <si>
    <t xml:space="preserve"> 7-Aug-03                                  45.9800</t>
  </si>
  <si>
    <t xml:space="preserve"> 6-Aug-03                                  46.0500</t>
  </si>
  <si>
    <t xml:space="preserve"> 5-Aug-03                                  46.1400</t>
  </si>
  <si>
    <t xml:space="preserve"> 4-Aug-03                                  46.1500</t>
  </si>
  <si>
    <t xml:space="preserve"> 1-Aug-03                                  46.1800</t>
  </si>
  <si>
    <t>31-Jul-03                                  46.1500</t>
  </si>
  <si>
    <t>30-Jul-03                                  46.1500</t>
  </si>
  <si>
    <t>29-Jul-03                                  46.1300</t>
  </si>
  <si>
    <t>28-Jul-03                                  46.1500</t>
  </si>
  <si>
    <t>25-Jul-03                                  46.1500</t>
  </si>
  <si>
    <t>24-Jul-03                                  46.1500</t>
  </si>
  <si>
    <t>23-Jul-03                                  46.1600</t>
  </si>
  <si>
    <t>22-Jul-03                                  46.1500</t>
  </si>
  <si>
    <t>21-Jul-03                                  46.2700</t>
  </si>
  <si>
    <t>18-Jul-03                                  46.2900</t>
  </si>
  <si>
    <t>17-Jul-03                                  46.2300</t>
  </si>
  <si>
    <t>16-Jul-03                                  46.2300</t>
  </si>
  <si>
    <t>15-Jul-03                                  46.1300</t>
  </si>
  <si>
    <t>14-Jul-03                                  46.0600</t>
  </si>
  <si>
    <t>11-Jul-03                                  46.1000</t>
  </si>
  <si>
    <t>10-Jul-03                                  46.2100</t>
  </si>
  <si>
    <t xml:space="preserve"> 9-Jul-03                                  46.2400</t>
  </si>
  <si>
    <t xml:space="preserve"> 8-Jul-03                                  46.3000</t>
  </si>
  <si>
    <t xml:space="preserve"> 7-Jul-03                                  46.3400</t>
  </si>
  <si>
    <t xml:space="preserve"> 4-Jul-03                                       ND</t>
  </si>
  <si>
    <t xml:space="preserve"> 3-Jul-03                                  46.4000</t>
  </si>
  <si>
    <t xml:space="preserve"> 2-Jul-03                                  46.3600</t>
  </si>
  <si>
    <t xml:space="preserve"> 1-Jul-03                                  46.4900</t>
  </si>
  <si>
    <t>30-Jun-03                                  46.4000</t>
  </si>
  <si>
    <t>27-Jun-03                                  46.4000</t>
  </si>
  <si>
    <t>26-Jun-03                                  46.5700</t>
  </si>
  <si>
    <t>25-Jun-03                                  46.5800</t>
  </si>
  <si>
    <t>24-Jun-03                                  46.5700</t>
  </si>
  <si>
    <t>23-Jun-03                                  46.6600</t>
  </si>
  <si>
    <t>20-Jun-03                                  46.5700</t>
  </si>
  <si>
    <t>19-Jun-03                                  46.6100</t>
  </si>
  <si>
    <t>18-Jun-03                                  46.6200</t>
  </si>
  <si>
    <t>17-Jun-03                                  46.5900</t>
  </si>
  <si>
    <t>16-Jun-03                                  46.6600</t>
  </si>
  <si>
    <t>13-Jun-03                                  46.7000</t>
  </si>
  <si>
    <t>12-Jun-03                                  46.7300</t>
  </si>
  <si>
    <t>11-Jun-03                                  46.7000</t>
  </si>
  <si>
    <t>10-Jun-03                                  46.7900</t>
  </si>
  <si>
    <t xml:space="preserve"> 9-Jun-03                                  46.8700</t>
  </si>
  <si>
    <t xml:space="preserve"> 6-Jun-03                                  46.8800</t>
  </si>
  <si>
    <t xml:space="preserve"> 5-Jun-03                                  46.8400</t>
  </si>
  <si>
    <t xml:space="preserve"> 4-Jun-03                                  46.8500</t>
  </si>
  <si>
    <t xml:space="preserve"> 3-Jun-03                                  46.9500</t>
  </si>
  <si>
    <t xml:space="preserve"> 2-Jun-03                                  47.1500</t>
  </si>
  <si>
    <t>30-May-03                                  47.0700</t>
  </si>
  <si>
    <t>29-May-03                                  47.0500</t>
  </si>
  <si>
    <t>28-May-03                                  46.9800</t>
  </si>
  <si>
    <t>27-May-03                                  46.8500</t>
  </si>
  <si>
    <t>26-May-03                                       ND</t>
  </si>
  <si>
    <t>23-May-03                                  46.8700</t>
  </si>
  <si>
    <t>22-May-03                                  46.9100</t>
  </si>
  <si>
    <t>21-May-03                                  46.9000</t>
  </si>
  <si>
    <t>20-May-03                                  46.9500</t>
  </si>
  <si>
    <t>19-May-03                                  46.9900</t>
  </si>
  <si>
    <t>16-May-03                                  47.1200</t>
  </si>
  <si>
    <t>15-May-03                                  47.1300</t>
  </si>
  <si>
    <t>14-May-03                                  47.1500</t>
  </si>
  <si>
    <t>13-May-03                                  47.1500</t>
  </si>
  <si>
    <t>12-May-03                                  47.1800</t>
  </si>
  <si>
    <t xml:space="preserve"> 9-May-03                                  47.2000</t>
  </si>
  <si>
    <t xml:space="preserve"> 8-May-03                                  47.2500</t>
  </si>
  <si>
    <t xml:space="preserve"> 7-May-03                                  47.2800</t>
  </si>
  <si>
    <t xml:space="preserve"> 6-May-03                                  47.2800</t>
  </si>
  <si>
    <t xml:space="preserve"> 5-May-03                                  47.3000</t>
  </si>
  <si>
    <t xml:space="preserve"> 2-May-03                                  47.3500</t>
  </si>
  <si>
    <t xml:space="preserve"> 1-May-03                                  47.3500</t>
  </si>
  <si>
    <t>30-Apr-03                                  47.3700</t>
  </si>
  <si>
    <t>29-Apr-03                                  47.3700</t>
  </si>
  <si>
    <t>28-Apr-03                                  47.3500</t>
  </si>
  <si>
    <t>25-Apr-03                                  47.3700</t>
  </si>
  <si>
    <t>24-Apr-03                                  47.3600</t>
  </si>
  <si>
    <t>23-Apr-03                                  47.3500</t>
  </si>
  <si>
    <t>22-Apr-03                                  47.3400</t>
  </si>
  <si>
    <t>21-Apr-03                                  47.3800</t>
  </si>
  <si>
    <t>18-Apr-03                                  47.3400</t>
  </si>
  <si>
    <t>17-Apr-03                                  47.3400</t>
  </si>
  <si>
    <t>16-Apr-03                                  47.3800</t>
  </si>
  <si>
    <t>15-Apr-03                                  47.3600</t>
  </si>
  <si>
    <t>14-Apr-03                                  47.4400</t>
  </si>
  <si>
    <t>11-Apr-03                                  47.3800</t>
  </si>
  <si>
    <t>10-Apr-03                                  47.4000</t>
  </si>
  <si>
    <t xml:space="preserve"> 9-Apr-03                                  47.4500</t>
  </si>
  <si>
    <t xml:space="preserve"> 8-Apr-03                                  47.4600</t>
  </si>
  <si>
    <t xml:space="preserve"> 7-Apr-03                                  47.4400</t>
  </si>
  <si>
    <t xml:space="preserve"> 4-Apr-03                                  47.4400</t>
  </si>
  <si>
    <t xml:space="preserve"> 3-Apr-03                                  47.4300</t>
  </si>
  <si>
    <t xml:space="preserve"> 2-Apr-03                                  47.4000</t>
  </si>
  <si>
    <t xml:space="preserve"> 1-Apr-03                                  47.4500</t>
  </si>
  <si>
    <t>31-Mar-03                                  47.5300</t>
  </si>
  <si>
    <t>28-Mar-03                                  47.5500</t>
  </si>
  <si>
    <t>27-Mar-03                                  47.5900</t>
  </si>
  <si>
    <t>26-Mar-03                                  47.6400</t>
  </si>
  <si>
    <t>25-Mar-03                                  47.6400</t>
  </si>
  <si>
    <t>24-Mar-03                                  47.6800</t>
  </si>
  <si>
    <t>21-Mar-03                                  47.6600</t>
  </si>
  <si>
    <t>20-Mar-03                                  47.7500</t>
  </si>
  <si>
    <t>19-Mar-03                                  47.7200</t>
  </si>
  <si>
    <t>18-Mar-03                                  47.6800</t>
  </si>
  <si>
    <t>17-Mar-03                                  47.6800</t>
  </si>
  <si>
    <t>14-Mar-03                                  47.6600</t>
  </si>
  <si>
    <t>13-Mar-03                                  47.6600</t>
  </si>
  <si>
    <t>12-Mar-03                                  47.6500</t>
  </si>
  <si>
    <t>11-Mar-03                                  47.6400</t>
  </si>
  <si>
    <t>10-Mar-03                                  47.7000</t>
  </si>
  <si>
    <t xml:space="preserve"> 7-Mar-03                                  47.8000</t>
  </si>
  <si>
    <t xml:space="preserve"> 6-Mar-03                                  47.6300</t>
  </si>
  <si>
    <t xml:space="preserve"> 5-Mar-03                                  47.8000</t>
  </si>
  <si>
    <t xml:space="preserve"> 4-Mar-03                                  47.8500</t>
  </si>
  <si>
    <t xml:space="preserve"> 3-Mar-03                                  47.7000</t>
  </si>
  <si>
    <t>28-Feb-03                                  47.6600</t>
  </si>
  <si>
    <t>27-Feb-03                                  47.6600</t>
  </si>
  <si>
    <t>26-Feb-03                                  47.6700</t>
  </si>
  <si>
    <t>25-Feb-03                                  47.7400</t>
  </si>
  <si>
    <t>24-Feb-03                                  47.7400</t>
  </si>
  <si>
    <t>21-Feb-03                                  47.6500</t>
  </si>
  <si>
    <t>20-Feb-03                                  47.6500</t>
  </si>
  <si>
    <t>19-Feb-03                                  47.7000</t>
  </si>
  <si>
    <t>18-Feb-03                                  47.7500</t>
  </si>
  <si>
    <t>17-Feb-03                                       ND</t>
  </si>
  <si>
    <t>14-Feb-03                                  47.9200</t>
  </si>
  <si>
    <t>13-Feb-03                                  47.8700</t>
  </si>
  <si>
    <t>12-Feb-03                                  47.8900</t>
  </si>
  <si>
    <t>11-Feb-03                                  47.7000</t>
  </si>
  <si>
    <t>10-Feb-03                                  47.6900</t>
  </si>
  <si>
    <t xml:space="preserve"> 7-Feb-03                                  47.7200</t>
  </si>
  <si>
    <t xml:space="preserve"> 6-Feb-03                                  47.8000</t>
  </si>
  <si>
    <t xml:space="preserve"> 5-Feb-03                                  47.7700</t>
  </si>
  <si>
    <t xml:space="preserve"> 4-Feb-03                                  47.8200</t>
  </si>
  <si>
    <t xml:space="preserve"> 3-Feb-03                                  47.8000</t>
  </si>
  <si>
    <t>31-Jan-03                                  47.8300</t>
  </si>
  <si>
    <t>30-Jan-03                                  47.8500</t>
  </si>
  <si>
    <t>29-Jan-03                                  47.8300</t>
  </si>
  <si>
    <t>28-Jan-03                                  47.9200</t>
  </si>
  <si>
    <t>27-Jan-03                                  48.1000</t>
  </si>
  <si>
    <t>24-Jan-03                                  47.9000</t>
  </si>
  <si>
    <t>23-Jan-03                                  47.9200</t>
  </si>
  <si>
    <t>22-Jan-03                                  47.9300</t>
  </si>
  <si>
    <t>21-Jan-03                                  47.9700</t>
  </si>
  <si>
    <t>20-Jan-03                                       ND</t>
  </si>
  <si>
    <t>17-Jan-03                                  47.9600</t>
  </si>
  <si>
    <t>16-Jan-03                                  47.9600</t>
  </si>
  <si>
    <t>15-Jan-03                                  47.9700</t>
  </si>
  <si>
    <t>14-Jan-03                                  47.9500</t>
  </si>
  <si>
    <t>13-Jan-03                                  47.9600</t>
  </si>
  <si>
    <t>10-Jan-03                                  48.0000</t>
  </si>
  <si>
    <t xml:space="preserve"> 9-Jan-03                                  47.9600</t>
  </si>
  <si>
    <t xml:space="preserve"> 8-Jan-03                                  48.0000</t>
  </si>
  <si>
    <t xml:space="preserve"> 7-Jan-03                                  48.0000</t>
  </si>
  <si>
    <t xml:space="preserve"> 6-Jan-03                                  48.0100</t>
  </si>
  <si>
    <t xml:space="preserve"> 3-Jan-03                                  48.0300</t>
  </si>
  <si>
    <t xml:space="preserve"> 2-Jan-03                                  48.0500</t>
  </si>
  <si>
    <t xml:space="preserve"> 1-Jan-03                                       ND</t>
  </si>
  <si>
    <t>31-Dec-02                                  48.0000</t>
  </si>
  <si>
    <t>30-Dec-02                                  47.9600</t>
  </si>
  <si>
    <t>27-Dec-02                                  48.0100</t>
  </si>
  <si>
    <t>26-Dec-02                                  48.0500</t>
  </si>
  <si>
    <t>25-Dec-02                                       ND</t>
  </si>
  <si>
    <t>24-Dec-02                                  48.0400</t>
  </si>
  <si>
    <t>23-Dec-02                                  48.0300</t>
  </si>
  <si>
    <t>20-Dec-02                                  48.0300</t>
  </si>
  <si>
    <t>19-Dec-02                                  48.1100</t>
  </si>
  <si>
    <t>18-Dec-02                                  48.1500</t>
  </si>
  <si>
    <t>17-Dec-02                                  48.1600</t>
  </si>
  <si>
    <t>16-Dec-02                                  48.1800</t>
  </si>
  <si>
    <t>13-Dec-02                                  48.2000</t>
  </si>
  <si>
    <t>12-Dec-02                                  48.2200</t>
  </si>
  <si>
    <t>11-Dec-02                                  48.1800</t>
  </si>
  <si>
    <t>10-Dec-02                                  48.2400</t>
  </si>
  <si>
    <t xml:space="preserve"> 9-Dec-02                                  48.2400</t>
  </si>
  <si>
    <t xml:space="preserve"> 6-Dec-02                                  48.2400</t>
  </si>
  <si>
    <t xml:space="preserve"> 5-Dec-02                                  48.2700</t>
  </si>
  <si>
    <t xml:space="preserve"> 4-Dec-02                                  48.2300</t>
  </si>
  <si>
    <t xml:space="preserve"> 3-Dec-02                                  48.2800</t>
  </si>
  <si>
    <t xml:space="preserve"> 2-Dec-02                                  48.3200</t>
  </si>
  <si>
    <t>29-Nov-02                                  48.3600</t>
  </si>
  <si>
    <t>28-Nov-02                                       ND</t>
  </si>
  <si>
    <t>27-Nov-02                                  48.2700</t>
  </si>
  <si>
    <t>26-Nov-02                                  48.2400</t>
  </si>
  <si>
    <t>25-Nov-02                                  48.2300</t>
  </si>
  <si>
    <t>22-Nov-02                                  48.2200</t>
  </si>
  <si>
    <t>21-Nov-02                                  48.2100</t>
  </si>
  <si>
    <t>20-Nov-02                                  48.2500</t>
  </si>
  <si>
    <t>19-Nov-02                                  48.2300</t>
  </si>
  <si>
    <t>18-Nov-02                                  48.2300</t>
  </si>
  <si>
    <t>15-Nov-02                                  48.2300</t>
  </si>
  <si>
    <t>14-Nov-02                                  48.2900</t>
  </si>
  <si>
    <t>13-Nov-02                                  48.3000</t>
  </si>
  <si>
    <t>12-Nov-02                                  48.3000</t>
  </si>
  <si>
    <t>11-Nov-02                                       ND</t>
  </si>
  <si>
    <t xml:space="preserve"> 8-Nov-02                                  48.2900</t>
  </si>
  <si>
    <t xml:space="preserve"> 7-Nov-02                                  48.3400</t>
  </si>
  <si>
    <t xml:space="preserve"> 6-Nov-02                                  48.3600</t>
  </si>
  <si>
    <t xml:space="preserve"> 5-Nov-02                                  48.3500</t>
  </si>
  <si>
    <t xml:space="preserve"> 4-Nov-02                                  48.3600</t>
  </si>
  <si>
    <t xml:space="preserve"> 1-Nov-02                                  48.3600</t>
  </si>
  <si>
    <t>31-Oct-02                                  48.3900</t>
  </si>
  <si>
    <t>30-Oct-02                                  48.3500</t>
  </si>
  <si>
    <t>29-Oct-02                                  48.4100</t>
  </si>
  <si>
    <t>28-Oct-02                                  48.4500</t>
  </si>
  <si>
    <t>25-Oct-02                                  48.4100</t>
  </si>
  <si>
    <t>24-Oct-02                                  48.4200</t>
  </si>
  <si>
    <t>23-Oct-02                                  48.3500</t>
  </si>
  <si>
    <t>22-Oct-02                                  48.3900</t>
  </si>
  <si>
    <t>21-Oct-02                                  48.3800</t>
  </si>
  <si>
    <t>18-Oct-02                                  48.4400</t>
  </si>
  <si>
    <t>17-Oct-02                                  48.4200</t>
  </si>
  <si>
    <t>16-Oct-02                                  48.4100</t>
  </si>
  <si>
    <t>15-Oct-02                                  48.3600</t>
  </si>
  <si>
    <t>14-Oct-02                                       ND</t>
  </si>
  <si>
    <t>11-Oct-02                                  48.3600</t>
  </si>
  <si>
    <t>10-Oct-02                                  48.3800</t>
  </si>
  <si>
    <t xml:space="preserve"> 9-Oct-02                                  48.3400</t>
  </si>
  <si>
    <t xml:space="preserve"> 8-Oct-02                                  48.3900</t>
  </si>
  <si>
    <t xml:space="preserve"> 7-Oct-02                                  48.3500</t>
  </si>
  <si>
    <t xml:space="preserve"> 4-Oct-02                                  48.3800</t>
  </si>
  <si>
    <t xml:space="preserve"> 3-Oct-02                                  48.3800</t>
  </si>
  <si>
    <t xml:space="preserve"> 2-Oct-02                                  48.3900</t>
  </si>
  <si>
    <t xml:space="preserve"> 1-Oct-02                                  48.3900</t>
  </si>
  <si>
    <t>30-Sep-02                                  48.4000</t>
  </si>
  <si>
    <t>27-Sep-02                                  48.4000</t>
  </si>
  <si>
    <t>26-Sep-02                                  48.4300</t>
  </si>
  <si>
    <t>25-Sep-02                                  48.4300</t>
  </si>
  <si>
    <t>24-Sep-02                                  48.4200</t>
  </si>
  <si>
    <t>23-Sep-02                                  48.4400</t>
  </si>
  <si>
    <t>20-Sep-02                                  48.4600</t>
  </si>
  <si>
    <t>19-Sep-02                                  48.4400</t>
  </si>
  <si>
    <t>18-Sep-02                                  48.4300</t>
  </si>
  <si>
    <t>17-Sep-02                                  48.4500</t>
  </si>
  <si>
    <t>16-Sep-02                                  48.4300</t>
  </si>
  <si>
    <t>13-Sep-02                                  48.4700</t>
  </si>
  <si>
    <t>12-Sep-02                                  48.4800</t>
  </si>
  <si>
    <t>11-Sep-02                                  48.4800</t>
  </si>
  <si>
    <t>10-Sep-02                                  48.5200</t>
  </si>
  <si>
    <t xml:space="preserve"> 9-Sep-02                                  48.5200</t>
  </si>
  <si>
    <t xml:space="preserve"> 6-Sep-02                                  48.5700</t>
  </si>
  <si>
    <t xml:space="preserve"> 5-Sep-02                                  48.5000</t>
  </si>
  <si>
    <t xml:space="preserve"> 4-Sep-02                                  48.4800</t>
  </si>
  <si>
    <t xml:space="preserve"> 3-Sep-02                                  48.5000</t>
  </si>
  <si>
    <t xml:space="preserve"> 2-Sep-02                                       ND</t>
  </si>
  <si>
    <t>30-Aug-02                                  48.5200</t>
  </si>
  <si>
    <t>29-Aug-02                                  48.5400</t>
  </si>
  <si>
    <t>28-Aug-02                                  48.6000</t>
  </si>
  <si>
    <t>27-Aug-02                                  48.5300</t>
  </si>
  <si>
    <t>26-Aug-02                                  48.5500</t>
  </si>
  <si>
    <t>23-Aug-02                                  48.5500</t>
  </si>
  <si>
    <t>22-Aug-02                                  48.5500</t>
  </si>
  <si>
    <t>21-Aug-02                                  48.5600</t>
  </si>
  <si>
    <t>20-Aug-02                                  48.5900</t>
  </si>
  <si>
    <t>19-Aug-02                                  48.6100</t>
  </si>
  <si>
    <t>16-Aug-02                                  48.6000</t>
  </si>
  <si>
    <t>15-Aug-02                                  48.6300</t>
  </si>
  <si>
    <t>14-Aug-02                                  48.6300</t>
  </si>
  <si>
    <t>13-Aug-02                                  48.6200</t>
  </si>
  <si>
    <t>12-Aug-02                                  48.6400</t>
  </si>
  <si>
    <t xml:space="preserve"> 9-Aug-02                                  48.6700</t>
  </si>
  <si>
    <t xml:space="preserve"> 8-Aug-02                                  48.6800</t>
  </si>
  <si>
    <t xml:space="preserve"> 7-Aug-02                                  48.7000</t>
  </si>
  <si>
    <t xml:space="preserve"> 6-Aug-02                                  48.7300</t>
  </si>
  <si>
    <t xml:space="preserve"> 5-Aug-02                                  48.6700</t>
  </si>
  <si>
    <t xml:space="preserve"> 2-Aug-02                                  48.6800</t>
  </si>
  <si>
    <t xml:space="preserve"> 1-Aug-02                                  48.6800</t>
  </si>
  <si>
    <t>31-Jul-02                                  48.6900</t>
  </si>
  <si>
    <t>30-Jul-02                                  48.7400</t>
  </si>
  <si>
    <t>29-Jul-02                                  48.7600</t>
  </si>
  <si>
    <t>26-Jul-02                                  48.7100</t>
  </si>
  <si>
    <t>25-Jul-02                                  48.7100</t>
  </si>
  <si>
    <t>24-Jul-02                                  48.7000</t>
  </si>
  <si>
    <t>23-Jul-02                                  48.7200</t>
  </si>
  <si>
    <t>22-Jul-02                                  48.7300</t>
  </si>
  <si>
    <t>19-Jul-02                                  48.7500</t>
  </si>
  <si>
    <t>18-Jul-02                                  48.8200</t>
  </si>
  <si>
    <t>17-Jul-02                                  48.8100</t>
  </si>
  <si>
    <t>16-Jul-02                                  48.8300</t>
  </si>
  <si>
    <t>15-Jul-02                                  48.8500</t>
  </si>
  <si>
    <t>12-Jul-02                                  48.8000</t>
  </si>
  <si>
    <t>11-Jul-02                                  48.8100</t>
  </si>
  <si>
    <t>10-Jul-02                                  48.8200</t>
  </si>
  <si>
    <t xml:space="preserve"> 9-Jul-02                                  48.8200</t>
  </si>
  <si>
    <t xml:space="preserve"> 8-Jul-02                                  48.8400</t>
  </si>
  <si>
    <t xml:space="preserve"> 5-Jul-02                                  48.8600</t>
  </si>
  <si>
    <t xml:space="preserve"> 4-Jul-02                                       ND</t>
  </si>
  <si>
    <t xml:space="preserve"> 3-Jul-02                                  48.8300</t>
  </si>
  <si>
    <t xml:space="preserve"> 2-Jul-02                                  48.8700</t>
  </si>
  <si>
    <t xml:space="preserve"> 1-Jul-02                                  48.8600</t>
  </si>
  <si>
    <t>28-Jun-02                                  48.9100</t>
  </si>
  <si>
    <t>27-Jun-02                                  48.8600</t>
  </si>
  <si>
    <t>26-Jun-02                                  48.8700</t>
  </si>
  <si>
    <t>25-Jun-02                                  48.9300</t>
  </si>
  <si>
    <t>24-Jun-02                                  48.9100</t>
  </si>
  <si>
    <t>21-Jun-02                                  48.9500</t>
  </si>
  <si>
    <t>20-Jun-02                                  48.9400</t>
  </si>
  <si>
    <t>19-Jun-02                                  48.9400</t>
  </si>
  <si>
    <t>18-Jun-02                                  48.9900</t>
  </si>
  <si>
    <t>17-Jun-02                                  49.0200</t>
  </si>
  <si>
    <t>14-Jun-02                                  49.0300</t>
  </si>
  <si>
    <t>13-Jun-02                                  49.0400</t>
  </si>
  <si>
    <t>12-Jun-02                                  49.0000</t>
  </si>
  <si>
    <t>11-Jun-02                                  49.0000</t>
  </si>
  <si>
    <t>10-Jun-02                                  49.0200</t>
  </si>
  <si>
    <t xml:space="preserve"> 7-Jun-02                                  49.0500</t>
  </si>
  <si>
    <t xml:space="preserve"> 6-Jun-02                                  49.0300</t>
  </si>
  <si>
    <t xml:space="preserve"> 5-Jun-02                                  49.0500</t>
  </si>
  <si>
    <t xml:space="preserve"> 4-Jun-02                                  49.0700</t>
  </si>
  <si>
    <t xml:space="preserve"> 3-Jun-02                                  49.0700</t>
  </si>
  <si>
    <t>31-May-02                                  49.0600</t>
  </si>
  <si>
    <t>30-May-02                                  49.0300</t>
  </si>
  <si>
    <t>29-May-02                                  49.0100</t>
  </si>
  <si>
    <t>28-May-02                                  49.0200</t>
  </si>
  <si>
    <t>27-May-02                                       ND</t>
  </si>
  <si>
    <t>24-May-02                                  49.0200</t>
  </si>
  <si>
    <t>23-May-02                                  49.0700</t>
  </si>
  <si>
    <t>22-May-02                                  49.0100</t>
  </si>
  <si>
    <t>21-May-02                                  49.0100</t>
  </si>
  <si>
    <t>20-May-02                                  49.0600</t>
  </si>
  <si>
    <t>17-May-02                                  49.0400</t>
  </si>
  <si>
    <t>16-May-02                                  49.0500</t>
  </si>
  <si>
    <t>15-May-02                                  49.0400</t>
  </si>
  <si>
    <t>14-May-02                                  49.0200</t>
  </si>
  <si>
    <t>13-May-02                                  49.0300</t>
  </si>
  <si>
    <t>10-May-02                                  49.0200</t>
  </si>
  <si>
    <t xml:space="preserve"> 9-May-02                                  48.9900</t>
  </si>
  <si>
    <t xml:space="preserve"> 8-May-02                                  48.9700</t>
  </si>
  <si>
    <t xml:space="preserve"> 7-May-02                                  48.9900</t>
  </si>
  <si>
    <t xml:space="preserve"> 6-May-02                                  48.9700</t>
  </si>
  <si>
    <t xml:space="preserve"> 3-May-02                                  49.0000</t>
  </si>
  <si>
    <t xml:space="preserve"> 2-May-02                                  48.9800</t>
  </si>
  <si>
    <t xml:space="preserve"> 1-May-02                                  48.9800</t>
  </si>
  <si>
    <t>30-Apr-02                                  48.9800</t>
  </si>
  <si>
    <t>29-Apr-02                                  49.0100</t>
  </si>
  <si>
    <t>26-Apr-02                                  48.9900</t>
  </si>
  <si>
    <t>25-Apr-02                                  49.0000</t>
  </si>
  <si>
    <t>24-Apr-02                                  49.0000</t>
  </si>
  <si>
    <t>23-Apr-02                                  49.0100</t>
  </si>
  <si>
    <t>22-Apr-02                                  48.9500</t>
  </si>
  <si>
    <t>19-Apr-02                                  48.9200</t>
  </si>
  <si>
    <t>18-Apr-02                                  48.9300</t>
  </si>
  <si>
    <t>17-Apr-02                                  48.9600</t>
  </si>
  <si>
    <t>16-Apr-02                                  48.9600</t>
  </si>
  <si>
    <t>15-Apr-02                                  48.9600</t>
  </si>
  <si>
    <t>12-Apr-02                                  48.9400</t>
  </si>
  <si>
    <t>11-Apr-02                                  48.9300</t>
  </si>
  <si>
    <t>10-Apr-02                                  48.9100</t>
  </si>
  <si>
    <t xml:space="preserve"> 9-Apr-02                                  48.9200</t>
  </si>
  <si>
    <t xml:space="preserve"> 8-Apr-02                                  48.9100</t>
  </si>
  <si>
    <t xml:space="preserve"> 5-Apr-02                                  48.8600</t>
  </si>
  <si>
    <t xml:space="preserve"> 4-Apr-02                                  48.9200</t>
  </si>
  <si>
    <t xml:space="preserve"> 3-Apr-02                                  48.9100</t>
  </si>
  <si>
    <t xml:space="preserve"> 2-Apr-02                                  48.8500</t>
  </si>
  <si>
    <t xml:space="preserve"> 1-Apr-02                                  48.8300</t>
  </si>
  <si>
    <t>29-Mar-02                                  48.8300</t>
  </si>
  <si>
    <t>28-Mar-02                                  48.8300</t>
  </si>
  <si>
    <t>27-Mar-02                                  48.8300</t>
  </si>
  <si>
    <t>26-Mar-02                                  48.7800</t>
  </si>
  <si>
    <t>25-Mar-02                                  48.8000</t>
  </si>
  <si>
    <t>22-Mar-02                                  48.8000</t>
  </si>
  <si>
    <t>21-Mar-02                                  48.7800</t>
  </si>
  <si>
    <t>20-Mar-02                                  48.7600</t>
  </si>
  <si>
    <t>19-Mar-02                                  48.7600</t>
  </si>
  <si>
    <t>18-Mar-02                                  48.7400</t>
  </si>
  <si>
    <t>15-Mar-02                                  48.7300</t>
  </si>
  <si>
    <t>14-Mar-02                                  48.7700</t>
  </si>
  <si>
    <t>13-Mar-02                                  48.7400</t>
  </si>
  <si>
    <t>12-Mar-02                                  48.7600</t>
  </si>
  <si>
    <t>11-Mar-02                                  48.7600</t>
  </si>
  <si>
    <t xml:space="preserve"> 8-Mar-02                                  48.7600</t>
  </si>
  <si>
    <t xml:space="preserve"> 7-Mar-02                                  48.7600</t>
  </si>
  <si>
    <t xml:space="preserve"> 6-Mar-02                                  48.7100</t>
  </si>
  <si>
    <t xml:space="preserve"> 5-Mar-02                                  48.7200</t>
  </si>
  <si>
    <t xml:space="preserve"> 4-Mar-02                                  48.7200</t>
  </si>
  <si>
    <t xml:space="preserve"> 1-Mar-02                                  48.7600</t>
  </si>
  <si>
    <t>28-Feb-02                                  48.7600</t>
  </si>
  <si>
    <t>27-Feb-02                                  48.7600</t>
  </si>
  <si>
    <t>26-Feb-02                                  48.7500</t>
  </si>
  <si>
    <t>25-Feb-02                                  48.8200</t>
  </si>
  <si>
    <t>22-Feb-02                                  48.7900</t>
  </si>
  <si>
    <t>21-Feb-02                                  48.6900</t>
  </si>
  <si>
    <t>20-Feb-02                                  48.6400</t>
  </si>
  <si>
    <t>19-Feb-02                                  48.6700</t>
  </si>
  <si>
    <t>18-Feb-02                                       ND</t>
  </si>
  <si>
    <t>15-Feb-02                                  48.7100</t>
  </si>
  <si>
    <t>14-Feb-02                                  48.7100</t>
  </si>
  <si>
    <t>13-Feb-02                                  48.9000</t>
  </si>
  <si>
    <t>12-Feb-02                                  48.6900</t>
  </si>
  <si>
    <t>11-Feb-02                                  48.7500</t>
  </si>
  <si>
    <t xml:space="preserve"> 8-Feb-02                                  48.7000</t>
  </si>
  <si>
    <t xml:space="preserve"> 7-Feb-02                                  48.7200</t>
  </si>
  <si>
    <t xml:space="preserve"> 6-Feb-02                                  48.7100</t>
  </si>
  <si>
    <t xml:space="preserve"> 5-Feb-02                                  48.6900</t>
  </si>
  <si>
    <t xml:space="preserve"> 4-Feb-02                                  48.6100</t>
  </si>
  <si>
    <t xml:space="preserve"> 1-Feb-02                                  48.5500</t>
  </si>
  <si>
    <t>31-Jan-02                                  48.5600</t>
  </si>
  <si>
    <t>30-Jan-02                                  48.5300</t>
  </si>
  <si>
    <t>29-Jan-02                                  48.4300</t>
  </si>
  <si>
    <t>28-Jan-02                                  48.3700</t>
  </si>
  <si>
    <t>25-Jan-02                                  48.3800</t>
  </si>
  <si>
    <t>24-Jan-02                                  48.3500</t>
  </si>
  <si>
    <t>23-Jan-02                                  48.3500</t>
  </si>
  <si>
    <t>22-Jan-02                                  48.3000</t>
  </si>
  <si>
    <t>21-Jan-02                                       ND</t>
  </si>
  <si>
    <t>18-Jan-02                                  48.2700</t>
  </si>
  <si>
    <t>17-Jan-02                                  48.3100</t>
  </si>
  <si>
    <t>16-Jan-02                                  48.3000</t>
  </si>
  <si>
    <t>15-Jan-02                                  48.3100</t>
  </si>
  <si>
    <t>14-Jan-02                                  48.3600</t>
  </si>
  <si>
    <t>11-Jan-02                                  48.4400</t>
  </si>
  <si>
    <t>10-Jan-02                                  48.4100</t>
  </si>
  <si>
    <t xml:space="preserve"> 9-Jan-02                                  48.3200</t>
  </si>
  <si>
    <t xml:space="preserve"> 8-Jan-02                                  48.3000</t>
  </si>
  <si>
    <t xml:space="preserve"> 7-Jan-02                                  48.2800</t>
  </si>
  <si>
    <t xml:space="preserve"> 4-Jan-02                                  48.3000</t>
  </si>
  <si>
    <t xml:space="preserve"> 3-Jan-02                                  48.2800</t>
  </si>
  <si>
    <t xml:space="preserve"> 2-Jan-02                                  48.2700</t>
  </si>
  <si>
    <t xml:space="preserve"> 1-Jan-02                                       ND</t>
  </si>
  <si>
    <t>31-Dec-01                                  48.2700</t>
  </si>
  <si>
    <t>28-Dec-01                                  48.2900</t>
  </si>
  <si>
    <t>27-Dec-01                                  48.2100</t>
  </si>
  <si>
    <t>26-Dec-01                                  47.9500</t>
  </si>
  <si>
    <t>25-Dec-01                                       ND</t>
  </si>
  <si>
    <t>24-Dec-01                                  47.9500</t>
  </si>
  <si>
    <t>21-Dec-01                                  47.8500</t>
  </si>
  <si>
    <t>20-Dec-01                                  47.8300</t>
  </si>
  <si>
    <t>19-Dec-01                                  47.8000</t>
  </si>
  <si>
    <t>18-Dec-01                                  47.8600</t>
  </si>
  <si>
    <t>17-Dec-01                                  47.8600</t>
  </si>
  <si>
    <t>14-Dec-01                                  47.8600</t>
  </si>
  <si>
    <t>13-Dec-01                                  47.8400</t>
  </si>
  <si>
    <t>12-Dec-01                                  47.8400</t>
  </si>
  <si>
    <t>11-Dec-01                                  47.8500</t>
  </si>
  <si>
    <t>10-Dec-01                                  47.8700</t>
  </si>
  <si>
    <t xml:space="preserve"> 7-Dec-01                                  47.8600</t>
  </si>
  <si>
    <t xml:space="preserve"> 6-Dec-01                                  47.9000</t>
  </si>
  <si>
    <t xml:space="preserve"> 5-Dec-01                                  47.9400</t>
  </si>
  <si>
    <t xml:space="preserve"> 4-Dec-01                                  47.9300</t>
  </si>
  <si>
    <t xml:space="preserve"> 3-Dec-01                                  47.9300</t>
  </si>
  <si>
    <t>30-Nov-01                                  47.9800</t>
  </si>
  <si>
    <t>29-Nov-01                                  48.0100</t>
  </si>
  <si>
    <t>28-Nov-01                                  47.9900</t>
  </si>
  <si>
    <t>27-Nov-01                                  48.0800</t>
  </si>
  <si>
    <t>26-Nov-01                                  48.0500</t>
  </si>
  <si>
    <t>23-Nov-01                                  48.1000</t>
  </si>
  <si>
    <t>22-Nov-01                                       ND</t>
  </si>
  <si>
    <t>21-Nov-01                                  48.0300</t>
  </si>
  <si>
    <t>20-Nov-01                                  48.0300</t>
  </si>
  <si>
    <t>19-Nov-01                                  48.0000</t>
  </si>
  <si>
    <t>16-Nov-01                                  48.0300</t>
  </si>
  <si>
    <t>15-Nov-01                                  48.0300</t>
  </si>
  <si>
    <t>14-Nov-01                                  48.1100</t>
  </si>
  <si>
    <t>13-Nov-01                                  48.1100</t>
  </si>
  <si>
    <t>12-Nov-01                                       ND</t>
  </si>
  <si>
    <t xml:space="preserve"> 9-Nov-01                                  48.0500</t>
  </si>
  <si>
    <t xml:space="preserve"> 8-Nov-01                                  48.0700</t>
  </si>
  <si>
    <t xml:space="preserve"> 7-Nov-01                                  48.0400</t>
  </si>
  <si>
    <t xml:space="preserve"> 6-Nov-01                                  48.0400</t>
  </si>
  <si>
    <t xml:space="preserve"> 5-Nov-01                                  48.0200</t>
  </si>
  <si>
    <t xml:space="preserve"> 2-Nov-01                                  48.0400</t>
  </si>
  <si>
    <t xml:space="preserve"> 1-Nov-01                                  48.0500</t>
  </si>
  <si>
    <t>31-Oct-01                                  48.0400</t>
  </si>
  <si>
    <t>30-Oct-01                                  48.0300</t>
  </si>
  <si>
    <t>29-Oct-01                                  48.0200</t>
  </si>
  <si>
    <t>26-Oct-01                                  48.0200</t>
  </si>
  <si>
    <t>25-Oct-01                                  48.0000</t>
  </si>
  <si>
    <t>24-Oct-01                                  48.0800</t>
  </si>
  <si>
    <t>23-Oct-01                                  48.0300</t>
  </si>
  <si>
    <t>22-Oct-01                                  48.0500</t>
  </si>
  <si>
    <t>19-Oct-01                                  48.0800</t>
  </si>
  <si>
    <t>18-Oct-01                                  48.0800</t>
  </si>
  <si>
    <t>17-Oct-01                                  48.0500</t>
  </si>
  <si>
    <t>16-Oct-01                                  48.0500</t>
  </si>
  <si>
    <t>15-Oct-01                                  48.0700</t>
  </si>
  <si>
    <t>12-Oct-01                                  48.0700</t>
  </si>
  <si>
    <t>11-Oct-01                                  48.0900</t>
  </si>
  <si>
    <t>10-Oct-01                                  48.0900</t>
  </si>
  <si>
    <t xml:space="preserve"> 9-Oct-01                                  48.1700</t>
  </si>
  <si>
    <t xml:space="preserve"> 8-Oct-01                                       ND</t>
  </si>
  <si>
    <t xml:space="preserve"> 5-Oct-01                                  48.0500</t>
  </si>
  <si>
    <t xml:space="preserve"> 4-Oct-01                                  48.0400</t>
  </si>
  <si>
    <t xml:space="preserve"> 3-Oct-01                                  47.9600</t>
  </si>
  <si>
    <t xml:space="preserve"> 2-Oct-01                                  48.0300</t>
  </si>
  <si>
    <t xml:space="preserve"> 1-Oct-01                                  48.0300</t>
  </si>
  <si>
    <t>28-Sep-01                                  47.9000</t>
  </si>
  <si>
    <t>27-Sep-01                                  47.9100</t>
  </si>
  <si>
    <t>26-Sep-01                                  47.9100</t>
  </si>
  <si>
    <t>25-Sep-01                                  48.9100</t>
  </si>
  <si>
    <t>24-Sep-01                                  48.0800</t>
  </si>
  <si>
    <t>21-Sep-01                                  48.0800</t>
  </si>
  <si>
    <t>20-Sep-01                                  48.0300</t>
  </si>
  <si>
    <t>19-Sep-01                                  47.9600</t>
  </si>
  <si>
    <t>18-Sep-01                                  48.0500</t>
  </si>
  <si>
    <t>17-Sep-01                                  47.7700</t>
  </si>
  <si>
    <t>14-Sep-01                                  47.7500</t>
  </si>
  <si>
    <t>13-Sep-01                                  47.4900</t>
  </si>
  <si>
    <t>12-Sep-01                                  47.3900</t>
  </si>
  <si>
    <t>11-Sep-01                                       ND</t>
  </si>
  <si>
    <t>10-Sep-01                                  47.3800</t>
  </si>
  <si>
    <t xml:space="preserve"> 7-Sep-01                                  47.2700</t>
  </si>
  <si>
    <t xml:space="preserve"> 6-Sep-01                                  47.2200</t>
  </si>
  <si>
    <t xml:space="preserve"> 5-Sep-01                                  47.2000</t>
  </si>
  <si>
    <t xml:space="preserve"> 4-Sep-01                                  47.2200</t>
  </si>
  <si>
    <t xml:space="preserve"> 3-Sep-01                                       ND</t>
  </si>
  <si>
    <t>31-Aug-01                                  47.1700</t>
  </si>
  <si>
    <t>30-Aug-01                                  47.1800</t>
  </si>
  <si>
    <t>29-Aug-01                                  47.1600</t>
  </si>
  <si>
    <t>28-Aug-01                                  47.1900</t>
  </si>
  <si>
    <t>27-Aug-01                                  47.1900</t>
  </si>
  <si>
    <t>24-Aug-01                                  47.1700</t>
  </si>
  <si>
    <t>23-Aug-01                                  47.1700</t>
  </si>
  <si>
    <t>22-Aug-01                                  47.1800</t>
  </si>
  <si>
    <t>21-Aug-01                                  47.1800</t>
  </si>
  <si>
    <t>20-Aug-01                                  47.1800</t>
  </si>
  <si>
    <t>17-Aug-01                                  47.1700</t>
  </si>
  <si>
    <t>16-Aug-01                                  47.1600</t>
  </si>
  <si>
    <t>15-Aug-01                                  47.1600</t>
  </si>
  <si>
    <t>14-Aug-01                                  47.1500</t>
  </si>
  <si>
    <t>13-Aug-01                                  47.1700</t>
  </si>
  <si>
    <t>10-Aug-01                                  47.1700</t>
  </si>
  <si>
    <t xml:space="preserve"> 9-Aug-01                                  47.1800</t>
  </si>
  <si>
    <t xml:space="preserve"> 8-Aug-01                                  47.1900</t>
  </si>
  <si>
    <t xml:space="preserve"> 7-Aug-01                                  47.1100</t>
  </si>
  <si>
    <t xml:space="preserve"> 6-Aug-01                                  47.1600</t>
  </si>
  <si>
    <t xml:space="preserve"> 3-Aug-01                                  47.1700</t>
  </si>
  <si>
    <t xml:space="preserve"> 2-Aug-01                                  47.1100</t>
  </si>
  <si>
    <t xml:space="preserve"> 1-Aug-01                                  47.1600</t>
  </si>
  <si>
    <t>31-Jul-01                                  47.1800</t>
  </si>
  <si>
    <t>30-Jul-01                                  47.1900</t>
  </si>
  <si>
    <t>27-Jul-01                                  47.1900</t>
  </si>
  <si>
    <t>26-Jul-01                                  47.2000</t>
  </si>
  <si>
    <t>25-Jul-01                                  47.1900</t>
  </si>
  <si>
    <t>24-Jul-01                                  47.1100</t>
  </si>
  <si>
    <t>23-Jul-01                                  47.1700</t>
  </si>
  <si>
    <t>20-Jul-01                                  47.1700</t>
  </si>
  <si>
    <t>19-Jul-01                                  47.1600</t>
  </si>
  <si>
    <t>18-Jul-01                                  47.1200</t>
  </si>
  <si>
    <t>17-Jul-01                                  47.1600</t>
  </si>
  <si>
    <t>16-Jul-01                                  47.2000</t>
  </si>
  <si>
    <t>13-Jul-01                                  47.2100</t>
  </si>
  <si>
    <t>12-Jul-01                                  47.2000</t>
  </si>
  <si>
    <t>11-Jul-01                                  47.2100</t>
  </si>
  <si>
    <t>10-Jul-01                                  47.1900</t>
  </si>
  <si>
    <t xml:space="preserve"> 9-Jul-01                                  47.1900</t>
  </si>
  <si>
    <t xml:space="preserve"> 6-Jul-01                                  47.1700</t>
  </si>
  <si>
    <t xml:space="preserve"> 5-Jul-01                                  47.1800</t>
  </si>
  <si>
    <t xml:space="preserve"> 4-Jul-01                                       ND</t>
  </si>
  <si>
    <t xml:space="preserve"> 3-Jul-01                                  47.1700</t>
  </si>
  <si>
    <t xml:space="preserve"> 2-Jul-01                                  47.1800</t>
  </si>
  <si>
    <t>29-Jun-01                                  47.0900</t>
  </si>
  <si>
    <t>28-Jun-01                                  47.0600</t>
  </si>
  <si>
    <t>27-Jun-01                                  47.0400</t>
  </si>
  <si>
    <t>26-Jun-01                                  47.0700</t>
  </si>
  <si>
    <t>25-Jun-01                                  47.0600</t>
  </si>
  <si>
    <t>22-Jun-01                                  47.0400</t>
  </si>
  <si>
    <t>21-Jun-01                                  47.0500</t>
  </si>
  <si>
    <t>20-Jun-01                                  47.0100</t>
  </si>
  <si>
    <t>19-Jun-01                                  47.0200</t>
  </si>
  <si>
    <t>18-Jun-01                                  47.0200</t>
  </si>
  <si>
    <t>15-Jun-01                                  47.0500</t>
  </si>
  <si>
    <t>14-Jun-01                                  47.0000</t>
  </si>
  <si>
    <t>13-Jun-01                                  47.0900</t>
  </si>
  <si>
    <t>12-Jun-01                                  47.0800</t>
  </si>
  <si>
    <t>11-Jun-01                                  47.0400</t>
  </si>
  <si>
    <t xml:space="preserve"> 8-Jun-01                                  47.0300</t>
  </si>
  <si>
    <t xml:space="preserve"> 7-Jun-01                                  47.0000</t>
  </si>
  <si>
    <t xml:space="preserve"> 6-Jun-01                                  47.0300</t>
  </si>
  <si>
    <t xml:space="preserve"> 5-Jun-01                                  47.0000</t>
  </si>
  <si>
    <t xml:space="preserve"> 4-Jun-01                                  47.0600</t>
  </si>
  <si>
    <t xml:space="preserve"> 1-Jun-01                                  47.0500</t>
  </si>
  <si>
    <t>31-May-01                                  47.0000</t>
  </si>
  <si>
    <t>30-May-01                                  47.0000</t>
  </si>
  <si>
    <t>29-May-01                                  47.0200</t>
  </si>
  <si>
    <t>28-May-01                                       ND</t>
  </si>
  <si>
    <t>25-May-01                                  47.0200</t>
  </si>
  <si>
    <t>24-May-01                                  47.0200</t>
  </si>
  <si>
    <t>23-May-01                                  47.0200</t>
  </si>
  <si>
    <t>22-May-01                                  47.0600</t>
  </si>
  <si>
    <t>21-May-01                                  47.0000</t>
  </si>
  <si>
    <t>18-May-01                                  46.9800</t>
  </si>
  <si>
    <t>17-May-01                                  46.9900</t>
  </si>
  <si>
    <t>16-May-01                                  46.9700</t>
  </si>
  <si>
    <t>15-May-01                                  47.0300</t>
  </si>
  <si>
    <t>14-May-01                                  47.0000</t>
  </si>
  <si>
    <t>11-May-01                                  46.8500</t>
  </si>
  <si>
    <t>10-May-01                                  46.8800</t>
  </si>
  <si>
    <t xml:space="preserve"> 9-May-01                                  46.8500</t>
  </si>
  <si>
    <t xml:space="preserve"> 8-May-01                                  46.8300</t>
  </si>
  <si>
    <t xml:space="preserve"> 7-May-01                                  46.8400</t>
  </si>
  <si>
    <t xml:space="preserve"> 4-May-01                                  46.8700</t>
  </si>
  <si>
    <t xml:space="preserve"> 3-May-01                                  46.8700</t>
  </si>
  <si>
    <t xml:space="preserve"> 2-May-01                                  46.8700</t>
  </si>
  <si>
    <t xml:space="preserve"> 1-May-01                                  46.8700</t>
  </si>
  <si>
    <t>30-Apr-01                                  46.8800</t>
  </si>
  <si>
    <t>27-Apr-01                                  46.8800</t>
  </si>
  <si>
    <t>26-Apr-01                                  46.7800</t>
  </si>
  <si>
    <t>25-Apr-01                                  46.8800</t>
  </si>
  <si>
    <t>24-Apr-01                                  46.8800</t>
  </si>
  <si>
    <t>23-Apr-01                                  46.8200</t>
  </si>
  <si>
    <t>20-Apr-01                                  46.8800</t>
  </si>
  <si>
    <t>19-Apr-01                                  46.8800</t>
  </si>
  <si>
    <t>18-Apr-01                                  46.9500</t>
  </si>
  <si>
    <t>17-Apr-01                                  46.9500</t>
  </si>
  <si>
    <t>16-Apr-01                                  47.0700</t>
  </si>
  <si>
    <t>13-Apr-01                                  46.8900</t>
  </si>
  <si>
    <t>12-Apr-01                                  46.7500</t>
  </si>
  <si>
    <t>11-Apr-01                                  46.7500</t>
  </si>
  <si>
    <t>10-Apr-01                                  46.6000</t>
  </si>
  <si>
    <t xml:space="preserve"> 9-Apr-01                                  46.5800</t>
  </si>
  <si>
    <t xml:space="preserve"> 6-Apr-01                                  46.5800</t>
  </si>
  <si>
    <t xml:space="preserve"> 5-Apr-01                                  46.6400</t>
  </si>
  <si>
    <t xml:space="preserve"> 4-Apr-01                                  46.6000</t>
  </si>
  <si>
    <t xml:space="preserve"> 3-Apr-01                                  46.6700</t>
  </si>
  <si>
    <t xml:space="preserve"> 2-Apr-01                                  46.6500</t>
  </si>
  <si>
    <t>30-Mar-01                                  46.8500</t>
  </si>
  <si>
    <t>29-Mar-01                                  46.6600</t>
  </si>
  <si>
    <t>28-Mar-01                                  46.6500</t>
  </si>
  <si>
    <t>27-Mar-01                                  46.6500</t>
  </si>
  <si>
    <t>26-Mar-01                                  46.6900</t>
  </si>
  <si>
    <t>23-Mar-01                                  46.7200</t>
  </si>
  <si>
    <t>22-Mar-01                                  46.7400</t>
  </si>
  <si>
    <t>21-Mar-01                                  46.7100</t>
  </si>
  <si>
    <t>20-Mar-01                                  46.7100</t>
  </si>
  <si>
    <t>19-Mar-01                                  46.7200</t>
  </si>
  <si>
    <t>16-Mar-01                                  46.6900</t>
  </si>
  <si>
    <t>15-Mar-01                                  46.6600</t>
  </si>
  <si>
    <t>14-Mar-01                                  46.6900</t>
  </si>
  <si>
    <t>13-Mar-01                                  46.7000</t>
  </si>
  <si>
    <t>12-Mar-01                                  46.5700</t>
  </si>
  <si>
    <t xml:space="preserve"> 9-Mar-01                                  46.5500</t>
  </si>
  <si>
    <t xml:space="preserve"> 8-Mar-01                                  46.5600</t>
  </si>
  <si>
    <t xml:space="preserve"> 7-Mar-01                                  46.5700</t>
  </si>
  <si>
    <t xml:space="preserve"> 6-Mar-01                                  46.5300</t>
  </si>
  <si>
    <t xml:space="preserve"> 5-Mar-01                                  46.5700</t>
  </si>
  <si>
    <t xml:space="preserve"> 2-Mar-01                                  46.5900</t>
  </si>
  <si>
    <t xml:space="preserve"> 1-Mar-01                                  46.5900</t>
  </si>
  <si>
    <t>28-Feb-01                                  46.5900</t>
  </si>
  <si>
    <t>27-Feb-01                                  46.6800</t>
  </si>
  <si>
    <t>26-Feb-01                                  46.6600</t>
  </si>
  <si>
    <t>23-Feb-01                                  46.6500</t>
  </si>
  <si>
    <t>22-Feb-01                                  46.6300</t>
  </si>
  <si>
    <t>21-Feb-01                                  46.6500</t>
  </si>
  <si>
    <t>20-Feb-01                                  46.6600</t>
  </si>
  <si>
    <t>19-Feb-01                                       ND</t>
  </si>
  <si>
    <t>16-Feb-01                                  46.5500</t>
  </si>
  <si>
    <t>15-Feb-01                                  46.6300</t>
  </si>
  <si>
    <t>14-Feb-01                                  46.6500</t>
  </si>
  <si>
    <t>13-Feb-01                                  46.6000</t>
  </si>
  <si>
    <t>12-Feb-01                                  46.5600</t>
  </si>
  <si>
    <t xml:space="preserve"> 9-Feb-01                                  46.5400</t>
  </si>
  <si>
    <t xml:space="preserve"> 8-Feb-01                                  46.4600</t>
  </si>
  <si>
    <t xml:space="preserve"> 7-Feb-01                                  46.4600</t>
  </si>
  <si>
    <t xml:space="preserve"> 6-Feb-01                                  46.4200</t>
  </si>
  <si>
    <t xml:space="preserve"> 5-Feb-01                                  46.4300</t>
  </si>
  <si>
    <t xml:space="preserve"> 2-Feb-01                                  46.4400</t>
  </si>
  <si>
    <t xml:space="preserve"> 1-Feb-01                                  46.4100</t>
  </si>
  <si>
    <t>31-Jan-01                                  46.4400</t>
  </si>
  <si>
    <t>30-Jan-01                                  46.4600</t>
  </si>
  <si>
    <t>29-Jan-01                                  46.5000</t>
  </si>
  <si>
    <t>26-Jan-01                                  46.5300</t>
  </si>
  <si>
    <t>25-Jan-01                                  46.5400</t>
  </si>
  <si>
    <t>24-Jan-01                                  46.4200</t>
  </si>
  <si>
    <t>23-Jan-01                                  46.3900</t>
  </si>
  <si>
    <t>22-Jan-01                                  46.4300</t>
  </si>
  <si>
    <t>19-Jan-01                                  46.4300</t>
  </si>
  <si>
    <t>18-Jan-01                                  46.4500</t>
  </si>
  <si>
    <t>17-Jan-01                                  46.4800</t>
  </si>
  <si>
    <t>16-Jan-01                                  46.5500</t>
  </si>
  <si>
    <t>15-Jan-01                                       ND</t>
  </si>
  <si>
    <t>12-Jan-01                                  47.4700</t>
  </si>
  <si>
    <t>11-Jan-01                                  46.6800</t>
  </si>
  <si>
    <t>10-Jan-01                                  46.6800</t>
  </si>
  <si>
    <t xml:space="preserve"> 9-Jan-01                                  46.6800</t>
  </si>
  <si>
    <t xml:space="preserve"> 8-Jan-01                                  46.7300</t>
  </si>
  <si>
    <t xml:space="preserve"> 5-Jan-01                                  46.7600</t>
  </si>
  <si>
    <t xml:space="preserve"> 4-Jan-01                                  46.7800</t>
  </si>
  <si>
    <t xml:space="preserve"> 3-Jan-01                                  46.7500</t>
  </si>
  <si>
    <t xml:space="preserve"> 2-Jan-01                                  46.7400</t>
  </si>
  <si>
    <t xml:space="preserve"> 1-Jan-01                                       ND</t>
  </si>
  <si>
    <t>29-Dec-00                                  46.7500</t>
  </si>
  <si>
    <t>28-Dec-00                                  46.7500</t>
  </si>
  <si>
    <t>27-Dec-00                                  46.7300</t>
  </si>
  <si>
    <t>26-Dec-00                                  46.7500</t>
  </si>
  <si>
    <t>25-Dec-00                                       ND</t>
  </si>
  <si>
    <t>22-Dec-00                                  46.7700</t>
  </si>
  <si>
    <t>21-Dec-00                                  46.7400</t>
  </si>
  <si>
    <t>20-Dec-00                                  46.7500</t>
  </si>
  <si>
    <t>19-Dec-00                                  46.7500</t>
  </si>
  <si>
    <t>18-Dec-00                                  46.7900</t>
  </si>
  <si>
    <t>15-Dec-00                                  46.8000</t>
  </si>
  <si>
    <t>14-Dec-00                                  46.8000</t>
  </si>
  <si>
    <t>13-Dec-00                                  46.8000</t>
  </si>
  <si>
    <t>12-Dec-00                                  46.7800</t>
  </si>
  <si>
    <t>11-Dec-00                                  46.7800</t>
  </si>
  <si>
    <t xml:space="preserve"> 8-Dec-00                                  46.8000</t>
  </si>
  <si>
    <t xml:space="preserve"> 7-Dec-00                                  46.8000</t>
  </si>
  <si>
    <t xml:space="preserve"> 6-Dec-00                                  46.7800</t>
  </si>
  <si>
    <t xml:space="preserve"> 5-Dec-00                                  46.8000</t>
  </si>
  <si>
    <t xml:space="preserve"> 4-Dec-00                                  46.8800</t>
  </si>
  <si>
    <t xml:space="preserve"> 1-Dec-00                                  46.8900</t>
  </si>
  <si>
    <t>30-Nov-00                                  46.8700</t>
  </si>
  <si>
    <t>29-Nov-00                                  46.9500</t>
  </si>
  <si>
    <t>28-Nov-00                                  46.9300</t>
  </si>
  <si>
    <t>27-Nov-00                                  46.9000</t>
  </si>
  <si>
    <t>24-Nov-00                                  46.9100</t>
  </si>
  <si>
    <t>23-Nov-00                                       ND</t>
  </si>
  <si>
    <t>22-Nov-00                                  46.8600</t>
  </si>
  <si>
    <t>21-Nov-00                                  46.8500</t>
  </si>
  <si>
    <t>20-Nov-00                                  46.9000</t>
  </si>
  <si>
    <t>17-Nov-00                                  46.8200</t>
  </si>
  <si>
    <t>16-Nov-00                                  46.8500</t>
  </si>
  <si>
    <t>15-Nov-00                                  46.8300</t>
  </si>
  <si>
    <t>14-Nov-00                                  46.8500</t>
  </si>
  <si>
    <t>13-Nov-00                                  46.7700</t>
  </si>
  <si>
    <t>10-Nov-00                                  46.7800</t>
  </si>
  <si>
    <t xml:space="preserve"> 9-Nov-00                                  46.7500</t>
  </si>
  <si>
    <t xml:space="preserve"> 8-Nov-00                                  46.7200</t>
  </si>
  <si>
    <t xml:space="preserve"> 7-Nov-00                                  46.7000</t>
  </si>
  <si>
    <t xml:space="preserve"> 6-Nov-00                                  46.6400</t>
  </si>
  <si>
    <t xml:space="preserve"> 3-Nov-00                                  46.7000</t>
  </si>
  <si>
    <t xml:space="preserve"> 2-Nov-00                                  46.8500</t>
  </si>
  <si>
    <t xml:space="preserve"> 1-Nov-00                                  46.8200</t>
  </si>
  <si>
    <t>31-Oct-00                                  46.9000</t>
  </si>
  <si>
    <t>30-Oct-00                                  46.7800</t>
  </si>
  <si>
    <t>27-Oct-00                                  46.7800</t>
  </si>
  <si>
    <t>26-Oct-00                                  46.7000</t>
  </si>
  <si>
    <t>25-Oct-00                                  46.7000</t>
  </si>
  <si>
    <t>24-Oct-00                                  46.4800</t>
  </si>
  <si>
    <t>23-Oct-00                                  46.4500</t>
  </si>
  <si>
    <t>20-Oct-00                                  46.4000</t>
  </si>
  <si>
    <t>19-Oct-00                                  46.4000</t>
  </si>
  <si>
    <t>18-Oct-00                                  46.4500</t>
  </si>
  <si>
    <t>17-Oct-00                                  46.3500</t>
  </si>
  <si>
    <t>16-Oct-00                                  46.4000</t>
  </si>
  <si>
    <t>13-Oct-00                                  46.4500</t>
  </si>
  <si>
    <t>12-Oct-00                                  46.3000</t>
  </si>
  <si>
    <t>11-Oct-00                                  46.3500</t>
  </si>
  <si>
    <t>10-Oct-00                                  46.2500</t>
  </si>
  <si>
    <t xml:space="preserve"> 9-Oct-00                                       ND</t>
  </si>
  <si>
    <t xml:space="preserve"> 6-Oct-00                                  46.1700</t>
  </si>
  <si>
    <t xml:space="preserve"> 5-Oct-00                                  46.1700</t>
  </si>
  <si>
    <t xml:space="preserve"> 4-Oct-00                                  46.1700</t>
  </si>
  <si>
    <t xml:space="preserve"> 3-Oct-00                                  46.1800</t>
  </si>
  <si>
    <t xml:space="preserve"> 2-Oct-00                                  46.1000</t>
  </si>
  <si>
    <t>29-Sep-00                                  46.0600</t>
  </si>
  <si>
    <t>28-Sep-00                                  46.0500</t>
  </si>
  <si>
    <t>27-Sep-00                                  46.1500</t>
  </si>
  <si>
    <t>26-Sep-00                                  46.1000</t>
  </si>
  <si>
    <t>25-Sep-00                                  46.1600</t>
  </si>
  <si>
    <t>22-Sep-00                                  46.1800</t>
  </si>
  <si>
    <t>21-Sep-00                                  46.0900</t>
  </si>
  <si>
    <t>20-Sep-00                                  46.3000</t>
  </si>
  <si>
    <t>19-Sep-00                                  46.4500</t>
  </si>
  <si>
    <t>18-Sep-00                                  46.1500</t>
  </si>
  <si>
    <t>15-Sep-00                                  45.8500</t>
  </si>
  <si>
    <t>14-Sep-00                                  45.8000</t>
  </si>
  <si>
    <t>13-Sep-00                                  45.7000</t>
  </si>
  <si>
    <t>12-Sep-00                                  45.7000</t>
  </si>
  <si>
    <t>11-Sep-00                                  45.6500</t>
  </si>
  <si>
    <t xml:space="preserve"> 8-Sep-00                                  45.7300</t>
  </si>
  <si>
    <t xml:space="preserve"> 7-Sep-00                                  46.0500</t>
  </si>
  <si>
    <t xml:space="preserve"> 6-Sep-00                                  45.6500</t>
  </si>
  <si>
    <t xml:space="preserve"> 5-Sep-00                                  45.7400</t>
  </si>
  <si>
    <t xml:space="preserve"> 4-Sep-00                                       ND</t>
  </si>
  <si>
    <t xml:space="preserve"> 1-Sep-00                                  45.8000</t>
  </si>
  <si>
    <t>31-Aug-00                                  45.9000</t>
  </si>
  <si>
    <t>30-Aug-00                                  45.9000</t>
  </si>
  <si>
    <t>29-Aug-00                                  46.0000</t>
  </si>
  <si>
    <t>28-Aug-00                                  45.8300</t>
  </si>
  <si>
    <t>25-Aug-00                                  46.0500</t>
  </si>
  <si>
    <t>24-Aug-00                                  46.0500</t>
  </si>
  <si>
    <t>23-Aug-00                                  45.9000</t>
  </si>
  <si>
    <t>22-Aug-00                                  45.7500</t>
  </si>
  <si>
    <t>21-Aug-00                                  45.7300</t>
  </si>
  <si>
    <t>18-Aug-00                                  45.9000</t>
  </si>
  <si>
    <t>17-Aug-00                                  45.9500</t>
  </si>
  <si>
    <t>16-Aug-00                                  45.8000</t>
  </si>
  <si>
    <t>15-Aug-00                                  45.8000</t>
  </si>
  <si>
    <t>14-Aug-00                                  45.8500</t>
  </si>
  <si>
    <t>11-Aug-00                                  45.9000</t>
  </si>
  <si>
    <t>10-Aug-00                                  45.9000</t>
  </si>
  <si>
    <t xml:space="preserve"> 9-Aug-00                                  45.7000</t>
  </si>
  <si>
    <t xml:space="preserve"> 8-Aug-00                                  45.8000</t>
  </si>
  <si>
    <t xml:space="preserve"> 7-Aug-00                                  45.6200</t>
  </si>
  <si>
    <t xml:space="preserve"> 4-Aug-00                                  45.4000</t>
  </si>
  <si>
    <t xml:space="preserve"> 3-Aug-00                                  45.4000</t>
  </si>
  <si>
    <t xml:space="preserve"> 2-Aug-00                                  45.4000</t>
  </si>
  <si>
    <t xml:space="preserve"> 1-Aug-00                                  45.1500</t>
  </si>
  <si>
    <t>31-Jul-00                                  45.1500</t>
  </si>
  <si>
    <t>28-Jul-00                                  44.9600</t>
  </si>
  <si>
    <t>27-Jul-00                                  44.9500</t>
  </si>
  <si>
    <t>26-Jul-00                                  44.9800</t>
  </si>
  <si>
    <t>25-Jul-00                                  44.9500</t>
  </si>
  <si>
    <t>24-Jul-00                                  44.7700</t>
  </si>
  <si>
    <t>21-Jul-00                                  44.8000</t>
  </si>
  <si>
    <t>20-Jul-00                                  45.0200</t>
  </si>
  <si>
    <t>19-Jul-00                                  44.8500</t>
  </si>
  <si>
    <t>18-Jul-00                                  44.8300</t>
  </si>
  <si>
    <t>17-Jul-00                                  44.7400</t>
  </si>
  <si>
    <t>14-Jul-00                                  44.7800</t>
  </si>
  <si>
    <t>13-Jul-00                                  44.7800</t>
  </si>
  <si>
    <t>12-Jul-00                                  44.7500</t>
  </si>
  <si>
    <t>11-Jul-00                                  44.7500</t>
  </si>
  <si>
    <t>10-Jul-00                                  44.7500</t>
  </si>
  <si>
    <t xml:space="preserve"> 7-Jul-00                                  44.7800</t>
  </si>
  <si>
    <t xml:space="preserve"> 6-Jul-00                                  44.8100</t>
  </si>
  <si>
    <t xml:space="preserve"> 5-Jul-00                                  44.6900</t>
  </si>
  <si>
    <t xml:space="preserve"> 4-Jul-00                                       ND</t>
  </si>
  <si>
    <t xml:space="preserve"> 3-Jul-00                                  44.7200</t>
  </si>
  <si>
    <t>30-Jun-00                                  44.7000</t>
  </si>
  <si>
    <t>29-Jun-00                                  44.7300</t>
  </si>
  <si>
    <t>28-Jun-00                                  44.7200</t>
  </si>
  <si>
    <t>27-Jun-00                                  44.7000</t>
  </si>
  <si>
    <t>26-Jun-00                                  44.7500</t>
  </si>
  <si>
    <t>23-Jun-00                                  44.7500</t>
  </si>
  <si>
    <t>22-Jun-00                                  44.7000</t>
  </si>
  <si>
    <t>21-Jun-00                                  44.7000</t>
  </si>
  <si>
    <t>20-Jun-00                                  44.7500</t>
  </si>
  <si>
    <t>19-Jun-00                                  44.8500</t>
  </si>
  <si>
    <t>16-Jun-00                                  44.8300</t>
  </si>
  <si>
    <t>15-Jun-00                                  44.8000</t>
  </si>
  <si>
    <t>14-Jun-00                                  44.7200</t>
  </si>
  <si>
    <t>13-Jun-00                                  44.8000</t>
  </si>
  <si>
    <t>12-Jun-00                                  44.8500</t>
  </si>
  <si>
    <t xml:space="preserve"> 9-Jun-00                                  44.8500</t>
  </si>
  <si>
    <t xml:space="preserve"> 8-Jun-00                                  44.8500</t>
  </si>
  <si>
    <t xml:space="preserve"> 7-Jun-00                                  44.8300</t>
  </si>
  <si>
    <t xml:space="preserve"> 6-Jun-00                                  44.7500</t>
  </si>
  <si>
    <t xml:space="preserve"> 5-Jun-00                                  44.7500</t>
  </si>
  <si>
    <t xml:space="preserve"> 2-Jun-00                                  44.7000</t>
  </si>
  <si>
    <t xml:space="preserve"> 1-Jun-00                                  44.6500</t>
  </si>
  <si>
    <t>31-May-00                                  44.6500</t>
  </si>
  <si>
    <t>30-May-00                                  44.6500</t>
  </si>
  <si>
    <t>29-May-00                                       ND</t>
  </si>
  <si>
    <t>26-May-00                                  44.4000</t>
  </si>
  <si>
    <t>25-May-00                                  44.2000</t>
  </si>
  <si>
    <t>24-May-00                                  44.2500</t>
  </si>
  <si>
    <t>23-May-00                                  44.1500</t>
  </si>
  <si>
    <t>22-May-00                                  44.0200</t>
  </si>
  <si>
    <t>19-May-00                                  44.0000</t>
  </si>
  <si>
    <t>18-May-00                                  44.0300</t>
  </si>
  <si>
    <t>17-May-00                                  44.0200</t>
  </si>
  <si>
    <t>16-May-00                                  44.0500</t>
  </si>
  <si>
    <t>15-May-00                                  44.4400</t>
  </si>
  <si>
    <t>12-May-00                                  44.1500</t>
  </si>
  <si>
    <t>11-May-00                                  44.4400</t>
  </si>
  <si>
    <t>10-May-00                                  44.3000</t>
  </si>
  <si>
    <t xml:space="preserve"> 9-May-00                                  43.7000</t>
  </si>
  <si>
    <t xml:space="preserve"> 8-May-00                                  43.7000</t>
  </si>
  <si>
    <t xml:space="preserve"> 5-May-00                                  43.7000</t>
  </si>
  <si>
    <t xml:space="preserve"> 4-May-00                                  43.6700</t>
  </si>
  <si>
    <t xml:space="preserve"> 3-May-00                                  43.7300</t>
  </si>
  <si>
    <t xml:space="preserve"> 2-May-00                                  43.7500</t>
  </si>
  <si>
    <t xml:space="preserve"> 1-May-00                                  43.6700</t>
  </si>
  <si>
    <t>28-Apr-00                                  43.7000</t>
  </si>
  <si>
    <t>27-Apr-00                                  43.7000</t>
  </si>
  <si>
    <t>26-Apr-00                                  43.7000</t>
  </si>
  <si>
    <t>25-Apr-00                                  43.7000</t>
  </si>
  <si>
    <t>24-Apr-00                                  43.6550</t>
  </si>
  <si>
    <t>21-Apr-00                                  43.7000</t>
  </si>
  <si>
    <t>20-Apr-00                                  43.6870</t>
  </si>
  <si>
    <t>19-Apr-00                                  43.7000</t>
  </si>
  <si>
    <t>18-Apr-00                                  43.7000</t>
  </si>
  <si>
    <t>17-Apr-00                                  43.6800</t>
  </si>
  <si>
    <t>14-Apr-00                                  43.7500</t>
  </si>
  <si>
    <t>13-Apr-00                                  43.7000</t>
  </si>
  <si>
    <t>12-Apr-00                                  43.7000</t>
  </si>
  <si>
    <t>11-Apr-00                                  43.6800</t>
  </si>
  <si>
    <t>10-Apr-00                                  43.6600</t>
  </si>
  <si>
    <t xml:space="preserve"> 7-Apr-00                                  43.6700</t>
  </si>
  <si>
    <t xml:space="preserve"> 6-Apr-00                                  43.6500</t>
  </si>
  <si>
    <t xml:space="preserve"> 5-Apr-00                                  43.6800</t>
  </si>
  <si>
    <t xml:space="preserve"> 4-Apr-00                                  43.6500</t>
  </si>
  <si>
    <t xml:space="preserve"> 3-Apr-00                                  43.6320</t>
  </si>
  <si>
    <t>31-Mar-00                                  43.6500</t>
  </si>
  <si>
    <t>30-Mar-00                                  43.6500</t>
  </si>
  <si>
    <t>29-Mar-00                                  43.6500</t>
  </si>
  <si>
    <t>28-Mar-00                                  43.6500</t>
  </si>
  <si>
    <t>27-Mar-00                                  43.6200</t>
  </si>
  <si>
    <t>24-Mar-00                                  43.6500</t>
  </si>
  <si>
    <t>23-Mar-00                                  43.6500</t>
  </si>
  <si>
    <t>22-Mar-00                                  43.6500</t>
  </si>
  <si>
    <t>21-Mar-00                                  43.5900</t>
  </si>
  <si>
    <t>20-Mar-00                                  43.6300</t>
  </si>
  <si>
    <t>17-Mar-00                                  43.6500</t>
  </si>
  <si>
    <t>16-Mar-00                                  43.5800</t>
  </si>
  <si>
    <t>15-Mar-00                                  43.6500</t>
  </si>
  <si>
    <t>14-Mar-00                                  43.6400</t>
  </si>
  <si>
    <t>13-Mar-00                                  43.6500</t>
  </si>
  <si>
    <t>10-Mar-00                                  43.6500</t>
  </si>
  <si>
    <t xml:space="preserve"> 9-Mar-00                                  43.6300</t>
  </si>
  <si>
    <t xml:space="preserve"> 8-Mar-00                                  43.6500</t>
  </si>
  <si>
    <t xml:space="preserve"> 7-Mar-00                                  43.6300</t>
  </si>
  <si>
    <t xml:space="preserve"> 6-Mar-00                                  43.6300</t>
  </si>
  <si>
    <t xml:space="preserve"> 3-Mar-00                                  43.6500</t>
  </si>
  <si>
    <t xml:space="preserve"> 2-Mar-00                                  43.6500</t>
  </si>
  <si>
    <t xml:space="preserve"> 1-Mar-00                                  43.6300</t>
  </si>
  <si>
    <t>29-Feb-00                                  43.6500</t>
  </si>
  <si>
    <t>28-Feb-00                                  43.6800</t>
  </si>
  <si>
    <t>25-Feb-00                                  43.6500</t>
  </si>
  <si>
    <t>24-Feb-00                                  43.6500</t>
  </si>
  <si>
    <t>23-Feb-00                                  43.6800</t>
  </si>
  <si>
    <t>22-Feb-00                                  43.6500</t>
  </si>
  <si>
    <t>21-Feb-00                                       ND</t>
  </si>
  <si>
    <t>18-Feb-00                                  43.6800</t>
  </si>
  <si>
    <t>17-Feb-00                                  43.6800</t>
  </si>
  <si>
    <t>16-Feb-00                                  43.7500</t>
  </si>
  <si>
    <t>15-Feb-00                                  43.6400</t>
  </si>
  <si>
    <t>14-Feb-00                                  43.6500</t>
  </si>
  <si>
    <t>11-Feb-00                                  43.6500</t>
  </si>
  <si>
    <t>10-Feb-00                                  43.5800</t>
  </si>
  <si>
    <t xml:space="preserve"> 9-Feb-00                                  43.6500</t>
  </si>
  <si>
    <t xml:space="preserve"> 8-Feb-00                                  43.6300</t>
  </si>
  <si>
    <t xml:space="preserve"> 7-Feb-00                                  43.6400</t>
  </si>
  <si>
    <t xml:space="preserve"> 4-Feb-00                                  43.6500</t>
  </si>
  <si>
    <t xml:space="preserve"> 3-Feb-00                                  43.6500</t>
  </si>
  <si>
    <t xml:space="preserve"> 2-Feb-00                                  43.6500</t>
  </si>
  <si>
    <t xml:space="preserve"> 1-Feb-00                                  43.6200</t>
  </si>
  <si>
    <t>31-Jan-00                                  43.6500</t>
  </si>
  <si>
    <t>28-Jan-00                                  43.6500</t>
  </si>
  <si>
    <t>Increase</t>
  </si>
  <si>
    <t>27-Jan-00                                  43.6300</t>
  </si>
  <si>
    <t>26-Jan-00                                  43.6500</t>
  </si>
  <si>
    <t>Base</t>
  </si>
  <si>
    <t>25-Jan-00                                  43.5900</t>
  </si>
  <si>
    <t>24-Jan-00                                  43.6200</t>
  </si>
  <si>
    <t>Acutal</t>
  </si>
  <si>
    <t>21-Jan-00                                  43.6000</t>
  </si>
  <si>
    <t>20-Jan-00                                  43.6000</t>
  </si>
  <si>
    <t>19-Jan-00                                  43.6000</t>
  </si>
  <si>
    <t>18-Jan-00                                  43.6000</t>
  </si>
  <si>
    <t>17-Jan-00                                       ND</t>
  </si>
  <si>
    <t>14-Jan-00                                  43.5500</t>
  </si>
  <si>
    <t>13-Jan-00                                  43.5500</t>
  </si>
  <si>
    <t>12-Jan-00                                  43.6000</t>
  </si>
  <si>
    <t>11-Jan-00                                  43.6000</t>
  </si>
  <si>
    <t>10-Jan-00                                  43.5500</t>
  </si>
  <si>
    <t xml:space="preserve"> 7-Jan-00                                  43.5500</t>
  </si>
  <si>
    <t xml:space="preserve"> 6-Jan-00                                  43.5500</t>
  </si>
  <si>
    <t xml:space="preserve"> 5-Jan-00                                  43.5500</t>
  </si>
  <si>
    <t xml:space="preserve"> 4-Jan-00                                  43.5500</t>
  </si>
  <si>
    <t xml:space="preserve"> 3-Jan-00                                  43.5500</t>
  </si>
  <si>
    <t>Rate</t>
  </si>
  <si>
    <t xml:space="preserve">           ---------------------------------------</t>
  </si>
  <si>
    <t xml:space="preserve">           INDIA -- SPOT EXCHANGE RATE, RUPEES/US$</t>
  </si>
  <si>
    <t>Equity</t>
  </si>
  <si>
    <t>Loans</t>
  </si>
  <si>
    <t>Belgium Export Agency</t>
  </si>
  <si>
    <t>Japanese Export Agencies</t>
  </si>
  <si>
    <t>Commercial Banks</t>
  </si>
  <si>
    <t>Indian Loans</t>
  </si>
  <si>
    <t>OPIC</t>
  </si>
  <si>
    <t>Project Debt</t>
  </si>
  <si>
    <t>Cost/kW</t>
  </si>
  <si>
    <t>kW of Plant</t>
  </si>
  <si>
    <t>D/E</t>
  </si>
  <si>
    <t>Debt</t>
  </si>
  <si>
    <t>Exim</t>
  </si>
  <si>
    <t>India</t>
  </si>
  <si>
    <t>B. of Amer</t>
  </si>
  <si>
    <t>GE</t>
  </si>
  <si>
    <t>Bechtel</t>
  </si>
  <si>
    <t>Cost per KW</t>
  </si>
  <si>
    <t>Cost of Project</t>
  </si>
  <si>
    <t>Other Costs</t>
  </si>
  <si>
    <t>Cost of LNG Terminal</t>
  </si>
  <si>
    <t>Uses of Funds</t>
  </si>
  <si>
    <t>Total Equity</t>
  </si>
  <si>
    <t>Equity Financing</t>
  </si>
  <si>
    <t>Total Debt</t>
  </si>
  <si>
    <t>U.S. Exim and Export Agencies</t>
  </si>
  <si>
    <t>Indian Banks (Industiral Development Fund)</t>
  </si>
  <si>
    <t>Bank of America/Private Banks</t>
  </si>
  <si>
    <t>Debt Financing</t>
  </si>
  <si>
    <t>Sources of Funds</t>
  </si>
  <si>
    <t>Percent</t>
  </si>
  <si>
    <t>Amount</t>
  </si>
  <si>
    <t>Unit 1 and Unit 2</t>
  </si>
  <si>
    <t>Dabhol Sources and Uses (Dollars in 000's)</t>
  </si>
  <si>
    <t>Equity IRR</t>
  </si>
  <si>
    <t>IRR</t>
  </si>
  <si>
    <t>Equity Cash</t>
  </si>
  <si>
    <t>Taxes</t>
  </si>
  <si>
    <t>EBT</t>
  </si>
  <si>
    <t>Interest Expense</t>
  </si>
  <si>
    <t>Interest Rate</t>
  </si>
  <si>
    <t>Closing Balance</t>
  </si>
  <si>
    <t>Repayment</t>
  </si>
  <si>
    <t>Opening Balance</t>
  </si>
  <si>
    <t>Depreciation</t>
  </si>
  <si>
    <t>Capacity Charges</t>
  </si>
  <si>
    <t>Total Cost</t>
  </si>
  <si>
    <t>Debt Term</t>
  </si>
  <si>
    <t>Tax Rate</t>
  </si>
  <si>
    <t>Debt Percent</t>
  </si>
  <si>
    <t>Capacity Revenues</t>
  </si>
  <si>
    <t>MWH</t>
  </si>
  <si>
    <t>Capacity Factor</t>
  </si>
  <si>
    <t>Remainder</t>
  </si>
  <si>
    <t>Less Fixed O&amp;M</t>
  </si>
  <si>
    <t>Average Tariff $/kWh</t>
  </si>
  <si>
    <t>Dabhol</t>
  </si>
  <si>
    <t>Average Tariff Rs</t>
  </si>
  <si>
    <t>Cost per MWH</t>
  </si>
  <si>
    <t>Capacity Cost</t>
  </si>
  <si>
    <t>Energy Cost</t>
  </si>
  <si>
    <t>Energy Produced</t>
  </si>
  <si>
    <t>Capacity Base</t>
  </si>
  <si>
    <t>Capacity Payments/MW</t>
  </si>
  <si>
    <t>Retail Rate</t>
  </si>
  <si>
    <t>Seven Cents</t>
  </si>
  <si>
    <t>Cost/kWh</t>
  </si>
  <si>
    <t>Total Price per MWS at 100% Capacity</t>
  </si>
  <si>
    <t>Corporate credit ratios</t>
  </si>
  <si>
    <t>Telecom</t>
  </si>
  <si>
    <t>Reserves after loan, cost structure</t>
  </si>
  <si>
    <t>Mining</t>
  </si>
  <si>
    <t>Reserves after loan, PLCR</t>
  </si>
  <si>
    <t>Oil and Gas</t>
  </si>
  <si>
    <t>Offtaker quality; contracts</t>
  </si>
  <si>
    <t>LNG</t>
  </si>
  <si>
    <t>Length of PPA, Merchant Exposure, Off-taker Quality</t>
  </si>
  <si>
    <t>Power</t>
  </si>
  <si>
    <t>Cash Traps, Availability Payments, Existing Traffic Established</t>
  </si>
  <si>
    <t>Infrastructure</t>
  </si>
  <si>
    <t>Aggressive versus Risky</t>
  </si>
  <si>
    <t>Risky Project</t>
  </si>
  <si>
    <t>Aggressive</t>
  </si>
  <si>
    <t xml:space="preserve">Target </t>
  </si>
  <si>
    <t>Average Debt Service Coverage Ratios for Different Project Types (Times)</t>
  </si>
  <si>
    <t>Ashok</t>
  </si>
  <si>
    <t>NTPC 3</t>
  </si>
  <si>
    <t>CMS</t>
  </si>
  <si>
    <t>NTPC 1</t>
  </si>
  <si>
    <t>Cogentrix</t>
  </si>
  <si>
    <t>AES</t>
  </si>
  <si>
    <t>GVK</t>
  </si>
  <si>
    <t>Gandhar</t>
  </si>
  <si>
    <t>NTPC 2</t>
  </si>
  <si>
    <t>Spectrum</t>
  </si>
  <si>
    <t>Rate in Cents/kWh</t>
  </si>
  <si>
    <t>Ashok - India Coal</t>
  </si>
  <si>
    <t>Cogentrix - India Coal</t>
  </si>
  <si>
    <t>AES - India Coal</t>
  </si>
  <si>
    <t>CMS - India Gas</t>
  </si>
  <si>
    <t>DABHOL</t>
  </si>
  <si>
    <t>Gandhar - India Gas</t>
  </si>
  <si>
    <t>Spectrum- India Gas</t>
  </si>
  <si>
    <t>NTPC 3 - India Gas</t>
  </si>
  <si>
    <t>GVK - India Gas</t>
  </si>
  <si>
    <t>NTPC 1 - India Gas</t>
  </si>
  <si>
    <t>NTPC 2 - India Gas</t>
  </si>
  <si>
    <t>Enron Sutton Bridge</t>
  </si>
  <si>
    <t>Vemagiri Power Project</t>
  </si>
  <si>
    <t>Overnight Cost</t>
  </si>
  <si>
    <t>Direct Cost of NGCC</t>
  </si>
  <si>
    <t>Sutton Bridge</t>
  </si>
  <si>
    <t>Dabhol Units 1 and 2</t>
  </si>
  <si>
    <t>Dabhol Unit 1</t>
  </si>
  <si>
    <t>Combined Cycle</t>
  </si>
  <si>
    <t>Gas Turbine</t>
  </si>
  <si>
    <t>Difference</t>
  </si>
  <si>
    <t>Vemagiri</t>
  </si>
  <si>
    <t>Variable Charge</t>
  </si>
  <si>
    <t>Fixed Charge</t>
  </si>
  <si>
    <t>Rs per kWh</t>
  </si>
  <si>
    <t>Cents per kWh</t>
  </si>
  <si>
    <t>http://www.federalreserve.gov/releases/h10/hist/dat00_in.txt</t>
  </si>
  <si>
    <t>-</t>
  </si>
  <si>
    <t>Construction</t>
  </si>
  <si>
    <t>Operating Cost/MWH</t>
  </si>
  <si>
    <t>Dabhol Costs as Percent of Operating Costs</t>
  </si>
  <si>
    <t>Total Added Costs</t>
  </si>
  <si>
    <t>Cost of Uneconomic Generation</t>
  </si>
  <si>
    <t>Un-economic Generation (GWH) - 60%</t>
  </si>
  <si>
    <t>Dabhol Energy Cost ($/MWH)</t>
  </si>
  <si>
    <t>Avoided Coal Cost ($/MWH)</t>
  </si>
  <si>
    <t>Generation (GWH)</t>
  </si>
  <si>
    <t>Total Added Fixed Charges ($MM)</t>
  </si>
  <si>
    <t>Fixed O&amp;M Charges ($MM)</t>
  </si>
  <si>
    <t>Dabhol PPA Capacity Charges ($MM)</t>
  </si>
  <si>
    <t>Implied Capital</t>
  </si>
  <si>
    <t>Revenue per kWh (Cents per MWH)</t>
  </si>
  <si>
    <t xml:space="preserve"> Return on Capital Employed (%)                             </t>
  </si>
  <si>
    <t xml:space="preserve"> Net Surplus/(Deficit) after state subsidy                             </t>
  </si>
  <si>
    <t xml:space="preserve"> Net Surplus/(Deficit) before state subsidy                             </t>
  </si>
  <si>
    <t xml:space="preserve"> Other appropriations &amp; adjustments                              </t>
  </si>
  <si>
    <t>Operating Expenses</t>
  </si>
  <si>
    <t xml:space="preserve"> Total Revenue                                </t>
  </si>
  <si>
    <t xml:space="preserve"> Subsidy from GoM                               </t>
  </si>
  <si>
    <t xml:space="preserve"> Revenue Receipts                                </t>
  </si>
  <si>
    <t>Income Statement in USD $ Millions</t>
  </si>
  <si>
    <t xml:space="preserve"> T&amp;D losses (in %)                              </t>
  </si>
  <si>
    <t xml:space="preserve"> Sale of Energy (in GWH)</t>
  </si>
  <si>
    <t xml:space="preserve"> Net Generation &amp; Purchase (in GWH)</t>
  </si>
  <si>
    <t>USD MM</t>
  </si>
  <si>
    <t>Total Fixed O&amp;M</t>
  </si>
  <si>
    <t>$/mWh</t>
  </si>
  <si>
    <t>Fixed O&amp;M Charge</t>
  </si>
  <si>
    <t>Project Pre-tax IRR</t>
  </si>
  <si>
    <t>Generation</t>
  </si>
  <si>
    <t>Available Hrs</t>
  </si>
  <si>
    <t>Tariffs Generating Free Cash</t>
  </si>
  <si>
    <t>cent/kWh</t>
  </si>
  <si>
    <t>Fuel Management Tariff</t>
  </si>
  <si>
    <t>Capital Recovery Tariff</t>
  </si>
  <si>
    <t>Capacity Charge $/kWy</t>
  </si>
  <si>
    <t>LCOE</t>
  </si>
  <si>
    <t>Pre-tax Project IRR</t>
  </si>
  <si>
    <t>NPV</t>
  </si>
  <si>
    <t>LCOE - Capacity Charge</t>
  </si>
  <si>
    <t>LCOE - Fixed O&amp;M</t>
  </si>
  <si>
    <t>Years</t>
  </si>
  <si>
    <t>Discount Rate</t>
  </si>
  <si>
    <t>$/kWy</t>
  </si>
  <si>
    <t>Capacity Charge</t>
  </si>
  <si>
    <t>Fixed O&amp;M per kWy</t>
  </si>
  <si>
    <t>Capacity Factor in Charges</t>
  </si>
  <si>
    <t>Price in USD/MWH</t>
  </si>
  <si>
    <t>Revenues in Millions</t>
  </si>
  <si>
    <t>Revenues</t>
  </si>
  <si>
    <t>MWH (Assuming GWH)</t>
  </si>
  <si>
    <t>Revenue per MWH</t>
  </si>
  <si>
    <t>In MM</t>
  </si>
  <si>
    <t>MWH Sales</t>
  </si>
  <si>
    <t>Revenue (USD MM)</t>
  </si>
  <si>
    <t>Price of Electricity (USD/MWH)</t>
  </si>
  <si>
    <t>T&amp;D Losses</t>
  </si>
  <si>
    <t>Sales of Energy</t>
  </si>
  <si>
    <t>Net Generation and Purchase (MWH)</t>
  </si>
  <si>
    <t xml:space="preserve"> Average Revenue per unit (Rs/Kwh)                             </t>
  </si>
  <si>
    <t xml:space="preserve"> Total Revenue (Rs.MM) </t>
  </si>
  <si>
    <t xml:space="preserve"> Sale of Energy (in MWH)                             </t>
  </si>
  <si>
    <t xml:space="preserve"> Net Generation &amp; Purchase (in Mus)                            </t>
  </si>
  <si>
    <t>Rate in USD</t>
  </si>
  <si>
    <t xml:space="preserve"> 8 Others                                </t>
  </si>
  <si>
    <t xml:space="preserve"> 7 Outside state                               </t>
  </si>
  <si>
    <t xml:space="preserve"> 6 Public lighting                               </t>
  </si>
  <si>
    <t xml:space="preserve"> 5 Railway traction                               </t>
  </si>
  <si>
    <t xml:space="preserve"> 4 Industry                                </t>
  </si>
  <si>
    <t xml:space="preserve"> 3 Agriculture/irrigation                                </t>
  </si>
  <si>
    <t xml:space="preserve"> 2 Commercial                                </t>
  </si>
  <si>
    <t xml:space="preserve"> 1 Domestic                                </t>
  </si>
  <si>
    <t xml:space="preserve"> Category                                 </t>
  </si>
  <si>
    <t>(Rs./KwH)</t>
  </si>
  <si>
    <t>Tariff</t>
  </si>
  <si>
    <t>Average</t>
  </si>
  <si>
    <t>(%)</t>
  </si>
  <si>
    <t>Sales</t>
  </si>
  <si>
    <t>of</t>
  </si>
  <si>
    <t>Share</t>
  </si>
  <si>
    <t>Consumer</t>
  </si>
  <si>
    <t>$260 million</t>
  </si>
  <si>
    <t>InterGen 325% TransCanada 625% Gutsa Const 5%</t>
  </si>
  <si>
    <t>700 km natural gas pipeline</t>
  </si>
  <si>
    <t>Mexico</t>
  </si>
  <si>
    <t>Mayakan</t>
  </si>
  <si>
    <t>$751 million</t>
  </si>
  <si>
    <t>InterGen 405% Lippo Group 495% Others 10%</t>
  </si>
  <si>
    <t>2 x 360 MW, Coal-fired</t>
  </si>
  <si>
    <t>China</t>
  </si>
  <si>
    <t>Meizhou Wan</t>
  </si>
  <si>
    <t>$660 million</t>
  </si>
  <si>
    <t>InterGen 100%</t>
  </si>
  <si>
    <t>750 MW</t>
  </si>
  <si>
    <t>United Kingdom</t>
  </si>
  <si>
    <t>Coryton</t>
  </si>
  <si>
    <t>$510 million</t>
  </si>
  <si>
    <t>InterGen 50% Shell 40% VBC 10%</t>
  </si>
  <si>
    <t>900 MW</t>
  </si>
  <si>
    <t>Brazil</t>
  </si>
  <si>
    <t>Sao Paulo 1 and II</t>
  </si>
  <si>
    <t>$370 million</t>
  </si>
  <si>
    <t>360 MW, Pulverized coal fired</t>
  </si>
  <si>
    <t>Jacui</t>
  </si>
  <si>
    <t xml:space="preserve">$212 million </t>
  </si>
  <si>
    <t>InterGen 54% Emcali 43% CFP 3%</t>
  </si>
  <si>
    <t>235 MW, Natural gas-fired</t>
  </si>
  <si>
    <t>Colombia</t>
  </si>
  <si>
    <t>TermoEmcali</t>
  </si>
  <si>
    <t xml:space="preserve">$577rnillion   </t>
  </si>
  <si>
    <t>770 MW, Combined cycle</t>
  </si>
  <si>
    <t>Spalding</t>
  </si>
  <si>
    <t>$630 million</t>
  </si>
  <si>
    <t>InterGen 20%; GE40%   ' El Paso 30% ICA 10%</t>
  </si>
  <si>
    <t>700 MW, Combined cycle</t>
  </si>
  <si>
    <t>Samalayuca</t>
  </si>
  <si>
    <t>$600 million</t>
  </si>
  <si>
    <t>Rocksavage</t>
  </si>
  <si>
    <t>Total Cost $812 million</t>
  </si>
  <si>
    <t>Major Owners InterGen 715% ^Ggden 265% PMR 2%</t>
  </si>
  <si>
    <t>440 MW, Coal-fired,: 30 km trans, line</t>
  </si>
  <si>
    <t>Location Philippines</t>
  </si>
  <si>
    <t>Project Quezon</t>
  </si>
  <si>
    <t>From Quezon Case</t>
  </si>
  <si>
    <t xml:space="preserve"> NTPC-Faridabad**                                 </t>
  </si>
  <si>
    <t xml:space="preserve"> NTPC-Kayamkulam**                                 </t>
  </si>
  <si>
    <t xml:space="preserve"> CMS-Neyveli                                 </t>
  </si>
  <si>
    <t xml:space="preserve"> Ashok Leyland-Vizag*                                </t>
  </si>
  <si>
    <t xml:space="preserve"> AES-Ib Valley*                                </t>
  </si>
  <si>
    <t xml:space="preserve"> Cogentrix-Mangalore*                                 </t>
  </si>
  <si>
    <t xml:space="preserve"> Enron-Dabhol                                 </t>
  </si>
  <si>
    <t xml:space="preserve"> Torrent-Gandhar                                 </t>
  </si>
  <si>
    <t xml:space="preserve"> Spectrum-Godavari                                 </t>
  </si>
  <si>
    <t xml:space="preserve"> GVK-Jegurupadu                                 </t>
  </si>
  <si>
    <t xml:space="preserve"> NTPC-Gandhar                                 </t>
  </si>
  <si>
    <t xml:space="preserve"> (Rs. per KW)                               </t>
  </si>
  <si>
    <t xml:space="preserve"> (Rs. crore per MW)                              </t>
  </si>
  <si>
    <t xml:space="preserve"> (MW)                                 </t>
  </si>
  <si>
    <t xml:space="preserve"> Cost of Energy                               </t>
  </si>
  <si>
    <t xml:space="preserve"> Capital Cost                                </t>
  </si>
  <si>
    <t xml:space="preserve"> Project Size                                </t>
  </si>
  <si>
    <t>Growth Rate</t>
  </si>
  <si>
    <t>Rs 1 = 3.13 cents.</t>
  </si>
  <si>
    <t>Note: Exchange rate = $1 = Rs 32 (Rs 1 = 100 paise).</t>
  </si>
  <si>
    <t>Total 100 100 100 .89 1.06 1.10</t>
  </si>
  <si>
    <t>8. Others 10 10 10 1.22 1.31 1.31</t>
  </si>
  <si>
    <t>7. Outside state 2 2 2 .71 .80 .79</t>
  </si>
  <si>
    <t>6. Public lighting 1 1 1 .86 1.09 1.12</t>
  </si>
  <si>
    <t>5. Railway traction 2 2 2 1.58 1.91 1.94</t>
  </si>
  <si>
    <t>4. Industry 37 37 37 1.30 1.66 1.70</t>
  </si>
  <si>
    <t>3. Agriculture/irrigation 29 29 29 .13 .17 .18</t>
  </si>
  <si>
    <t>2. Commercial 4 4 4 1.35 1.58 1.64</t>
  </si>
  <si>
    <t>1. Domestic 15 15 15 .67 .76 .78</t>
  </si>
  <si>
    <t>Category 1991-92 1992-93 1993-94 1991-92 1992-93 1993-94</t>
  </si>
  <si>
    <t>Consumer Share of Sales (%) Average Tariff (Rs./KwH)</t>
  </si>
  <si>
    <t>https://research.stlouisfed.org/fred2/data/NBINBIS.txt</t>
  </si>
  <si>
    <t>Effective Exchange</t>
  </si>
  <si>
    <t>https://research.stlouisfed.org/fred2/data/CCUSMA02INM618N.txt</t>
  </si>
  <si>
    <t>Daily Exchange</t>
  </si>
  <si>
    <t>https://research.stlouisfed.org/fred2/data/EXINUS.txt</t>
  </si>
  <si>
    <t>US Exchange Rate</t>
  </si>
  <si>
    <t>https://research.stlouisfed.org/fred2/data/PRENEL01INQ661S.txt</t>
  </si>
  <si>
    <t>Electricity Production</t>
  </si>
  <si>
    <t>https://research.stlouisfed.org/fred2/data/CCUSMA02INA618N.txt</t>
  </si>
  <si>
    <t>https://research.stlouisfed.org/fred2/data/INDGDPDEFQISMEI.txt</t>
  </si>
  <si>
    <t>GDP Deflator</t>
  </si>
  <si>
    <t>https://research.stlouisfed.org/fred2/data/INDPROINDMISMEI.txt</t>
  </si>
  <si>
    <t>Industry Production</t>
  </si>
  <si>
    <t>https://research.stlouisfed.org/fred2/data/RBINBIS.txt</t>
  </si>
  <si>
    <t>Real Exchange Rate</t>
  </si>
  <si>
    <t>https://research.stlouisfed.org/fred2/data/RGDPNAINA666NRUG.txt</t>
  </si>
  <si>
    <t>GDP Constant</t>
  </si>
  <si>
    <t>https://research.stlouisfed.org/fred2/data/INDCPIALLMINMEI.txt</t>
  </si>
  <si>
    <t>CPI</t>
  </si>
  <si>
    <t>https://research.stlouisfed.org/fred2/data/INTDSRINM193N.txt</t>
  </si>
  <si>
    <t>Interest Rates</t>
  </si>
  <si>
    <t>Code Number</t>
  </si>
  <si>
    <t>VALUE</t>
  </si>
  <si>
    <t>DATE</t>
  </si>
  <si>
    <t>permission.</t>
  </si>
  <si>
    <t>with</t>
  </si>
  <si>
    <t>Reprinted</t>
  </si>
  <si>
    <t>Fund.</t>
  </si>
  <si>
    <t>Monetary</t>
  </si>
  <si>
    <t>2014,</t>
  </si>
  <si>
    <t>Copyright,</t>
  </si>
  <si>
    <t>available.</t>
  </si>
  <si>
    <t>become</t>
  </si>
  <si>
    <t>they</t>
  </si>
  <si>
    <t>once</t>
  </si>
  <si>
    <t>populate</t>
  </si>
  <si>
    <t>will</t>
  </si>
  <si>
    <t>series</t>
  </si>
  <si>
    <t>this</t>
  </si>
  <si>
    <t>on</t>
  </si>
  <si>
    <t>Notes</t>
  </si>
  <si>
    <t>IMF.</t>
  </si>
  <si>
    <t>the</t>
  </si>
  <si>
    <t>publications</t>
  </si>
  <si>
    <t>these</t>
  </si>
  <si>
    <t>requested</t>
  </si>
  <si>
    <t>have</t>
  </si>
  <si>
    <t>We</t>
  </si>
  <si>
    <t>(IMF).</t>
  </si>
  <si>
    <t>Fund</t>
  </si>
  <si>
    <t>produced</t>
  </si>
  <si>
    <t>Yearbooks</t>
  </si>
  <si>
    <t>Statistics</t>
  </si>
  <si>
    <t>found</t>
  </si>
  <si>
    <t>be</t>
  </si>
  <si>
    <t>can</t>
  </si>
  <si>
    <t>regarding</t>
  </si>
  <si>
    <t>Notes:</t>
  </si>
  <si>
    <t>CDT</t>
  </si>
  <si>
    <t>AM</t>
  </si>
  <si>
    <t>Updated:</t>
  </si>
  <si>
    <t>Last</t>
  </si>
  <si>
    <t>Range:</t>
  </si>
  <si>
    <t>Annum</t>
  </si>
  <si>
    <t>per</t>
  </si>
  <si>
    <t>Units:</t>
  </si>
  <si>
    <t>Monthly</t>
  </si>
  <si>
    <t>Frequency:</t>
  </si>
  <si>
    <t>Adjusted</t>
  </si>
  <si>
    <t>Seasonally</t>
  </si>
  <si>
    <t>Not</t>
  </si>
  <si>
    <t>Adjustment:</t>
  </si>
  <si>
    <t>Seasonal</t>
  </si>
  <si>
    <t>Release)</t>
  </si>
  <si>
    <t>Press</t>
  </si>
  <si>
    <t>a</t>
  </si>
  <si>
    <t>(Not</t>
  </si>
  <si>
    <t>Release:</t>
  </si>
  <si>
    <t>Source:</t>
  </si>
  <si>
    <t>INTDSRINM193N</t>
  </si>
  <si>
    <t>ID:</t>
  </si>
  <si>
    <t>Series</t>
  </si>
  <si>
    <t>IndiaÂ©</t>
  </si>
  <si>
    <t>Discount</t>
  </si>
  <si>
    <t>Rates,</t>
  </si>
  <si>
    <t>Interest</t>
  </si>
  <si>
    <t>Title:</t>
  </si>
  <si>
    <t>date)</t>
  </si>
  <si>
    <t>(Accessed</t>
  </si>
  <si>
    <t>(database),http://dx.doi.org/10.1787/data-00052-en</t>
  </si>
  <si>
    <t>Indicators</t>
  </si>
  <si>
    <t>Economic</t>
  </si>
  <si>
    <t>Main</t>
  </si>
  <si>
    <t>database",</t>
  </si>
  <si>
    <t>complete</t>
  </si>
  <si>
    <t>Main Economic</t>
  </si>
  <si>
    <t>(2010),</t>
  </si>
  <si>
    <t>OECD</t>
  </si>
  <si>
    <t>follows:</t>
  </si>
  <si>
    <t>as</t>
  </si>
  <si>
    <t>cited</t>
  </si>
  <si>
    <t>should</t>
  </si>
  <si>
    <t>data</t>
  </si>
  <si>
    <t>All</t>
  </si>
  <si>
    <t>OECD.</t>
  </si>
  <si>
    <t>PM</t>
  </si>
  <si>
    <t>2010=100</t>
  </si>
  <si>
    <t>Index</t>
  </si>
  <si>
    <t>Development</t>
  </si>
  <si>
    <t>Co-operation</t>
  </si>
  <si>
    <t>Organization</t>
  </si>
  <si>
    <t>INDCPIALLMINMEI</t>
  </si>
  <si>
    <t>Items</t>
  </si>
  <si>
    <t>Index:</t>
  </si>
  <si>
    <t>http://www.rug.nl/research/ggdc/data/pwt/.</t>
  </si>
  <si>
    <t>see</t>
  </si>
  <si>
    <t>information,</t>
  </si>
  <si>
    <t>more</t>
  </si>
  <si>
    <t>For</t>
  </si>
  <si>
    <t>www.ggdc.net/pwt</t>
  </si>
  <si>
    <t>at</t>
  </si>
  <si>
    <t>download</t>
  </si>
  <si>
    <t>available</t>
  </si>
  <si>
    <t>The Next Generation of the Penn World Table</t>
  </si>
  <si>
    <t>(2013),</t>
  </si>
  <si>
    <t>Timmer</t>
  </si>
  <si>
    <t>P.</t>
  </si>
  <si>
    <t>Marcel</t>
  </si>
  <si>
    <t>Inklaar</t>
  </si>
  <si>
    <t>Robert</t>
  </si>
  <si>
    <t>C.,</t>
  </si>
  <si>
    <t>Feenstra,</t>
  </si>
  <si>
    <t>reference:</t>
  </si>
  <si>
    <t>following</t>
  </si>
  <si>
    <t>make</t>
  </si>
  <si>
    <t>please</t>
  </si>
  <si>
    <t>research,</t>
  </si>
  <si>
    <t>your</t>
  </si>
  <si>
    <t>using</t>
  </si>
  <si>
    <t>When</t>
  </si>
  <si>
    <t>rgdpna</t>
  </si>
  <si>
    <t>Source</t>
  </si>
  <si>
    <t>Dollars</t>
  </si>
  <si>
    <t>Millions</t>
  </si>
  <si>
    <t>Annual</t>
  </si>
  <si>
    <t>World</t>
  </si>
  <si>
    <t>Penn</t>
  </si>
  <si>
    <t>Davis</t>
  </si>
  <si>
    <t>California,</t>
  </si>
  <si>
    <t>University</t>
  </si>
  <si>
    <t>Groningen,</t>
  </si>
  <si>
    <t>RGDPNAINA666NRUG</t>
  </si>
  <si>
    <t>Prices</t>
  </si>
  <si>
    <t>National</t>
  </si>
  <si>
    <t>Constant</t>
  </si>
  <si>
    <t>GDP</t>
  </si>
  <si>
    <t>Real</t>
  </si>
  <si>
    <t>http://www.bis.org/terms_conditions.htm#Copyright_and_Permissions.</t>
  </si>
  <si>
    <t>are</t>
  </si>
  <si>
    <t>use</t>
  </si>
  <si>
    <t>conditions</t>
  </si>
  <si>
    <t>Terms</t>
  </si>
  <si>
    <t>(BIS).</t>
  </si>
  <si>
    <t>Settlements</t>
  </si>
  <si>
    <t>Bank</t>
  </si>
  <si>
    <t>prices.</t>
  </si>
  <si>
    <t>consumer</t>
  </si>
  <si>
    <t>relative</t>
  </si>
  <si>
    <t>adjusted</t>
  </si>
  <si>
    <t>rates</t>
  </si>
  <si>
    <t>exchange</t>
  </si>
  <si>
    <t>bilateral</t>
  </si>
  <si>
    <t>averages</t>
  </si>
  <si>
    <t>weighted</t>
  </si>
  <si>
    <t>calculated</t>
  </si>
  <si>
    <t>effective</t>
  </si>
  <si>
    <t>Indices</t>
  </si>
  <si>
    <t>Exchange</t>
  </si>
  <si>
    <t>Effective</t>
  </si>
  <si>
    <t>BIS</t>
  </si>
  <si>
    <t>RBINBIS</t>
  </si>
  <si>
    <t>Broad</t>
  </si>
  <si>
    <t>http://dx.doi.org/10.1787/data-00052-en</t>
  </si>
  <si>
    <t>(database),</t>
  </si>
  <si>
    <t>INDPROINDMISMEI</t>
  </si>
  <si>
    <t>Industry</t>
  </si>
  <si>
    <t>Production</t>
  </si>
  <si>
    <t>CST</t>
  </si>
  <si>
    <t>Quarterly</t>
  </si>
  <si>
    <t>Organisation</t>
  </si>
  <si>
    <t>INDGDPDEFQISMEI</t>
  </si>
  <si>
    <t>Deflator</t>
  </si>
  <si>
    <t>Implicit</t>
  </si>
  <si>
    <t>OECD,</t>
  </si>
  <si>
    <t>IND</t>
  </si>
  <si>
    <t>country</t>
  </si>
  <si>
    <t>ST</t>
  </si>
  <si>
    <t>unit</t>
  </si>
  <si>
    <t>CCUSMA02</t>
  </si>
  <si>
    <t>descriptor</t>
  </si>
  <si>
    <t>Dollar</t>
  </si>
  <si>
    <t>US</t>
  </si>
  <si>
    <t>Units</t>
  </si>
  <si>
    <t>Currency</t>
  </si>
  <si>
    <t>CCUSMA02INA618N</t>
  </si>
  <si>
    <t>Rates</t>
  </si>
  <si>
    <t>Daily</t>
  </si>
  <si>
    <t>Rate:</t>
  </si>
  <si>
    <t>IXOBSA</t>
  </si>
  <si>
    <t>PRENEL01</t>
  </si>
  <si>
    <t>2010=1.00</t>
  </si>
  <si>
    <t>PRENEL01INQ661S</t>
  </si>
  <si>
    <t>Electricity</t>
  </si>
  <si>
    <t>date.</t>
  </si>
  <si>
    <t>release</t>
  </si>
  <si>
    <t>weekly</t>
  </si>
  <si>
    <t>next</t>
  </si>
  <si>
    <t>resolved</t>
  </si>
  <si>
    <t>is</t>
  </si>
  <si>
    <t>inconsistency</t>
  </si>
  <si>
    <t>This</t>
  </si>
  <si>
    <t>Monday.</t>
  </si>
  <si>
    <t>than</t>
  </si>
  <si>
    <t>other</t>
  </si>
  <si>
    <t>day</t>
  </si>
  <si>
    <t>published</t>
  </si>
  <si>
    <t>press</t>
  </si>
  <si>
    <t>when</t>
  </si>
  <si>
    <t>Program</t>
  </si>
  <si>
    <t>Download</t>
  </si>
  <si>
    <t>Data</t>
  </si>
  <si>
    <t>values</t>
  </si>
  <si>
    <t>correspond</t>
  </si>
  <si>
    <t>not</t>
  </si>
  <si>
    <t>may</t>
  </si>
  <si>
    <t>that</t>
  </si>
  <si>
    <t>note</t>
  </si>
  <si>
    <t>Please</t>
  </si>
  <si>
    <t>month.</t>
  </si>
  <si>
    <t>entire</t>
  </si>
  <si>
    <t>daily</t>
  </si>
  <si>
    <t>all</t>
  </si>
  <si>
    <t>if</t>
  </si>
  <si>
    <t>even</t>
  </si>
  <si>
    <t>source</t>
  </si>
  <si>
    <t>provided</t>
  </si>
  <si>
    <t>month</t>
  </si>
  <si>
    <t>current</t>
  </si>
  <si>
    <t>value</t>
  </si>
  <si>
    <t>Preliminary</t>
  </si>
  <si>
    <t>day.</t>
  </si>
  <si>
    <t>business</t>
  </si>
  <si>
    <t>updated</t>
  </si>
  <si>
    <t>files</t>
  </si>
  <si>
    <t>holiday,</t>
  </si>
  <si>
    <t>Monday</t>
  </si>
  <si>
    <t>If</t>
  </si>
  <si>
    <t>every</t>
  </si>
  <si>
    <t>basis</t>
  </si>
  <si>
    <t>The</t>
  </si>
  <si>
    <t>(http://www.federalreserve.gov/datadownload/Choose.aspx?rel=h10).</t>
  </si>
  <si>
    <t>currencies.</t>
  </si>
  <si>
    <t>foreign</t>
  </si>
  <si>
    <t>payable</t>
  </si>
  <si>
    <t>transfers</t>
  </si>
  <si>
    <t>cable</t>
  </si>
  <si>
    <t>City</t>
  </si>
  <si>
    <t>York</t>
  </si>
  <si>
    <t>buying</t>
  </si>
  <si>
    <t>Noon</t>
  </si>
  <si>
    <t>figures.</t>
  </si>
  <si>
    <t>Averages</t>
  </si>
  <si>
    <t>One</t>
  </si>
  <si>
    <t>Rupees</t>
  </si>
  <si>
    <t>Foreign</t>
  </si>
  <si>
    <t>G.5</t>
  </si>
  <si>
    <t>(US)</t>
  </si>
  <si>
    <t>System</t>
  </si>
  <si>
    <t>Reserve</t>
  </si>
  <si>
    <t>Governors</t>
  </si>
  <si>
    <t>Board</t>
  </si>
  <si>
    <t>EXINUS</t>
  </si>
  <si>
    <t>/</t>
  </si>
  <si>
    <t>CCUSMA02INM618N</t>
  </si>
  <si>
    <t>Data directly from the Case</t>
  </si>
  <si>
    <t xml:space="preserve"> Fixed O&amp;M (less fuel management fee)</t>
  </si>
  <si>
    <t>Capacity Payment for Debt Service, tax, shareholders return</t>
  </si>
  <si>
    <t>Prices in Cents per kWh (Projected Cost to MESB)</t>
  </si>
  <si>
    <t>91-92</t>
  </si>
  <si>
    <t>92-93</t>
  </si>
  <si>
    <t>93-94</t>
  </si>
  <si>
    <t>Average Tariff (USD/kWh</t>
  </si>
  <si>
    <t>Rs/USD</t>
  </si>
  <si>
    <t>Rs/kWh</t>
  </si>
  <si>
    <t>Cents/RS</t>
  </si>
  <si>
    <t>USD/RS</t>
  </si>
  <si>
    <t>RS/USD</t>
  </si>
  <si>
    <t>Cents/kWh</t>
  </si>
  <si>
    <t xml:space="preserve">Capacity </t>
  </si>
  <si>
    <t>USD</t>
  </si>
  <si>
    <t xml:space="preserve"> Capacity Payments Breakdown  in Cents/kWh</t>
  </si>
  <si>
    <t xml:space="preserve"> Energy Payment break down  in Cents/kWh</t>
  </si>
  <si>
    <t>Tenure</t>
  </si>
  <si>
    <t>Yrs</t>
  </si>
  <si>
    <t>Debt Service with PMT</t>
  </si>
  <si>
    <t>Equity Cash Flow</t>
  </si>
  <si>
    <t xml:space="preserve"> TOTAL CHARGES in US Cents/kWh</t>
  </si>
  <si>
    <t>In IRP</t>
  </si>
  <si>
    <t>IN USD</t>
  </si>
  <si>
    <t xml:space="preserve">Discount Rate - Real </t>
  </si>
  <si>
    <t xml:space="preserve">Discount Rate - Nominal </t>
  </si>
  <si>
    <t xml:space="preserve">LCOE </t>
  </si>
  <si>
    <t>NPV of Revenues at Nominal Rate</t>
  </si>
  <si>
    <t>NPV of Generation at Nominal Rate</t>
  </si>
  <si>
    <t>LCOE in USD/MWH</t>
  </si>
  <si>
    <t>LCOE in Cents/kWh</t>
  </si>
  <si>
    <t>NPV of Generation at Real Rate</t>
  </si>
  <si>
    <t>Capactiy Revenues -EBITDA</t>
  </si>
  <si>
    <t>Total Charges in USD/kWh</t>
  </si>
  <si>
    <t>USD/MWH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</si>
</sst>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[Red]_(* \(#,##0\);_(* &quot;-&quot;??_);_(@_)"/>
    <numFmt numFmtId="165" formatCode="_(* #,##0_);_(* \(#,##0\);_(* &quot;-&quot;??_);_(@_)"/>
    <numFmt numFmtId="166" formatCode="0.0%"/>
    <numFmt numFmtId="167" formatCode="#,##0.0"/>
    <numFmt numFmtId="168" formatCode="_-* #,##0.00_-;[Red]_(* \(#,##0.00\)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Times New Roman"/>
      <family val="1"/>
    </font>
    <font>
      <sz val="10"/>
      <name val="Arial"/>
      <family val="2"/>
    </font>
    <font>
      <sz val="8"/>
      <color indexed="56"/>
      <name val="Wingdings"/>
      <charset val="2"/>
    </font>
    <font>
      <sz val="8"/>
      <color indexed="56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000000"/>
      <name val="Segoe UI"/>
      <family val="2"/>
    </font>
    <font>
      <sz val="10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0" fontId="5" fillId="0" borderId="0">
      <alignment wrapText="1"/>
    </xf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>
      <alignment wrapText="1"/>
    </xf>
    <xf numFmtId="0" fontId="5" fillId="0" borderId="0" applyNumberFormat="0" applyFont="0" applyFill="0" applyBorder="0" applyAlignment="0" applyProtection="0">
      <alignment vertical="top"/>
    </xf>
  </cellStyleXfs>
  <cellXfs count="129">
    <xf numFmtId="0" fontId="0" fillId="0" borderId="0" xfId="0"/>
    <xf numFmtId="0" fontId="0" fillId="0" borderId="1" xfId="0" applyBorder="1"/>
    <xf numFmtId="10" fontId="0" fillId="0" borderId="0" xfId="0" applyNumberFormat="1"/>
    <xf numFmtId="4" fontId="0" fillId="0" borderId="0" xfId="0" applyNumberFormat="1"/>
    <xf numFmtId="0" fontId="1" fillId="0" borderId="0" xfId="0" applyFont="1"/>
    <xf numFmtId="0" fontId="1" fillId="0" borderId="2" xfId="0" applyFont="1" applyBorder="1"/>
    <xf numFmtId="164" fontId="0" fillId="0" borderId="0" xfId="0" applyNumberFormat="1"/>
    <xf numFmtId="15" fontId="0" fillId="0" borderId="0" xfId="0" applyNumberFormat="1"/>
    <xf numFmtId="14" fontId="0" fillId="0" borderId="0" xfId="0" applyNumberFormat="1"/>
    <xf numFmtId="0" fontId="4" fillId="0" borderId="0" xfId="0" applyFont="1"/>
    <xf numFmtId="0" fontId="5" fillId="0" borderId="0" xfId="2" applyAlignment="1"/>
    <xf numFmtId="9" fontId="5" fillId="0" borderId="0" xfId="2" applyNumberFormat="1" applyAlignment="1"/>
    <xf numFmtId="0" fontId="5" fillId="0" borderId="0" xfId="2" applyAlignment="1">
      <alignment horizontal="center"/>
    </xf>
    <xf numFmtId="4" fontId="5" fillId="0" borderId="0" xfId="2" applyNumberFormat="1" applyAlignment="1"/>
    <xf numFmtId="0" fontId="5" fillId="0" borderId="0" xfId="2">
      <alignment wrapText="1"/>
    </xf>
    <xf numFmtId="9" fontId="0" fillId="0" borderId="0" xfId="3" applyFont="1"/>
    <xf numFmtId="165" fontId="0" fillId="0" borderId="0" xfId="4" applyNumberFormat="1" applyFont="1"/>
    <xf numFmtId="165" fontId="0" fillId="0" borderId="0" xfId="4" applyNumberFormat="1" applyFont="1" applyAlignment="1">
      <alignment wrapText="1"/>
    </xf>
    <xf numFmtId="3" fontId="0" fillId="0" borderId="0" xfId="4" applyNumberFormat="1" applyFont="1" applyAlignment="1">
      <alignment wrapText="1"/>
    </xf>
    <xf numFmtId="10" fontId="5" fillId="0" borderId="0" xfId="2" applyNumberFormat="1">
      <alignment wrapText="1"/>
    </xf>
    <xf numFmtId="43" fontId="0" fillId="0" borderId="0" xfId="4" applyFont="1" applyAlignment="1">
      <alignment wrapText="1"/>
    </xf>
    <xf numFmtId="0" fontId="0" fillId="0" borderId="0" xfId="4" applyNumberFormat="1" applyFont="1" applyAlignment="1">
      <alignment wrapText="1"/>
    </xf>
    <xf numFmtId="3" fontId="5" fillId="0" borderId="0" xfId="2" applyNumberFormat="1">
      <alignment wrapText="1"/>
    </xf>
    <xf numFmtId="0" fontId="5" fillId="0" borderId="0" xfId="5"/>
    <xf numFmtId="15" fontId="5" fillId="0" borderId="0" xfId="5" applyNumberFormat="1"/>
    <xf numFmtId="43" fontId="5" fillId="0" borderId="0" xfId="5" applyNumberFormat="1"/>
    <xf numFmtId="43" fontId="5" fillId="0" borderId="0" xfId="4" applyFont="1"/>
    <xf numFmtId="0" fontId="8" fillId="0" borderId="0" xfId="2" applyFont="1" applyAlignment="1"/>
    <xf numFmtId="166" fontId="0" fillId="0" borderId="0" xfId="3" applyNumberFormat="1" applyFont="1"/>
    <xf numFmtId="3" fontId="5" fillId="0" borderId="0" xfId="2" applyNumberFormat="1" applyAlignment="1"/>
    <xf numFmtId="43" fontId="0" fillId="0" borderId="0" xfId="4" applyFont="1"/>
    <xf numFmtId="43" fontId="0" fillId="0" borderId="0" xfId="4" applyFont="1" applyAlignment="1"/>
    <xf numFmtId="165" fontId="5" fillId="0" borderId="0" xfId="2" applyNumberFormat="1" applyAlignment="1"/>
    <xf numFmtId="43" fontId="5" fillId="0" borderId="0" xfId="2" applyNumberFormat="1" applyAlignment="1"/>
    <xf numFmtId="165" fontId="0" fillId="0" borderId="0" xfId="4" applyNumberFormat="1" applyFont="1" applyAlignment="1"/>
    <xf numFmtId="165" fontId="0" fillId="0" borderId="0" xfId="4" applyNumberFormat="1" applyFont="1" applyBorder="1" applyAlignment="1"/>
    <xf numFmtId="9" fontId="0" fillId="0" borderId="2" xfId="3" applyFont="1" applyBorder="1" applyAlignment="1"/>
    <xf numFmtId="165" fontId="0" fillId="0" borderId="2" xfId="4" applyNumberFormat="1" applyFont="1" applyBorder="1" applyAlignment="1"/>
    <xf numFmtId="165" fontId="5" fillId="0" borderId="2" xfId="2" applyNumberFormat="1" applyBorder="1" applyAlignment="1"/>
    <xf numFmtId="0" fontId="5" fillId="0" borderId="2" xfId="2" applyBorder="1" applyAlignment="1"/>
    <xf numFmtId="165" fontId="5" fillId="0" borderId="3" xfId="2" applyNumberFormat="1" applyBorder="1" applyAlignment="1"/>
    <xf numFmtId="9" fontId="0" fillId="0" borderId="3" xfId="3" applyFont="1" applyBorder="1" applyAlignment="1"/>
    <xf numFmtId="165" fontId="0" fillId="0" borderId="3" xfId="4" applyNumberFormat="1" applyFont="1" applyBorder="1" applyAlignment="1"/>
    <xf numFmtId="9" fontId="5" fillId="0" borderId="3" xfId="2" applyNumberFormat="1" applyBorder="1" applyAlignment="1"/>
    <xf numFmtId="0" fontId="5" fillId="0" borderId="3" xfId="2" applyBorder="1" applyAlignment="1"/>
    <xf numFmtId="0" fontId="5" fillId="2" borderId="0" xfId="2" applyFill="1" applyAlignment="1"/>
    <xf numFmtId="167" fontId="5" fillId="2" borderId="0" xfId="2" applyNumberFormat="1" applyFill="1" applyAlignment="1"/>
    <xf numFmtId="0" fontId="8" fillId="2" borderId="0" xfId="2" applyFont="1" applyFill="1" applyAlignment="1"/>
    <xf numFmtId="0" fontId="8" fillId="2" borderId="0" xfId="2" applyFont="1" applyFill="1" applyAlignment="1">
      <alignment horizontal="center"/>
    </xf>
    <xf numFmtId="4" fontId="0" fillId="0" borderId="0" xfId="4" applyNumberFormat="1" applyFont="1" applyAlignment="1"/>
    <xf numFmtId="0" fontId="0" fillId="0" borderId="0" xfId="6" applyFont="1"/>
    <xf numFmtId="0" fontId="5" fillId="0" borderId="0" xfId="7" applyAlignment="1"/>
    <xf numFmtId="0" fontId="8" fillId="0" borderId="0" xfId="7" applyFont="1" applyAlignment="1"/>
    <xf numFmtId="4" fontId="5" fillId="0" borderId="0" xfId="7" applyNumberFormat="1" applyAlignment="1"/>
    <xf numFmtId="3" fontId="5" fillId="0" borderId="0" xfId="7" applyNumberFormat="1" applyAlignment="1"/>
    <xf numFmtId="165" fontId="5" fillId="0" borderId="0" xfId="7" applyNumberFormat="1" applyAlignment="1"/>
    <xf numFmtId="43" fontId="5" fillId="0" borderId="0" xfId="7" applyNumberFormat="1" applyAlignment="1"/>
    <xf numFmtId="165" fontId="5" fillId="0" borderId="2" xfId="7" applyNumberFormat="1" applyBorder="1" applyAlignment="1"/>
    <xf numFmtId="0" fontId="5" fillId="0" borderId="2" xfId="7" applyBorder="1" applyAlignment="1"/>
    <xf numFmtId="165" fontId="5" fillId="0" borderId="3" xfId="7" applyNumberFormat="1" applyBorder="1" applyAlignment="1"/>
    <xf numFmtId="9" fontId="5" fillId="0" borderId="3" xfId="7" applyNumberFormat="1" applyBorder="1" applyAlignment="1"/>
    <xf numFmtId="0" fontId="5" fillId="0" borderId="3" xfId="7" applyBorder="1" applyAlignment="1"/>
    <xf numFmtId="0" fontId="5" fillId="0" borderId="0" xfId="7" applyAlignment="1">
      <alignment horizontal="center"/>
    </xf>
    <xf numFmtId="43" fontId="0" fillId="0" borderId="2" xfId="0" applyNumberFormat="1" applyBorder="1"/>
    <xf numFmtId="0" fontId="0" fillId="0" borderId="2" xfId="0" applyBorder="1"/>
    <xf numFmtId="4" fontId="0" fillId="0" borderId="1" xfId="0" applyNumberFormat="1" applyBorder="1"/>
    <xf numFmtId="3" fontId="0" fillId="0" borderId="0" xfId="0" applyNumberFormat="1"/>
    <xf numFmtId="3" fontId="0" fillId="0" borderId="0" xfId="0" applyNumberFormat="1" applyAlignment="1">
      <alignment horizontal="right"/>
    </xf>
    <xf numFmtId="43" fontId="0" fillId="0" borderId="0" xfId="0" applyNumberFormat="1" applyAlignment="1">
      <alignment horizontal="right"/>
    </xf>
    <xf numFmtId="43" fontId="0" fillId="0" borderId="1" xfId="0" applyNumberFormat="1" applyBorder="1" applyAlignment="1">
      <alignment horizontal="right"/>
    </xf>
    <xf numFmtId="167" fontId="0" fillId="0" borderId="1" xfId="0" applyNumberFormat="1" applyBorder="1"/>
    <xf numFmtId="4" fontId="0" fillId="0" borderId="7" xfId="0" applyNumberFormat="1" applyBorder="1"/>
    <xf numFmtId="0" fontId="0" fillId="0" borderId="7" xfId="0" applyBorder="1"/>
    <xf numFmtId="167" fontId="0" fillId="0" borderId="7" xfId="0" applyNumberFormat="1" applyBorder="1"/>
    <xf numFmtId="167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10" fontId="0" fillId="0" borderId="8" xfId="0" applyNumberFormat="1" applyBorder="1"/>
    <xf numFmtId="0" fontId="0" fillId="0" borderId="3" xfId="0" applyBorder="1" applyAlignment="1">
      <alignment horizontal="left" indent="1"/>
    </xf>
    <xf numFmtId="0" fontId="0" fillId="0" borderId="9" xfId="0" applyBorder="1" applyAlignment="1">
      <alignment horizontal="left" indent="2"/>
    </xf>
    <xf numFmtId="43" fontId="0" fillId="0" borderId="0" xfId="0" applyNumberFormat="1"/>
    <xf numFmtId="165" fontId="0" fillId="0" borderId="0" xfId="1" applyNumberFormat="1" applyFont="1"/>
    <xf numFmtId="0" fontId="3" fillId="0" borderId="0" xfId="0" applyFont="1"/>
    <xf numFmtId="4" fontId="3" fillId="0" borderId="0" xfId="0" applyNumberFormat="1" applyFont="1"/>
    <xf numFmtId="9" fontId="0" fillId="0" borderId="0" xfId="0" applyNumberFormat="1"/>
    <xf numFmtId="0" fontId="0" fillId="0" borderId="0" xfId="0" applyAlignment="1">
      <alignment horizontal="right" indent="1"/>
    </xf>
    <xf numFmtId="0" fontId="3" fillId="0" borderId="0" xfId="0" applyFont="1" applyAlignment="1">
      <alignment horizontal="left" indent="1"/>
    </xf>
    <xf numFmtId="3" fontId="3" fillId="0" borderId="0" xfId="0" applyNumberFormat="1" applyFont="1" applyAlignment="1">
      <alignment horizontal="left" indent="1"/>
    </xf>
    <xf numFmtId="3" fontId="0" fillId="0" borderId="1" xfId="0" applyNumberFormat="1" applyBorder="1"/>
    <xf numFmtId="168" fontId="0" fillId="0" borderId="1" xfId="1" applyNumberFormat="1" applyFont="1" applyBorder="1"/>
    <xf numFmtId="168" fontId="0" fillId="0" borderId="0" xfId="1" applyNumberFormat="1" applyFont="1"/>
    <xf numFmtId="0" fontId="13" fillId="0" borderId="0" xfId="8" applyNumberFormat="1" applyFont="1" applyFill="1" applyBorder="1" applyAlignment="1" applyProtection="1">
      <alignment vertical="top"/>
    </xf>
    <xf numFmtId="4" fontId="13" fillId="0" borderId="0" xfId="8" applyNumberFormat="1" applyFont="1" applyFill="1" applyBorder="1" applyAlignment="1" applyProtection="1">
      <alignment vertical="top"/>
    </xf>
    <xf numFmtId="0" fontId="5" fillId="0" borderId="0" xfId="7">
      <alignment wrapText="1"/>
    </xf>
    <xf numFmtId="9" fontId="5" fillId="0" borderId="0" xfId="7" applyNumberFormat="1" applyAlignment="1"/>
    <xf numFmtId="9" fontId="5" fillId="0" borderId="0" xfId="7" applyNumberFormat="1">
      <alignment wrapText="1"/>
    </xf>
    <xf numFmtId="0" fontId="6" fillId="0" borderId="0" xfId="7" applyFont="1" applyAlignment="1"/>
    <xf numFmtId="10" fontId="5" fillId="0" borderId="0" xfId="7" applyNumberFormat="1">
      <alignment wrapText="1"/>
    </xf>
    <xf numFmtId="43" fontId="5" fillId="0" borderId="0" xfId="7" applyNumberFormat="1">
      <alignment wrapText="1"/>
    </xf>
    <xf numFmtId="3" fontId="5" fillId="0" borderId="0" xfId="7" applyNumberFormat="1">
      <alignment wrapText="1"/>
    </xf>
    <xf numFmtId="4" fontId="5" fillId="0" borderId="0" xfId="7" applyNumberFormat="1">
      <alignment wrapText="1"/>
    </xf>
    <xf numFmtId="166" fontId="5" fillId="0" borderId="0" xfId="7" applyNumberFormat="1" applyAlignment="1"/>
    <xf numFmtId="20" fontId="0" fillId="0" borderId="0" xfId="0" applyNumberFormat="1"/>
    <xf numFmtId="168" fontId="0" fillId="0" borderId="2" xfId="1" applyNumberFormat="1" applyFont="1" applyBorder="1"/>
    <xf numFmtId="164" fontId="2" fillId="0" borderId="0" xfId="1" applyNumberFormat="1" applyFont="1"/>
    <xf numFmtId="168" fontId="2" fillId="0" borderId="0" xfId="1" applyNumberFormat="1" applyFont="1"/>
    <xf numFmtId="0" fontId="15" fillId="3" borderId="0" xfId="0" applyFont="1" applyFill="1"/>
    <xf numFmtId="0" fontId="15" fillId="3" borderId="1" xfId="0" applyFont="1" applyFill="1" applyBorder="1"/>
    <xf numFmtId="0" fontId="16" fillId="3" borderId="0" xfId="0" applyFont="1" applyFill="1"/>
    <xf numFmtId="164" fontId="15" fillId="3" borderId="0" xfId="1" applyNumberFormat="1" applyFont="1" applyFill="1"/>
    <xf numFmtId="164" fontId="15" fillId="3" borderId="0" xfId="0" applyNumberFormat="1" applyFont="1" applyFill="1"/>
    <xf numFmtId="9" fontId="15" fillId="3" borderId="0" xfId="0" applyNumberFormat="1" applyFont="1" applyFill="1"/>
    <xf numFmtId="10" fontId="15" fillId="3" borderId="0" xfId="0" applyNumberFormat="1" applyFont="1" applyFill="1"/>
    <xf numFmtId="164" fontId="0" fillId="4" borderId="2" xfId="0" applyNumberFormat="1" applyFill="1" applyBorder="1"/>
    <xf numFmtId="10" fontId="0" fillId="4" borderId="0" xfId="0" applyNumberFormat="1" applyFill="1"/>
    <xf numFmtId="164" fontId="0" fillId="4" borderId="0" xfId="0" applyNumberFormat="1" applyFill="1"/>
    <xf numFmtId="10" fontId="5" fillId="0" borderId="0" xfId="7" applyNumberFormat="1" applyAlignment="1"/>
    <xf numFmtId="0" fontId="8" fillId="0" borderId="6" xfId="7" applyFont="1" applyBorder="1" applyAlignment="1">
      <alignment horizontal="center"/>
    </xf>
    <xf numFmtId="0" fontId="8" fillId="0" borderId="5" xfId="7" applyFont="1" applyBorder="1" applyAlignment="1">
      <alignment horizontal="center"/>
    </xf>
    <xf numFmtId="0" fontId="8" fillId="0" borderId="4" xfId="7" applyFont="1" applyBorder="1" applyAlignment="1">
      <alignment horizontal="center"/>
    </xf>
    <xf numFmtId="0" fontId="5" fillId="0" borderId="0" xfId="7" applyAlignment="1">
      <alignment horizontal="center"/>
    </xf>
    <xf numFmtId="0" fontId="5" fillId="0" borderId="0" xfId="2" applyAlignment="1">
      <alignment horizontal="center"/>
    </xf>
    <xf numFmtId="0" fontId="8" fillId="0" borderId="6" xfId="2" applyFont="1" applyBorder="1" applyAlignment="1">
      <alignment horizontal="center"/>
    </xf>
    <xf numFmtId="0" fontId="8" fillId="0" borderId="5" xfId="2" applyFont="1" applyBorder="1" applyAlignment="1">
      <alignment horizontal="center"/>
    </xf>
    <xf numFmtId="0" fontId="8" fillId="0" borderId="4" xfId="2" applyFont="1" applyBorder="1" applyAlignment="1">
      <alignment horizontal="center"/>
    </xf>
    <xf numFmtId="0" fontId="9" fillId="2" borderId="6" xfId="2" applyFont="1" applyFill="1" applyBorder="1" applyAlignment="1">
      <alignment horizontal="center"/>
    </xf>
    <xf numFmtId="0" fontId="9" fillId="2" borderId="5" xfId="2" applyFont="1" applyFill="1" applyBorder="1" applyAlignment="1">
      <alignment horizontal="center"/>
    </xf>
    <xf numFmtId="0" fontId="9" fillId="2" borderId="4" xfId="2" applyFont="1" applyFill="1" applyBorder="1" applyAlignment="1">
      <alignment horizontal="center"/>
    </xf>
    <xf numFmtId="9" fontId="0" fillId="4" borderId="0" xfId="0" applyNumberFormat="1" applyFill="1"/>
  </cellXfs>
  <cellStyles count="9">
    <cellStyle name="Comma" xfId="1" builtinId="3"/>
    <cellStyle name="Comma 2" xfId="4" xr:uid="{7B6902E1-BC4A-45ED-A12F-D3B8BC856EB8}"/>
    <cellStyle name="Normal" xfId="0" builtinId="0"/>
    <cellStyle name="Normal 2" xfId="2" xr:uid="{2BF45524-955E-4812-986C-01885666431D}"/>
    <cellStyle name="Normal 2 2" xfId="6" xr:uid="{3D95FA30-70E2-48C5-A796-E395C8CBB483}"/>
    <cellStyle name="Normal 2 3" xfId="8" xr:uid="{A8FB4EFF-F754-423F-B355-29B945D255F6}"/>
    <cellStyle name="Normal 3" xfId="7" xr:uid="{77FC55CE-7C50-478E-A667-E910044F0FD1}"/>
    <cellStyle name="Normal_Retrieve Interest and Inflation Rate" xfId="5" xr:uid="{AB0096A3-8DB8-4E8A-978D-38E0A411136E}"/>
    <cellStyle name="Percent 2" xfId="3" xr:uid="{5CE80288-F51B-49ED-BA0A-487C4CF77ED6}"/>
  </cellStyles>
  <dxfs count="2"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F2F2F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3.xml"/><Relationship Id="rId39" Type="http://schemas.openxmlformats.org/officeDocument/2006/relationships/worksheet" Target="worksheets/sheet36.xml"/><Relationship Id="rId21" Type="http://schemas.openxmlformats.org/officeDocument/2006/relationships/chartsheet" Target="chartsheets/sheet3.xml"/><Relationship Id="rId34" Type="http://schemas.openxmlformats.org/officeDocument/2006/relationships/worksheet" Target="worksheets/sheet31.xml"/><Relationship Id="rId42" Type="http://schemas.openxmlformats.org/officeDocument/2006/relationships/worksheet" Target="worksheets/sheet39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1.xml"/><Relationship Id="rId32" Type="http://schemas.openxmlformats.org/officeDocument/2006/relationships/worksheet" Target="worksheets/sheet29.xml"/><Relationship Id="rId37" Type="http://schemas.openxmlformats.org/officeDocument/2006/relationships/worksheet" Target="worksheets/sheet34.xml"/><Relationship Id="rId40" Type="http://schemas.openxmlformats.org/officeDocument/2006/relationships/worksheet" Target="worksheets/sheet37.xml"/><Relationship Id="rId45" Type="http://schemas.openxmlformats.org/officeDocument/2006/relationships/worksheet" Target="worksheets/sheet4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0.xml"/><Relationship Id="rId28" Type="http://schemas.openxmlformats.org/officeDocument/2006/relationships/worksheet" Target="worksheets/sheet25.xml"/><Relationship Id="rId36" Type="http://schemas.openxmlformats.org/officeDocument/2006/relationships/worksheet" Target="worksheets/sheet33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hartsheet" Target="chartsheets/sheet1.xml"/><Relationship Id="rId31" Type="http://schemas.openxmlformats.org/officeDocument/2006/relationships/worksheet" Target="worksheets/sheet28.xml"/><Relationship Id="rId44" Type="http://schemas.openxmlformats.org/officeDocument/2006/relationships/worksheet" Target="worksheets/sheet4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19.xml"/><Relationship Id="rId27" Type="http://schemas.openxmlformats.org/officeDocument/2006/relationships/worksheet" Target="worksheets/sheet24.xml"/><Relationship Id="rId30" Type="http://schemas.openxmlformats.org/officeDocument/2006/relationships/worksheet" Target="worksheets/sheet27.xml"/><Relationship Id="rId35" Type="http://schemas.openxmlformats.org/officeDocument/2006/relationships/worksheet" Target="worksheets/sheet32.xml"/><Relationship Id="rId43" Type="http://schemas.openxmlformats.org/officeDocument/2006/relationships/worksheet" Target="worksheets/sheet40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2.xml"/><Relationship Id="rId33" Type="http://schemas.openxmlformats.org/officeDocument/2006/relationships/worksheet" Target="worksheets/sheet30.xml"/><Relationship Id="rId38" Type="http://schemas.openxmlformats.org/officeDocument/2006/relationships/worksheet" Target="worksheets/sheet35.xml"/><Relationship Id="rId46" Type="http://schemas.openxmlformats.org/officeDocument/2006/relationships/externalLink" Target="externalLinks/externalLink1.xml"/><Relationship Id="rId20" Type="http://schemas.openxmlformats.org/officeDocument/2006/relationships/chartsheet" Target="chartsheets/sheet2.xml"/><Relationship Id="rId41" Type="http://schemas.openxmlformats.org/officeDocument/2006/relationships/worksheet" Target="worksheets/sheet3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'Capacity and Demand'!$B$2:$B$3</c:f>
              <c:strCache>
                <c:ptCount val="2"/>
                <c:pt idx="0">
                  <c:v>Capacity</c:v>
                </c:pt>
                <c:pt idx="1">
                  <c:v> Baseload                            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'Capacity and Demand'!$A$4:$A$12</c:f>
              <c:strCache>
                <c:ptCount val="9"/>
                <c:pt idx="0">
                  <c:v> 1993-1994</c:v>
                </c:pt>
                <c:pt idx="1">
                  <c:v> 1994-1995</c:v>
                </c:pt>
                <c:pt idx="2">
                  <c:v> 1995-1996</c:v>
                </c:pt>
                <c:pt idx="3">
                  <c:v> 1996-1997</c:v>
                </c:pt>
                <c:pt idx="4">
                  <c:v> 1997-1998</c:v>
                </c:pt>
                <c:pt idx="5">
                  <c:v> 1998-1999</c:v>
                </c:pt>
                <c:pt idx="6">
                  <c:v> 1999-2000 </c:v>
                </c:pt>
                <c:pt idx="7">
                  <c:v> 2000-2001</c:v>
                </c:pt>
                <c:pt idx="8">
                  <c:v> 2001-2002</c:v>
                </c:pt>
              </c:strCache>
            </c:strRef>
          </c:cat>
          <c:val>
            <c:numRef>
              <c:f>'Capacity and Demand'!$B$4:$B$12</c:f>
              <c:numCache>
                <c:formatCode>General</c:formatCode>
                <c:ptCount val="9"/>
                <c:pt idx="0">
                  <c:v>9117</c:v>
                </c:pt>
                <c:pt idx="1">
                  <c:v>9449</c:v>
                </c:pt>
                <c:pt idx="2">
                  <c:v>9768</c:v>
                </c:pt>
                <c:pt idx="3">
                  <c:v>9768</c:v>
                </c:pt>
                <c:pt idx="4">
                  <c:v>9768</c:v>
                </c:pt>
                <c:pt idx="5">
                  <c:v>10678</c:v>
                </c:pt>
                <c:pt idx="6">
                  <c:v>11388</c:v>
                </c:pt>
                <c:pt idx="7">
                  <c:v>12510</c:v>
                </c:pt>
                <c:pt idx="8">
                  <c:v>13423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D1-4843-AEDF-1822CE2F92C4}"/>
            </c:ext>
          </c:extLst>
        </c:ser>
        <c:ser>
          <c:idx val="1"/>
          <c:order val="1"/>
          <c:tx>
            <c:strRef>
              <c:f>'Capacity and Demand'!$C$2:$C$3</c:f>
              <c:strCache>
                <c:ptCount val="2"/>
                <c:pt idx="0">
                  <c:v> Capacity                                 </c:v>
                </c:pt>
                <c:pt idx="1">
                  <c:v> Requirements (MW)                              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'Capacity and Demand'!$A$4:$A$12</c:f>
              <c:strCache>
                <c:ptCount val="9"/>
                <c:pt idx="0">
                  <c:v> 1993-1994</c:v>
                </c:pt>
                <c:pt idx="1">
                  <c:v> 1994-1995</c:v>
                </c:pt>
                <c:pt idx="2">
                  <c:v> 1995-1996</c:v>
                </c:pt>
                <c:pt idx="3">
                  <c:v> 1996-1997</c:v>
                </c:pt>
                <c:pt idx="4">
                  <c:v> 1997-1998</c:v>
                </c:pt>
                <c:pt idx="5">
                  <c:v> 1998-1999</c:v>
                </c:pt>
                <c:pt idx="6">
                  <c:v> 1999-2000 </c:v>
                </c:pt>
                <c:pt idx="7">
                  <c:v> 2000-2001</c:v>
                </c:pt>
                <c:pt idx="8">
                  <c:v> 2001-2002</c:v>
                </c:pt>
              </c:strCache>
            </c:strRef>
          </c:cat>
          <c:val>
            <c:numRef>
              <c:f>'Capacity and Demand'!$C$4:$C$12</c:f>
              <c:numCache>
                <c:formatCode>General</c:formatCode>
                <c:ptCount val="9"/>
                <c:pt idx="0">
                  <c:v>8860</c:v>
                </c:pt>
                <c:pt idx="1">
                  <c:v>9673</c:v>
                </c:pt>
                <c:pt idx="2">
                  <c:v>10771</c:v>
                </c:pt>
                <c:pt idx="3">
                  <c:v>12205</c:v>
                </c:pt>
                <c:pt idx="4">
                  <c:v>13566</c:v>
                </c:pt>
                <c:pt idx="5">
                  <c:v>14893</c:v>
                </c:pt>
                <c:pt idx="6">
                  <c:v>16263</c:v>
                </c:pt>
                <c:pt idx="7">
                  <c:v>17706</c:v>
                </c:pt>
                <c:pt idx="8">
                  <c:v>19278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D1-4843-AEDF-1822CE2F9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2589280"/>
        <c:axId val="1322581120"/>
      </c:barChart>
      <c:catAx>
        <c:axId val="132258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581120"/>
        <c:crosses val="autoZero"/>
        <c:auto val="0"/>
        <c:lblAlgn val="ctr"/>
        <c:lblOffset val="100"/>
        <c:noMultiLvlLbl val="0"/>
      </c:catAx>
      <c:valAx>
        <c:axId val="132258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589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'Cost Comparison'!$N$7</c:f>
              <c:strCache>
                <c:ptCount val="1"/>
                <c:pt idx="0">
                  <c:v> Plant Cost/kW </c:v>
                </c:pt>
              </c:strCache>
            </c:strRef>
          </c:tx>
          <c:invertIfNegative val="0"/>
          <c:dPt>
            <c:idx val="8"/>
            <c:invertIfNegative val="0"/>
            <c:bubble3D val="0"/>
            <c:spPr>
              <a:solidFill>
                <a:srgbClr val="FF3300"/>
              </a:solidFill>
            </c:spPr>
            <c:extLst>
              <c:ext xmlns:c16="http://schemas.microsoft.com/office/drawing/2014/chart" uri="{C3380CC4-5D6E-409C-BE32-E72D297353CC}">
                <c16:uniqueId val="{00000001-4491-4B75-A4C2-A048A8990BBC}"/>
              </c:ext>
            </c:extLst>
          </c:dPt>
          <c:cat>
            <c:strRef>
              <c:f>'Cost Comparison'!$L$8:$M$20</c:f>
              <c:strCache>
                <c:ptCount val="13"/>
                <c:pt idx="0">
                  <c:v>Overnight Cost</c:v>
                </c:pt>
                <c:pt idx="1">
                  <c:v>Enron Sutton Bridge</c:v>
                </c:pt>
                <c:pt idx="2">
                  <c:v>NTPC 2 - India Gas</c:v>
                </c:pt>
                <c:pt idx="3">
                  <c:v>NTPC 1 - India Gas</c:v>
                </c:pt>
                <c:pt idx="4">
                  <c:v>GVK - India Gas</c:v>
                </c:pt>
                <c:pt idx="5">
                  <c:v>NTPC 3 - India Gas</c:v>
                </c:pt>
                <c:pt idx="6">
                  <c:v>Spectrum- India Gas</c:v>
                </c:pt>
                <c:pt idx="7">
                  <c:v>Gandhar - India Gas</c:v>
                </c:pt>
                <c:pt idx="8">
                  <c:v>DABHOL</c:v>
                </c:pt>
                <c:pt idx="9">
                  <c:v>CMS - India Gas</c:v>
                </c:pt>
                <c:pt idx="10">
                  <c:v>AES - India Coal</c:v>
                </c:pt>
                <c:pt idx="11">
                  <c:v>Cogentrix - India Coal</c:v>
                </c:pt>
                <c:pt idx="12">
                  <c:v>Ashok - India Coal</c:v>
                </c:pt>
              </c:strCache>
            </c:strRef>
          </c:cat>
          <c:val>
            <c:numRef>
              <c:f>'Cost Comparison'!$N$8:$N$20</c:f>
              <c:numCache>
                <c:formatCode>#,##0.00</c:formatCode>
                <c:ptCount val="13"/>
                <c:pt idx="0">
                  <c:v>500</c:v>
                </c:pt>
                <c:pt idx="1">
                  <c:v>730</c:v>
                </c:pt>
                <c:pt idx="2">
                  <c:v>909.09090909090912</c:v>
                </c:pt>
                <c:pt idx="3">
                  <c:v>969.69696969696986</c:v>
                </c:pt>
                <c:pt idx="4">
                  <c:v>1066.6666666666667</c:v>
                </c:pt>
                <c:pt idx="5">
                  <c:v>1069.6969696969695</c:v>
                </c:pt>
                <c:pt idx="6">
                  <c:v>1090.909090909091</c:v>
                </c:pt>
                <c:pt idx="7">
                  <c:v>1293.939393939394</c:v>
                </c:pt>
                <c:pt idx="8">
                  <c:v>1360.6060606060607</c:v>
                </c:pt>
                <c:pt idx="9">
                  <c:v>1363.6363636363637</c:v>
                </c:pt>
                <c:pt idx="10">
                  <c:v>1460.6060606060607</c:v>
                </c:pt>
                <c:pt idx="11">
                  <c:v>1539.3939393939395</c:v>
                </c:pt>
                <c:pt idx="12">
                  <c:v>1760.6060606060605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91-4B75-A4C2-A048A8990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181040"/>
        <c:axId val="974181584"/>
      </c:barChart>
      <c:catAx>
        <c:axId val="97418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74181584"/>
        <c:crosses val="autoZero"/>
        <c:auto val="1"/>
        <c:lblAlgn val="ctr"/>
        <c:lblOffset val="100"/>
        <c:noMultiLvlLbl val="0"/>
      </c:catAx>
      <c:valAx>
        <c:axId val="974181584"/>
        <c:scaling>
          <c:orientation val="minMax"/>
          <c:max val="18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974181040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Dabhol PPA</a:t>
            </a:r>
            <a:r>
              <a:rPr lang="en-US" baseline="0"/>
              <a:t> versus Retail Tariffs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Tariffs!$B$42</c:f>
              <c:strCache>
                <c:ptCount val="1"/>
                <c:pt idx="0">
                  <c:v>Average Tariff Rs</c:v>
                </c:pt>
              </c:strCache>
            </c:strRef>
          </c:tx>
          <c:invertIfNegative val="0"/>
          <c:cat>
            <c:numRef>
              <c:f>Tariffs!$D$41:$F$41</c:f>
              <c:numCache>
                <c:formatCode>General</c:formatCode>
                <c:ptCount val="3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</c:numCache>
            </c:numRef>
          </c:cat>
          <c:val>
            <c:numRef>
              <c:f>Tariffs!$D$42:$F$42</c:f>
              <c:numCache>
                <c:formatCode>General</c:formatCode>
                <c:ptCount val="3"/>
                <c:pt idx="0">
                  <c:v>0.89</c:v>
                </c:pt>
                <c:pt idx="1">
                  <c:v>1.06</c:v>
                </c:pt>
                <c:pt idx="2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D-4203-A124-6101F0313557}"/>
            </c:ext>
          </c:extLst>
        </c:ser>
        <c:ser>
          <c:idx val="1"/>
          <c:order val="1"/>
          <c:tx>
            <c:strRef>
              <c:f>Tariffs!$B$43</c:f>
              <c:strCache>
                <c:ptCount val="1"/>
                <c:pt idx="0">
                  <c:v>Dabhol</c:v>
                </c:pt>
              </c:strCache>
            </c:strRef>
          </c:tx>
          <c:invertIfNegative val="0"/>
          <c:cat>
            <c:numRef>
              <c:f>Tariffs!$D$41:$F$41</c:f>
              <c:numCache>
                <c:formatCode>General</c:formatCode>
                <c:ptCount val="3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</c:numCache>
            </c:numRef>
          </c:cat>
          <c:val>
            <c:numRef>
              <c:f>Tariffs!$D$43:$F$43</c:f>
              <c:numCache>
                <c:formatCode>General</c:formatCode>
                <c:ptCount val="3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D-4203-A124-6101F0313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16784"/>
        <c:axId val="339414608"/>
      </c:barChart>
      <c:catAx>
        <c:axId val="33941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9414608"/>
        <c:crosses val="autoZero"/>
        <c:auto val="1"/>
        <c:lblAlgn val="ctr"/>
        <c:lblOffset val="100"/>
        <c:noMultiLvlLbl val="0"/>
      </c:catAx>
      <c:valAx>
        <c:axId val="339414608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Price in Rs per kWh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9416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286731967943009"/>
          <c:y val="0.5"/>
          <c:w val="0.12733748886910062"/>
          <c:h val="7.7427821522309703E-2"/>
        </c:manualLayout>
      </c:layout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Cost of Daphol at Different Capacity Factors</a:t>
            </a:r>
          </a:p>
        </c:rich>
      </c:tx>
      <c:layout>
        <c:manualLayout>
          <c:xMode val="edge"/>
          <c:yMode val="edge"/>
          <c:x val="0.17425083240843509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1864594894561"/>
          <c:y val="0.13213703099510604"/>
          <c:w val="0.83240843507214202"/>
          <c:h val="0.79934747145187601"/>
        </c:manualLayout>
      </c:layout>
      <c:areaChart>
        <c:grouping val="standard"/>
        <c:varyColors val="0"/>
        <c:ser>
          <c:idx val="0"/>
          <c:order val="0"/>
          <c:tx>
            <c:v>Dabhol Cost per MWH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'Cost and Capacity Factor'!$G$14:$G$23</c:f>
              <c:numCache>
                <c:formatCode>0%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0.30000000000000004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0.79999999999999993</c:v>
                </c:pt>
                <c:pt idx="8">
                  <c:v>0.89999999999999991</c:v>
                </c:pt>
                <c:pt idx="9">
                  <c:v>0.99999999999999989</c:v>
                </c:pt>
              </c:numCache>
            </c:numRef>
          </c:cat>
          <c:val>
            <c:numRef>
              <c:f>'Cost and Capacity Factor'!$H$14:$H$23</c:f>
              <c:numCache>
                <c:formatCode>_(* #,##0.00_);_(* \(#,##0.00\);_(* "-"??_);_(@_)</c:formatCode>
                <c:ptCount val="10"/>
                <c:pt idx="0">
                  <c:v>38.369999999999997</c:v>
                </c:pt>
                <c:pt idx="1">
                  <c:v>20.97</c:v>
                </c:pt>
                <c:pt idx="2">
                  <c:v>15.169999999999996</c:v>
                </c:pt>
                <c:pt idx="3">
                  <c:v>12.27</c:v>
                </c:pt>
                <c:pt idx="4">
                  <c:v>10.53</c:v>
                </c:pt>
                <c:pt idx="5">
                  <c:v>9.370000000000001</c:v>
                </c:pt>
                <c:pt idx="6">
                  <c:v>8.5414285714285718</c:v>
                </c:pt>
                <c:pt idx="7">
                  <c:v>7.9200000000000017</c:v>
                </c:pt>
                <c:pt idx="8">
                  <c:v>7.4366666666666674</c:v>
                </c:pt>
                <c:pt idx="9">
                  <c:v>7.05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5-4433-A2AF-4C2E469F0D48}"/>
            </c:ext>
          </c:extLst>
        </c:ser>
        <c:ser>
          <c:idx val="1"/>
          <c:order val="1"/>
          <c:tx>
            <c:strRef>
              <c:f>'Cost and Capacity Factor'!$I$12:$I$13</c:f>
              <c:strCache>
                <c:ptCount val="2"/>
                <c:pt idx="0">
                  <c:v>Seven Cents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'Cost and Capacity Factor'!$G$14:$G$23</c:f>
              <c:numCache>
                <c:formatCode>0%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0.30000000000000004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0.79999999999999993</c:v>
                </c:pt>
                <c:pt idx="8">
                  <c:v>0.89999999999999991</c:v>
                </c:pt>
                <c:pt idx="9">
                  <c:v>0.99999999999999989</c:v>
                </c:pt>
              </c:numCache>
            </c:numRef>
          </c:cat>
          <c:val>
            <c:numRef>
              <c:f>'Cost and Capacity Factor'!$I$14:$I$23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5-4433-A2AF-4C2E469F0D48}"/>
            </c:ext>
          </c:extLst>
        </c:ser>
        <c:ser>
          <c:idx val="2"/>
          <c:order val="2"/>
          <c:tx>
            <c:strRef>
              <c:f>'Cost and Capacity Factor'!$J$12:$J$13</c:f>
              <c:strCache>
                <c:ptCount val="2"/>
                <c:pt idx="0">
                  <c:v>Retail Rate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'Cost and Capacity Factor'!$G$14:$G$23</c:f>
              <c:numCache>
                <c:formatCode>0%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0.30000000000000004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0.79999999999999993</c:v>
                </c:pt>
                <c:pt idx="8">
                  <c:v>0.89999999999999991</c:v>
                </c:pt>
                <c:pt idx="9">
                  <c:v>0.99999999999999989</c:v>
                </c:pt>
              </c:numCache>
            </c:numRef>
          </c:cat>
          <c:val>
            <c:numRef>
              <c:f>'Cost and Capacity Factor'!$J$14:$J$23</c:f>
              <c:numCache>
                <c:formatCode>General</c:formatCode>
                <c:ptCount val="10"/>
                <c:pt idx="0">
                  <c:v>3.4375000000000004</c:v>
                </c:pt>
                <c:pt idx="1">
                  <c:v>3.4375000000000004</c:v>
                </c:pt>
                <c:pt idx="2">
                  <c:v>3.4375000000000004</c:v>
                </c:pt>
                <c:pt idx="3">
                  <c:v>3.4375000000000004</c:v>
                </c:pt>
                <c:pt idx="4">
                  <c:v>3.4375000000000004</c:v>
                </c:pt>
                <c:pt idx="5">
                  <c:v>3.4375000000000004</c:v>
                </c:pt>
                <c:pt idx="6">
                  <c:v>3.4375000000000004</c:v>
                </c:pt>
                <c:pt idx="7">
                  <c:v>3.4375000000000004</c:v>
                </c:pt>
                <c:pt idx="8">
                  <c:v>3.4375000000000004</c:v>
                </c:pt>
                <c:pt idx="9">
                  <c:v>3.4375000000000004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D5-4433-A2AF-4C2E469F0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568240"/>
        <c:axId val="2061569328"/>
      </c:areaChart>
      <c:catAx>
        <c:axId val="206156824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156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156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$/MWH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8939641109298532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15682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5978647686823"/>
          <c:y val="0.1806282722513089"/>
          <c:w val="0.18416370106761565"/>
          <c:h val="0.10340314136125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'MSEB Rates'!$A$5</c:f>
              <c:strCache>
                <c:ptCount val="1"/>
                <c:pt idx="0">
                  <c:v> Net Generation &amp; Purchase (in Mus)                       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'MSEB Rates'!$G$4:$K$4</c:f>
              <c:numCache>
                <c:formatCode>General</c:formatCode>
                <c:ptCount val="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</c:numCache>
            </c:numRef>
          </c:cat>
          <c:val>
            <c:numRef>
              <c:f>'MSEB Rates'!$G$5:$K$5</c:f>
              <c:numCache>
                <c:formatCode>General</c:formatCode>
                <c:ptCount val="5"/>
                <c:pt idx="0">
                  <c:v>50815</c:v>
                </c:pt>
                <c:pt idx="1">
                  <c:v>53353</c:v>
                </c:pt>
                <c:pt idx="2">
                  <c:v>56597</c:v>
                </c:pt>
                <c:pt idx="3">
                  <c:v>60459</c:v>
                </c:pt>
                <c:pt idx="4">
                  <c:v>62111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3-40E6-A84E-7DFFE3647FFE}"/>
            </c:ext>
          </c:extLst>
        </c:ser>
        <c:ser>
          <c:idx val="1"/>
          <c:order val="1"/>
          <c:tx>
            <c:strRef>
              <c:f>'MSEB Rates'!$A$6</c:f>
              <c:strCache>
                <c:ptCount val="1"/>
                <c:pt idx="0">
                  <c:v> Sale of Energy (in MWH)                           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'MSEB Rates'!$G$4:$K$4</c:f>
              <c:numCache>
                <c:formatCode>General</c:formatCode>
                <c:ptCount val="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</c:numCache>
            </c:numRef>
          </c:cat>
          <c:val>
            <c:numRef>
              <c:f>'MSEB Rates'!$G$6:$K$6</c:f>
              <c:numCache>
                <c:formatCode>General</c:formatCode>
                <c:ptCount val="5"/>
                <c:pt idx="0">
                  <c:v>42698</c:v>
                </c:pt>
                <c:pt idx="1">
                  <c:v>43894</c:v>
                </c:pt>
                <c:pt idx="2">
                  <c:v>46328</c:v>
                </c:pt>
                <c:pt idx="3">
                  <c:v>41982</c:v>
                </c:pt>
                <c:pt idx="4">
                  <c:v>39994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73-40E6-A84E-7DFFE3647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7326816"/>
        <c:axId val="-217321920"/>
      </c:barChart>
      <c:catAx>
        <c:axId val="-21732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7321920"/>
        <c:crosses val="autoZero"/>
        <c:auto val="1"/>
        <c:lblAlgn val="ctr"/>
        <c:lblOffset val="100"/>
        <c:noMultiLvlLbl val="0"/>
      </c:catAx>
      <c:valAx>
        <c:axId val="-2173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732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'MSEB Rates'!$A$30</c:f>
              <c:strCache>
                <c:ptCount val="1"/>
                <c:pt idx="0">
                  <c:v>Price in USD/MWH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'MSEB Rates'!$B$29:$K$29</c:f>
              <c:numCache>
                <c:formatCode>General</c:formatCode>
                <c:ptCount val="1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</c:numCache>
            </c:numRef>
          </c:cat>
          <c:val>
            <c:numRef>
              <c:f>'MSEB Rates'!$B$30:$K$30</c:f>
              <c:numCache>
                <c:formatCode>#,##0.00</c:formatCode>
                <c:ptCount val="10"/>
                <c:pt idx="0">
                  <c:v>39.17279383446634</c:v>
                </c:pt>
                <c:pt idx="1">
                  <c:v>37.675370407832922</c:v>
                </c:pt>
                <c:pt idx="2">
                  <c:v>35.192210790678338</c:v>
                </c:pt>
                <c:pt idx="5">
                  <c:v>58.282906730924886</c:v>
                </c:pt>
                <c:pt idx="6">
                  <c:v>59.673514378131628</c:v>
                </c:pt>
                <c:pt idx="7">
                  <c:v>54.924537234561647</c:v>
                </c:pt>
                <c:pt idx="8">
                  <c:v>61.454714252971563</c:v>
                </c:pt>
                <c:pt idx="9">
                  <c:v>68.22080727214545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7-4B74-A562-782644DD0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7320832"/>
        <c:axId val="-217326272"/>
      </c:barChart>
      <c:catAx>
        <c:axId val="-21732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7326272"/>
        <c:crosses val="autoZero"/>
        <c:auto val="1"/>
        <c:lblAlgn val="ctr"/>
        <c:lblOffset val="100"/>
        <c:noMultiLvlLbl val="0"/>
      </c:catAx>
      <c:valAx>
        <c:axId val="-21732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7320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'Capacity and Demand (2)'!$B$2:$B$3</c:f>
              <c:strCache>
                <c:ptCount val="2"/>
                <c:pt idx="0">
                  <c:v>Capacity</c:v>
                </c:pt>
                <c:pt idx="1">
                  <c:v> Baseload                            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'Capacity and Demand (2)'!$A$4:$A$12</c:f>
              <c:strCache>
                <c:ptCount val="9"/>
                <c:pt idx="0">
                  <c:v> 1993-1994</c:v>
                </c:pt>
                <c:pt idx="1">
                  <c:v> 1994-1995</c:v>
                </c:pt>
                <c:pt idx="2">
                  <c:v> 1995-1996</c:v>
                </c:pt>
                <c:pt idx="3">
                  <c:v> 1996-1997</c:v>
                </c:pt>
                <c:pt idx="4">
                  <c:v> 1997-1998</c:v>
                </c:pt>
                <c:pt idx="5">
                  <c:v> 1998-1999</c:v>
                </c:pt>
                <c:pt idx="6">
                  <c:v> 1999-2000 </c:v>
                </c:pt>
                <c:pt idx="7">
                  <c:v> 2000-2001</c:v>
                </c:pt>
                <c:pt idx="8">
                  <c:v> 2001-2002</c:v>
                </c:pt>
              </c:strCache>
            </c:strRef>
          </c:cat>
          <c:val>
            <c:numRef>
              <c:f>'Capacity and Demand (2)'!$B$4:$B$12</c:f>
              <c:numCache>
                <c:formatCode>General</c:formatCode>
                <c:ptCount val="9"/>
                <c:pt idx="0">
                  <c:v>9117</c:v>
                </c:pt>
                <c:pt idx="1">
                  <c:v>9449</c:v>
                </c:pt>
                <c:pt idx="2">
                  <c:v>9768</c:v>
                </c:pt>
                <c:pt idx="3">
                  <c:v>9768</c:v>
                </c:pt>
                <c:pt idx="4">
                  <c:v>9768</c:v>
                </c:pt>
                <c:pt idx="5">
                  <c:v>10678</c:v>
                </c:pt>
                <c:pt idx="6">
                  <c:v>11388</c:v>
                </c:pt>
                <c:pt idx="7">
                  <c:v>12510</c:v>
                </c:pt>
                <c:pt idx="8">
                  <c:v>13423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97-4CF5-9A34-3AC5D56CC537}"/>
            </c:ext>
          </c:extLst>
        </c:ser>
        <c:ser>
          <c:idx val="1"/>
          <c:order val="1"/>
          <c:tx>
            <c:strRef>
              <c:f>'Capacity and Demand (2)'!$C$2:$C$3</c:f>
              <c:strCache>
                <c:ptCount val="2"/>
                <c:pt idx="0">
                  <c:v> Capacity                                 </c:v>
                </c:pt>
                <c:pt idx="1">
                  <c:v> Requirements (MW)                              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'Capacity and Demand (2)'!$A$4:$A$12</c:f>
              <c:strCache>
                <c:ptCount val="9"/>
                <c:pt idx="0">
                  <c:v> 1993-1994</c:v>
                </c:pt>
                <c:pt idx="1">
                  <c:v> 1994-1995</c:v>
                </c:pt>
                <c:pt idx="2">
                  <c:v> 1995-1996</c:v>
                </c:pt>
                <c:pt idx="3">
                  <c:v> 1996-1997</c:v>
                </c:pt>
                <c:pt idx="4">
                  <c:v> 1997-1998</c:v>
                </c:pt>
                <c:pt idx="5">
                  <c:v> 1998-1999</c:v>
                </c:pt>
                <c:pt idx="6">
                  <c:v> 1999-2000 </c:v>
                </c:pt>
                <c:pt idx="7">
                  <c:v> 2000-2001</c:v>
                </c:pt>
                <c:pt idx="8">
                  <c:v> 2001-2002</c:v>
                </c:pt>
              </c:strCache>
            </c:strRef>
          </c:cat>
          <c:val>
            <c:numRef>
              <c:f>'Capacity and Demand (2)'!$C$4:$C$12</c:f>
              <c:numCache>
                <c:formatCode>General</c:formatCode>
                <c:ptCount val="9"/>
                <c:pt idx="0">
                  <c:v>8860</c:v>
                </c:pt>
                <c:pt idx="1">
                  <c:v>9673</c:v>
                </c:pt>
                <c:pt idx="2">
                  <c:v>10771</c:v>
                </c:pt>
                <c:pt idx="3">
                  <c:v>12205</c:v>
                </c:pt>
                <c:pt idx="4">
                  <c:v>13566</c:v>
                </c:pt>
                <c:pt idx="5">
                  <c:v>14893</c:v>
                </c:pt>
                <c:pt idx="6">
                  <c:v>16263</c:v>
                </c:pt>
                <c:pt idx="7">
                  <c:v>17706</c:v>
                </c:pt>
                <c:pt idx="8">
                  <c:v>19278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97-4CF5-9A34-3AC5D56CC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87983968"/>
        <c:axId val="-287997568"/>
      </c:barChart>
      <c:catAx>
        <c:axId val="-28798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7997568"/>
        <c:crosses val="autoZero"/>
        <c:auto val="0"/>
        <c:lblAlgn val="ctr"/>
        <c:lblOffset val="100"/>
        <c:noMultiLvlLbl val="0"/>
      </c:catAx>
      <c:valAx>
        <c:axId val="-28799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798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B74BC3-B167-47BC-99FF-53DFF0D332FC}">
  <sheetPr/>
  <sheetViews>
    <sheetView zoomScale="6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3A16BB9-E52D-493A-A9E9-4E1106971953}">
  <sheetPr/>
  <sheetViews>
    <sheetView zoomScale="8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A59B4B-D8C1-4F76-965C-999F2AA2E4E0}">
  <sheetPr codeName="Chart7"/>
  <sheetViews>
    <sheetView zoomScale="9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17</xdr:col>
      <xdr:colOff>582586</xdr:colOff>
      <xdr:row>63</xdr:row>
      <xdr:rowOff>57876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183911" cy="52013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8</xdr:col>
      <xdr:colOff>524629</xdr:colOff>
      <xdr:row>95</xdr:row>
      <xdr:rowOff>162719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05500"/>
          <a:ext cx="5401429" cy="56872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10</xdr:col>
      <xdr:colOff>200819</xdr:colOff>
      <xdr:row>30</xdr:row>
      <xdr:rowOff>162719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90500"/>
          <a:ext cx="5687219" cy="56872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243840</xdr:colOff>
      <xdr:row>1</xdr:row>
      <xdr:rowOff>91440</xdr:rowOff>
    </xdr:from>
    <xdr:ext cx="7132320" cy="46501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" y="253365"/>
          <a:ext cx="7132320" cy="4650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</xdr:row>
      <xdr:rowOff>0</xdr:rowOff>
    </xdr:from>
    <xdr:ext cx="5484495" cy="4109085"/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3850"/>
          <a:ext cx="5484495" cy="410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3531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0.30325</cdr:x>
      <cdr:y>0.157</cdr:y>
    </cdr:from>
    <cdr:to>
      <cdr:x>0.30325</cdr:x>
      <cdr:y>0.93225</cdr:y>
    </cdr:to>
    <cdr:sp macro="" textlink="">
      <cdr:nvSpPr>
        <cdr:cNvPr id="92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621809" y="880203"/>
          <a:ext cx="0" cy="45688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0.3945</cdr:x>
      <cdr:y>0.44925</cdr:y>
    </cdr:from>
    <cdr:to>
      <cdr:x>0.55175</cdr:x>
      <cdr:y>0.5275</cdr:y>
    </cdr:to>
    <cdr:sp macro="" textlink="">
      <cdr:nvSpPr>
        <cdr:cNvPr id="92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00627" y="2601197"/>
          <a:ext cx="1336651" cy="462726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Cost at low end side of the actual capacity utilization</a:t>
          </a:r>
        </a:p>
      </cdr:txBody>
    </cdr:sp>
  </cdr:relSizeAnchor>
  <cdr:relSizeAnchor xmlns:cdr="http://schemas.openxmlformats.org/drawingml/2006/chartDrawing">
    <cdr:from>
      <cdr:x>0.30325</cdr:x>
      <cdr:y>0.541</cdr:y>
    </cdr:from>
    <cdr:to>
      <cdr:x>0.40125</cdr:x>
      <cdr:y>0.6765</cdr:y>
    </cdr:to>
    <cdr:sp macro="" textlink="">
      <cdr:nvSpPr>
        <cdr:cNvPr id="9219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2621809" y="3142748"/>
          <a:ext cx="828165" cy="79845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790575</xdr:colOff>
          <xdr:row>23</xdr:row>
          <xdr:rowOff>9525</xdr:rowOff>
        </xdr:from>
        <xdr:to>
          <xdr:col>8</xdr:col>
          <xdr:colOff>123825</xdr:colOff>
          <xdr:row>24</xdr:row>
          <xdr:rowOff>47625</xdr:rowOff>
        </xdr:to>
        <xdr:sp macro="" textlink="">
          <xdr:nvSpPr>
            <xdr:cNvPr id="31746" name="Check Box 2" hidden="1">
              <a:extLst>
                <a:ext uri="{63B3BB69-23CF-44E3-9099-C40C66FF867C}">
                  <a14:compatExt spid="_x0000_s31746"/>
                </a:ext>
                <a:ext uri="{FF2B5EF4-FFF2-40B4-BE49-F238E27FC236}">
                  <a16:creationId xmlns:a16="http://schemas.microsoft.com/office/drawing/2014/main" id="{00000000-0008-0000-1600-00000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00" mc:Ignorable="a14" a14:legacySpreadsheetColorIndex="13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Show the Comments</a:t>
              </a:r>
            </a:p>
          </xdr:txBody>
        </xdr:sp>
        <xdr:clientData/>
      </xdr:twoCellAnchor>
    </mc:Choice>
    <mc:Fallback/>
  </mc:AlternateContent>
  <xdr:twoCellAnchor>
    <xdr:from>
      <xdr:col>21</xdr:col>
      <xdr:colOff>22860</xdr:colOff>
      <xdr:row>30</xdr:row>
      <xdr:rowOff>129540</xdr:rowOff>
    </xdr:from>
    <xdr:to>
      <xdr:col>21</xdr:col>
      <xdr:colOff>91440</xdr:colOff>
      <xdr:row>44</xdr:row>
      <xdr:rowOff>137160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9624060" y="5844540"/>
          <a:ext cx="68580" cy="26746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411480</xdr:colOff>
      <xdr:row>4</xdr:row>
      <xdr:rowOff>38100</xdr:rowOff>
    </xdr:from>
    <xdr:to>
      <xdr:col>20</xdr:col>
      <xdr:colOff>106680</xdr:colOff>
      <xdr:row>19</xdr:row>
      <xdr:rowOff>22860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518160</xdr:colOff>
      <xdr:row>21</xdr:row>
      <xdr:rowOff>121920</xdr:rowOff>
    </xdr:from>
    <xdr:to>
      <xdr:col>19</xdr:col>
      <xdr:colOff>213360</xdr:colOff>
      <xdr:row>36</xdr:row>
      <xdr:rowOff>121920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650480" cy="386143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81000"/>
          <a:ext cx="7650480" cy="3861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1656</xdr:colOff>
      <xdr:row>2</xdr:row>
      <xdr:rowOff>143455</xdr:rowOff>
    </xdr:from>
    <xdr:to>
      <xdr:col>15</xdr:col>
      <xdr:colOff>306456</xdr:colOff>
      <xdr:row>17</xdr:row>
      <xdr:rowOff>143455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251460</xdr:colOff>
      <xdr:row>4</xdr:row>
      <xdr:rowOff>68580</xdr:rowOff>
    </xdr:from>
    <xdr:ext cx="5501640" cy="372999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5060" y="830580"/>
          <a:ext cx="5501640" cy="3729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182880</xdr:colOff>
      <xdr:row>36</xdr:row>
      <xdr:rowOff>38100</xdr:rowOff>
    </xdr:from>
    <xdr:ext cx="7094220" cy="5434965"/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6880" y="6896100"/>
          <a:ext cx="7094220" cy="5434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175260</xdr:colOff>
      <xdr:row>76</xdr:row>
      <xdr:rowOff>76200</xdr:rowOff>
    </xdr:from>
    <xdr:ext cx="5905500" cy="5636895"/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8860" y="14554200"/>
          <a:ext cx="5905500" cy="5636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391868</xdr:colOff>
      <xdr:row>1</xdr:row>
      <xdr:rowOff>0</xdr:rowOff>
    </xdr:from>
    <xdr:ext cx="6080109" cy="32950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9468" y="190500"/>
          <a:ext cx="6080109" cy="3295019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304800</xdr:colOff>
          <xdr:row>2</xdr:row>
          <xdr:rowOff>85725</xdr:rowOff>
        </xdr:from>
        <xdr:to>
          <xdr:col>13</xdr:col>
          <xdr:colOff>523875</xdr:colOff>
          <xdr:row>5</xdr:row>
          <xdr:rowOff>0</xdr:rowOff>
        </xdr:to>
        <xdr:sp macro="" textlink="">
          <xdr:nvSpPr>
            <xdr:cNvPr id="36865" name="Button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21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Button 1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16</xdr:row>
      <xdr:rowOff>66675</xdr:rowOff>
    </xdr:from>
    <xdr:ext cx="7840980" cy="386143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133725"/>
          <a:ext cx="7840980" cy="3861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190499</xdr:rowOff>
    </xdr:from>
    <xdr:to>
      <xdr:col>13</xdr:col>
      <xdr:colOff>19050</xdr:colOff>
      <xdr:row>17</xdr:row>
      <xdr:rowOff>179724</xdr:rowOff>
    </xdr:to>
    <xdr:pic>
      <xdr:nvPicPr>
        <xdr:cNvPr id="2" name="Picture 1" descr="Image result for enron stock pric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952499"/>
          <a:ext cx="3676650" cy="246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2</xdr:row>
      <xdr:rowOff>74295</xdr:rowOff>
    </xdr:from>
    <xdr:to>
      <xdr:col>13</xdr:col>
      <xdr:colOff>266700</xdr:colOff>
      <xdr:row>17</xdr:row>
      <xdr:rowOff>74295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251460</xdr:colOff>
      <xdr:row>4</xdr:row>
      <xdr:rowOff>68580</xdr:rowOff>
    </xdr:from>
    <xdr:ext cx="5501640" cy="35109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5060" y="716280"/>
          <a:ext cx="5501640" cy="351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182880</xdr:colOff>
      <xdr:row>36</xdr:row>
      <xdr:rowOff>38100</xdr:rowOff>
    </xdr:from>
    <xdr:ext cx="7094220" cy="5335905"/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6880" y="5867400"/>
          <a:ext cx="7094220" cy="5335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175260</xdr:colOff>
      <xdr:row>76</xdr:row>
      <xdr:rowOff>76200</xdr:rowOff>
    </xdr:from>
    <xdr:ext cx="5905500" cy="5636895"/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8860" y="12382500"/>
          <a:ext cx="5905500" cy="5636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7650480" cy="435483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5775"/>
          <a:ext cx="7650480" cy="4354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457200</xdr:colOff>
          <xdr:row>2</xdr:row>
          <xdr:rowOff>9525</xdr:rowOff>
        </xdr:from>
        <xdr:to>
          <xdr:col>12</xdr:col>
          <xdr:colOff>590550</xdr:colOff>
          <xdr:row>21</xdr:row>
          <xdr:rowOff>19050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E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969696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99060</xdr:colOff>
      <xdr:row>9</xdr:row>
      <xdr:rowOff>121920</xdr:rowOff>
    </xdr:from>
    <xdr:ext cx="5518785" cy="425767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260" y="1579245"/>
          <a:ext cx="5518785" cy="42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ourse%20Files/Course%20Materials/7%20Exercises%20for%20Model%20Mechanics/Vingage%20Exerci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ight Line Depreciation"/>
      <sheetName val="Accelerated Depreciation"/>
      <sheetName val="Annual Construction"/>
      <sheetName val="Construction Profile"/>
      <sheetName val="Rentals"/>
      <sheetName val="Accts Rec Aging"/>
      <sheetName val="Monthly Construction"/>
    </sheetNames>
    <sheetDataSet>
      <sheetData sheetId="0">
        <row r="1">
          <cell r="L1" t="b">
            <v>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Microsoft_Word_97_-_2003_Document.doc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8.xml"/><Relationship Id="rId4" Type="http://schemas.openxmlformats.org/officeDocument/2006/relationships/image" Target="../media/image10.emf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328FE-9D10-4740-A836-FDC8F9F85F99}">
  <dimension ref="M11:O32"/>
  <sheetViews>
    <sheetView topLeftCell="A36" workbookViewId="0">
      <selection activeCell="S43" sqref="S43"/>
    </sheetView>
  </sheetViews>
  <sheetFormatPr defaultRowHeight="15" x14ac:dyDescent="0.25"/>
  <cols>
    <col min="14" max="14" width="12.7109375" bestFit="1" customWidth="1"/>
  </cols>
  <sheetData>
    <row r="11" spans="13:15" x14ac:dyDescent="0.25">
      <c r="M11" t="s">
        <v>3309</v>
      </c>
      <c r="N11">
        <v>2000</v>
      </c>
      <c r="O11" t="s">
        <v>179</v>
      </c>
    </row>
    <row r="12" spans="13:15" x14ac:dyDescent="0.25">
      <c r="M12" t="s">
        <v>106</v>
      </c>
      <c r="N12" s="66">
        <v>2800000000</v>
      </c>
      <c r="O12" t="s">
        <v>3310</v>
      </c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65521-C240-4ABB-8551-28A6F98FAE42}">
  <sheetPr codeName="Sheet1"/>
  <dimension ref="C4:F21"/>
  <sheetViews>
    <sheetView workbookViewId="0">
      <selection activeCell="A489" sqref="A489"/>
    </sheetView>
  </sheetViews>
  <sheetFormatPr defaultColWidth="9.140625" defaultRowHeight="12.75" x14ac:dyDescent="0.2"/>
  <cols>
    <col min="1" max="3" width="2.42578125" style="10" customWidth="1"/>
    <col min="4" max="4" width="25.5703125" style="10" customWidth="1"/>
    <col min="5" max="16384" width="9.140625" style="10"/>
  </cols>
  <sheetData>
    <row r="4" spans="3:6" x14ac:dyDescent="0.2">
      <c r="E4" s="12" t="s">
        <v>183</v>
      </c>
      <c r="F4" s="12" t="s">
        <v>182</v>
      </c>
    </row>
    <row r="5" spans="3:6" x14ac:dyDescent="0.2">
      <c r="C5" s="10" t="s">
        <v>181</v>
      </c>
      <c r="E5" s="13">
        <v>3.13</v>
      </c>
      <c r="F5" s="13">
        <v>1</v>
      </c>
    </row>
    <row r="8" spans="3:6" x14ac:dyDescent="0.2">
      <c r="D8" s="10" t="s">
        <v>180</v>
      </c>
      <c r="E8" s="12" t="s">
        <v>179</v>
      </c>
      <c r="F8" s="12" t="s">
        <v>106</v>
      </c>
    </row>
    <row r="9" spans="3:6" x14ac:dyDescent="0.2">
      <c r="D9" s="10" t="s">
        <v>178</v>
      </c>
      <c r="E9" s="10">
        <v>695</v>
      </c>
      <c r="F9" s="10">
        <v>920</v>
      </c>
    </row>
    <row r="10" spans="3:6" x14ac:dyDescent="0.2">
      <c r="D10" s="10" t="s">
        <v>177</v>
      </c>
      <c r="E10" s="10">
        <v>1320</v>
      </c>
      <c r="F10" s="10">
        <v>1880</v>
      </c>
    </row>
    <row r="12" spans="3:6" x14ac:dyDescent="0.2">
      <c r="D12" s="10" t="s">
        <v>176</v>
      </c>
      <c r="E12" s="10">
        <v>2015</v>
      </c>
      <c r="F12" s="10">
        <f>F9+F10</f>
        <v>2800</v>
      </c>
    </row>
    <row r="14" spans="3:6" x14ac:dyDescent="0.2">
      <c r="D14" s="10" t="s">
        <v>175</v>
      </c>
      <c r="E14" s="10">
        <v>9000</v>
      </c>
    </row>
    <row r="16" spans="3:6" x14ac:dyDescent="0.2">
      <c r="D16" s="10" t="s">
        <v>174</v>
      </c>
      <c r="E16" s="11">
        <v>0.22388888888888889</v>
      </c>
    </row>
    <row r="19" spans="3:6" x14ac:dyDescent="0.2">
      <c r="C19" s="10" t="s">
        <v>173</v>
      </c>
      <c r="E19" s="10">
        <f>F19*E5</f>
        <v>7.5119999999999996</v>
      </c>
      <c r="F19" s="10">
        <v>2.4</v>
      </c>
    </row>
    <row r="21" spans="3:6" x14ac:dyDescent="0.2">
      <c r="C21" s="10" t="s">
        <v>172</v>
      </c>
    </row>
  </sheetData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544BF-FA9E-4734-89D6-D22FB5FBBDA1}">
  <sheetPr codeName="Sheet3"/>
  <dimension ref="A4:S2517"/>
  <sheetViews>
    <sheetView topLeftCell="A635" workbookViewId="0">
      <selection activeCell="E657" sqref="E657"/>
    </sheetView>
  </sheetViews>
  <sheetFormatPr defaultColWidth="9.140625" defaultRowHeight="12.75" outlineLevelCol="1" x14ac:dyDescent="0.2"/>
  <cols>
    <col min="1" max="1" width="49.28515625" style="23" customWidth="1"/>
    <col min="2" max="2" width="11.5703125" style="23" customWidth="1"/>
    <col min="3" max="3" width="13.85546875" style="23" customWidth="1"/>
    <col min="4" max="4" width="0" style="23" hidden="1" customWidth="1" outlineLevel="1"/>
    <col min="5" max="5" width="9.140625" style="23" collapsed="1"/>
    <col min="6" max="16384" width="9.140625" style="23"/>
  </cols>
  <sheetData>
    <row r="4" spans="1:16" x14ac:dyDescent="0.2">
      <c r="A4" s="23" t="s">
        <v>2729</v>
      </c>
    </row>
    <row r="6" spans="1:16" x14ac:dyDescent="0.2">
      <c r="A6" s="23" t="s">
        <v>2728</v>
      </c>
    </row>
    <row r="7" spans="1:16" x14ac:dyDescent="0.2">
      <c r="E7" s="23" t="s">
        <v>2727</v>
      </c>
    </row>
    <row r="8" spans="1:16" x14ac:dyDescent="0.2">
      <c r="A8" s="23" t="s">
        <v>2726</v>
      </c>
      <c r="C8" s="24">
        <f t="shared" ref="C8:C71" si="0">VALUE(LEFT(A8,15))</f>
        <v>36528</v>
      </c>
      <c r="D8" s="23">
        <f t="shared" ref="D8:D71" si="1">VALUE(RIGHT(A8,9))</f>
        <v>43.55</v>
      </c>
      <c r="E8" s="23">
        <f t="shared" ref="E8:E71" si="2">IF(ISNUMBER(D8),D8,D7)</f>
        <v>43.55</v>
      </c>
      <c r="G8" s="23">
        <f t="shared" ref="G8:G71" si="3">YEAR(C8)</f>
        <v>2000</v>
      </c>
      <c r="I8" s="23">
        <v>2000</v>
      </c>
      <c r="J8" s="26">
        <f t="shared" ref="J8:J17" si="4">SUMIF(G:G,I8,E:E)/COUNTIF(G:G,I8)</f>
        <v>45.005053846153842</v>
      </c>
    </row>
    <row r="9" spans="1:16" x14ac:dyDescent="0.2">
      <c r="A9" s="23" t="s">
        <v>2725</v>
      </c>
      <c r="C9" s="24">
        <f t="shared" si="0"/>
        <v>36529</v>
      </c>
      <c r="D9" s="23">
        <f t="shared" si="1"/>
        <v>43.55</v>
      </c>
      <c r="E9" s="23">
        <f t="shared" si="2"/>
        <v>43.55</v>
      </c>
      <c r="F9" s="23">
        <f t="shared" ref="F9:F72" si="5">LN(E9/E8)</f>
        <v>0</v>
      </c>
      <c r="G9" s="23">
        <f t="shared" si="3"/>
        <v>2000</v>
      </c>
      <c r="I9" s="23">
        <f t="shared" ref="I9:I17" si="6">I8+1</f>
        <v>2001</v>
      </c>
      <c r="J9" s="26">
        <f t="shared" si="4"/>
        <v>47.228275862068998</v>
      </c>
      <c r="M9" s="23">
        <v>31.3</v>
      </c>
      <c r="N9" s="23">
        <f>E268</f>
        <v>46.75</v>
      </c>
      <c r="P9" s="23">
        <f>N9/M9-1</f>
        <v>0.49361022364217244</v>
      </c>
    </row>
    <row r="10" spans="1:16" x14ac:dyDescent="0.2">
      <c r="A10" s="23" t="s">
        <v>2724</v>
      </c>
      <c r="C10" s="24">
        <f t="shared" si="0"/>
        <v>36530</v>
      </c>
      <c r="D10" s="23">
        <f t="shared" si="1"/>
        <v>43.55</v>
      </c>
      <c r="E10" s="23">
        <f t="shared" si="2"/>
        <v>43.55</v>
      </c>
      <c r="F10" s="23">
        <f t="shared" si="5"/>
        <v>0</v>
      </c>
      <c r="G10" s="23">
        <f t="shared" si="3"/>
        <v>2000</v>
      </c>
      <c r="I10" s="23">
        <f t="shared" si="6"/>
        <v>2002</v>
      </c>
      <c r="J10" s="26">
        <f t="shared" si="4"/>
        <v>48.619272030651359</v>
      </c>
    </row>
    <row r="11" spans="1:16" x14ac:dyDescent="0.2">
      <c r="A11" s="23" t="s">
        <v>2723</v>
      </c>
      <c r="C11" s="24">
        <f t="shared" si="0"/>
        <v>36531</v>
      </c>
      <c r="D11" s="23">
        <f t="shared" si="1"/>
        <v>43.55</v>
      </c>
      <c r="E11" s="23">
        <f t="shared" si="2"/>
        <v>43.55</v>
      </c>
      <c r="F11" s="23">
        <f t="shared" si="5"/>
        <v>0</v>
      </c>
      <c r="G11" s="23">
        <f t="shared" si="3"/>
        <v>2000</v>
      </c>
      <c r="I11" s="23">
        <f t="shared" si="6"/>
        <v>2003</v>
      </c>
      <c r="J11" s="26">
        <f t="shared" si="4"/>
        <v>46.587931034482693</v>
      </c>
    </row>
    <row r="12" spans="1:16" x14ac:dyDescent="0.2">
      <c r="A12" s="23" t="s">
        <v>2722</v>
      </c>
      <c r="C12" s="24">
        <f t="shared" si="0"/>
        <v>36532</v>
      </c>
      <c r="D12" s="23">
        <f t="shared" si="1"/>
        <v>43.55</v>
      </c>
      <c r="E12" s="23">
        <f t="shared" si="2"/>
        <v>43.55</v>
      </c>
      <c r="F12" s="23">
        <f t="shared" si="5"/>
        <v>0</v>
      </c>
      <c r="G12" s="23">
        <f t="shared" si="3"/>
        <v>2000</v>
      </c>
      <c r="I12" s="23">
        <f t="shared" si="6"/>
        <v>2004</v>
      </c>
      <c r="J12" s="26">
        <f t="shared" si="4"/>
        <v>45.269656488549643</v>
      </c>
    </row>
    <row r="13" spans="1:16" x14ac:dyDescent="0.2">
      <c r="A13" s="23" t="s">
        <v>2721</v>
      </c>
      <c r="C13" s="24">
        <f t="shared" si="0"/>
        <v>36535</v>
      </c>
      <c r="D13" s="23">
        <f t="shared" si="1"/>
        <v>43.55</v>
      </c>
      <c r="E13" s="23">
        <f t="shared" si="2"/>
        <v>43.55</v>
      </c>
      <c r="F13" s="23">
        <f t="shared" si="5"/>
        <v>0</v>
      </c>
      <c r="G13" s="23">
        <f t="shared" si="3"/>
        <v>2000</v>
      </c>
      <c r="I13" s="23">
        <f t="shared" si="6"/>
        <v>2005</v>
      </c>
      <c r="J13" s="26">
        <f t="shared" si="4"/>
        <v>44.011038461538455</v>
      </c>
    </row>
    <row r="14" spans="1:16" x14ac:dyDescent="0.2">
      <c r="A14" s="23" t="s">
        <v>2720</v>
      </c>
      <c r="C14" s="24">
        <f t="shared" si="0"/>
        <v>36536</v>
      </c>
      <c r="D14" s="23">
        <f t="shared" si="1"/>
        <v>43.6</v>
      </c>
      <c r="E14" s="23">
        <f t="shared" si="2"/>
        <v>43.6</v>
      </c>
      <c r="F14" s="23">
        <f t="shared" si="5"/>
        <v>1.1474470564769215E-3</v>
      </c>
      <c r="G14" s="23">
        <f t="shared" si="3"/>
        <v>2000</v>
      </c>
      <c r="I14" s="23">
        <f t="shared" si="6"/>
        <v>2006</v>
      </c>
      <c r="J14" s="26">
        <f t="shared" si="4"/>
        <v>45.183076923076975</v>
      </c>
    </row>
    <row r="15" spans="1:16" x14ac:dyDescent="0.2">
      <c r="A15" s="23" t="s">
        <v>2719</v>
      </c>
      <c r="C15" s="24">
        <f t="shared" si="0"/>
        <v>36537</v>
      </c>
      <c r="D15" s="23">
        <f t="shared" si="1"/>
        <v>43.6</v>
      </c>
      <c r="E15" s="23">
        <f t="shared" si="2"/>
        <v>43.6</v>
      </c>
      <c r="F15" s="23">
        <f t="shared" si="5"/>
        <v>0</v>
      </c>
      <c r="G15" s="23">
        <f t="shared" si="3"/>
        <v>2000</v>
      </c>
      <c r="I15" s="23">
        <f t="shared" si="6"/>
        <v>2007</v>
      </c>
      <c r="J15" s="26">
        <f t="shared" si="4"/>
        <v>41.19022988505742</v>
      </c>
    </row>
    <row r="16" spans="1:16" x14ac:dyDescent="0.2">
      <c r="A16" s="23" t="s">
        <v>2718</v>
      </c>
      <c r="C16" s="24">
        <f t="shared" si="0"/>
        <v>36538</v>
      </c>
      <c r="D16" s="23">
        <f t="shared" si="1"/>
        <v>43.55</v>
      </c>
      <c r="E16" s="23">
        <f t="shared" si="2"/>
        <v>43.55</v>
      </c>
      <c r="F16" s="23">
        <f t="shared" si="5"/>
        <v>-1.1474470564769093E-3</v>
      </c>
      <c r="G16" s="23">
        <f t="shared" si="3"/>
        <v>2000</v>
      </c>
      <c r="I16" s="23">
        <f t="shared" si="6"/>
        <v>2008</v>
      </c>
      <c r="J16" s="26">
        <f t="shared" si="4"/>
        <v>43.409389312977105</v>
      </c>
    </row>
    <row r="17" spans="1:19" x14ac:dyDescent="0.2">
      <c r="A17" s="23" t="s">
        <v>2717</v>
      </c>
      <c r="C17" s="24">
        <f t="shared" si="0"/>
        <v>36539</v>
      </c>
      <c r="D17" s="23">
        <f t="shared" si="1"/>
        <v>43.55</v>
      </c>
      <c r="E17" s="23">
        <f t="shared" si="2"/>
        <v>43.55</v>
      </c>
      <c r="F17" s="23">
        <f t="shared" si="5"/>
        <v>0</v>
      </c>
      <c r="G17" s="23">
        <f t="shared" si="3"/>
        <v>2000</v>
      </c>
      <c r="I17" s="23">
        <f t="shared" si="6"/>
        <v>2009</v>
      </c>
      <c r="J17" s="26">
        <f t="shared" si="4"/>
        <v>49.014299363057312</v>
      </c>
    </row>
    <row r="18" spans="1:19" x14ac:dyDescent="0.2">
      <c r="A18" s="23" t="s">
        <v>2716</v>
      </c>
      <c r="C18" s="24">
        <f t="shared" si="0"/>
        <v>36542</v>
      </c>
      <c r="D18" s="23" t="e">
        <f t="shared" si="1"/>
        <v>#VALUE!</v>
      </c>
      <c r="E18" s="23">
        <f t="shared" si="2"/>
        <v>43.55</v>
      </c>
      <c r="F18" s="23">
        <f t="shared" si="5"/>
        <v>0</v>
      </c>
      <c r="G18" s="23">
        <f t="shared" si="3"/>
        <v>2000</v>
      </c>
    </row>
    <row r="19" spans="1:19" x14ac:dyDescent="0.2">
      <c r="A19" s="23" t="s">
        <v>2715</v>
      </c>
      <c r="C19" s="24">
        <f t="shared" si="0"/>
        <v>36543</v>
      </c>
      <c r="D19" s="23">
        <f t="shared" si="1"/>
        <v>43.6</v>
      </c>
      <c r="E19" s="23">
        <f t="shared" si="2"/>
        <v>43.6</v>
      </c>
      <c r="F19" s="23">
        <f t="shared" si="5"/>
        <v>1.1474470564769215E-3</v>
      </c>
      <c r="G19" s="23">
        <f t="shared" si="3"/>
        <v>2000</v>
      </c>
    </row>
    <row r="20" spans="1:19" x14ac:dyDescent="0.2">
      <c r="A20" s="23" t="s">
        <v>2714</v>
      </c>
      <c r="C20" s="24">
        <f t="shared" si="0"/>
        <v>36544</v>
      </c>
      <c r="D20" s="23">
        <f t="shared" si="1"/>
        <v>43.6</v>
      </c>
      <c r="E20" s="23">
        <f t="shared" si="2"/>
        <v>43.6</v>
      </c>
      <c r="F20" s="23">
        <f t="shared" si="5"/>
        <v>0</v>
      </c>
      <c r="G20" s="23">
        <f t="shared" si="3"/>
        <v>2000</v>
      </c>
    </row>
    <row r="21" spans="1:19" x14ac:dyDescent="0.2">
      <c r="A21" s="23" t="s">
        <v>2713</v>
      </c>
      <c r="C21" s="24">
        <f t="shared" si="0"/>
        <v>36545</v>
      </c>
      <c r="D21" s="23">
        <f t="shared" si="1"/>
        <v>43.6</v>
      </c>
      <c r="E21" s="23">
        <f t="shared" si="2"/>
        <v>43.6</v>
      </c>
      <c r="F21" s="23">
        <f t="shared" si="5"/>
        <v>0</v>
      </c>
      <c r="G21" s="23">
        <f t="shared" si="3"/>
        <v>2000</v>
      </c>
      <c r="J21" s="23">
        <v>2000</v>
      </c>
      <c r="K21" s="23">
        <f t="shared" ref="K21:S21" si="7">J21+1</f>
        <v>2001</v>
      </c>
      <c r="L21" s="23">
        <f t="shared" si="7"/>
        <v>2002</v>
      </c>
      <c r="M21" s="23">
        <f t="shared" si="7"/>
        <v>2003</v>
      </c>
      <c r="N21" s="23">
        <f t="shared" si="7"/>
        <v>2004</v>
      </c>
      <c r="O21" s="23">
        <f t="shared" si="7"/>
        <v>2005</v>
      </c>
      <c r="P21" s="23">
        <f t="shared" si="7"/>
        <v>2006</v>
      </c>
      <c r="Q21" s="23">
        <f t="shared" si="7"/>
        <v>2007</v>
      </c>
      <c r="R21" s="23">
        <f t="shared" si="7"/>
        <v>2008</v>
      </c>
      <c r="S21" s="23">
        <f t="shared" si="7"/>
        <v>2009</v>
      </c>
    </row>
    <row r="22" spans="1:19" x14ac:dyDescent="0.2">
      <c r="A22" s="23" t="s">
        <v>2712</v>
      </c>
      <c r="C22" s="24">
        <f t="shared" si="0"/>
        <v>36546</v>
      </c>
      <c r="D22" s="23">
        <f t="shared" si="1"/>
        <v>43.6</v>
      </c>
      <c r="E22" s="23">
        <f t="shared" si="2"/>
        <v>43.6</v>
      </c>
      <c r="F22" s="23">
        <f t="shared" si="5"/>
        <v>0</v>
      </c>
      <c r="G22" s="23">
        <f t="shared" si="3"/>
        <v>2000</v>
      </c>
      <c r="I22" s="23" t="s">
        <v>2711</v>
      </c>
      <c r="J22" s="26">
        <f t="array" ref="J22:S22">TRANSPOSE(J8:J17)</f>
        <v>45.005053846153842</v>
      </c>
      <c r="K22" s="26">
        <v>47.228275862068998</v>
      </c>
      <c r="L22" s="26">
        <v>48.619272030651359</v>
      </c>
      <c r="M22" s="26">
        <v>46.587931034482693</v>
      </c>
      <c r="N22" s="26">
        <v>45.269656488549643</v>
      </c>
      <c r="O22" s="26">
        <v>44.011038461538455</v>
      </c>
      <c r="P22" s="26">
        <v>45.183076923076975</v>
      </c>
      <c r="Q22" s="26">
        <v>41.19022988505742</v>
      </c>
      <c r="R22" s="26">
        <v>43.409389312977105</v>
      </c>
      <c r="S22" s="26">
        <v>49.014299363057312</v>
      </c>
    </row>
    <row r="23" spans="1:19" x14ac:dyDescent="0.2">
      <c r="A23" s="23" t="s">
        <v>2710</v>
      </c>
      <c r="C23" s="24">
        <f t="shared" si="0"/>
        <v>36549</v>
      </c>
      <c r="D23" s="23">
        <f t="shared" si="1"/>
        <v>43.62</v>
      </c>
      <c r="E23" s="23">
        <f t="shared" si="2"/>
        <v>43.62</v>
      </c>
      <c r="F23" s="23">
        <f t="shared" si="5"/>
        <v>4.5861041849434966E-4</v>
      </c>
      <c r="G23" s="23">
        <f t="shared" si="3"/>
        <v>2000</v>
      </c>
    </row>
    <row r="24" spans="1:19" x14ac:dyDescent="0.2">
      <c r="A24" s="23" t="s">
        <v>2709</v>
      </c>
      <c r="C24" s="24">
        <f t="shared" si="0"/>
        <v>36550</v>
      </c>
      <c r="D24" s="23">
        <f t="shared" si="1"/>
        <v>43.59</v>
      </c>
      <c r="E24" s="23">
        <f t="shared" si="2"/>
        <v>43.59</v>
      </c>
      <c r="F24" s="23">
        <f t="shared" si="5"/>
        <v>-6.879945231816403E-4</v>
      </c>
      <c r="G24" s="23">
        <f t="shared" si="3"/>
        <v>2000</v>
      </c>
      <c r="I24" s="23" t="s">
        <v>2708</v>
      </c>
      <c r="J24" s="23">
        <v>31.5</v>
      </c>
      <c r="K24" s="23">
        <v>31.5</v>
      </c>
      <c r="L24" s="23">
        <v>31.5</v>
      </c>
      <c r="M24" s="23">
        <v>31.5</v>
      </c>
      <c r="N24" s="23">
        <v>31.5</v>
      </c>
      <c r="O24" s="23">
        <v>31.5</v>
      </c>
      <c r="P24" s="23">
        <v>31.5</v>
      </c>
      <c r="Q24" s="23">
        <v>31.5</v>
      </c>
      <c r="R24" s="23">
        <v>31.5</v>
      </c>
      <c r="S24" s="23">
        <v>31.5</v>
      </c>
    </row>
    <row r="25" spans="1:19" x14ac:dyDescent="0.2">
      <c r="A25" s="23" t="s">
        <v>2707</v>
      </c>
      <c r="C25" s="24">
        <f t="shared" si="0"/>
        <v>36551</v>
      </c>
      <c r="D25" s="23">
        <f t="shared" si="1"/>
        <v>43.65</v>
      </c>
      <c r="E25" s="23">
        <f t="shared" si="2"/>
        <v>43.65</v>
      </c>
      <c r="F25" s="23">
        <f t="shared" si="5"/>
        <v>1.3755160353098766E-3</v>
      </c>
      <c r="G25" s="23">
        <f t="shared" si="3"/>
        <v>2000</v>
      </c>
    </row>
    <row r="26" spans="1:19" x14ac:dyDescent="0.2">
      <c r="A26" s="23" t="s">
        <v>2706</v>
      </c>
      <c r="C26" s="24">
        <f t="shared" si="0"/>
        <v>36552</v>
      </c>
      <c r="D26" s="23">
        <f t="shared" si="1"/>
        <v>43.63</v>
      </c>
      <c r="E26" s="23">
        <f t="shared" si="2"/>
        <v>43.63</v>
      </c>
      <c r="F26" s="23">
        <f t="shared" si="5"/>
        <v>-4.5829515009286181E-4</v>
      </c>
      <c r="G26" s="23">
        <f t="shared" si="3"/>
        <v>2000</v>
      </c>
      <c r="I26" s="23" t="s">
        <v>2705</v>
      </c>
      <c r="J26" s="25">
        <f t="shared" ref="J26:S26" si="8">J22/J24</f>
        <v>1.4287318681318679</v>
      </c>
      <c r="K26" s="25">
        <f t="shared" si="8"/>
        <v>1.4993103448275873</v>
      </c>
      <c r="L26" s="25">
        <f t="shared" si="8"/>
        <v>1.5434689533540114</v>
      </c>
      <c r="M26" s="25">
        <f t="shared" si="8"/>
        <v>1.4789819376026252</v>
      </c>
      <c r="N26" s="25">
        <f t="shared" si="8"/>
        <v>1.437131952017449</v>
      </c>
      <c r="O26" s="25">
        <f t="shared" si="8"/>
        <v>1.3971758241758239</v>
      </c>
      <c r="P26" s="25">
        <f t="shared" si="8"/>
        <v>1.4343833943833961</v>
      </c>
      <c r="Q26" s="25">
        <f t="shared" si="8"/>
        <v>1.3076263455573784</v>
      </c>
      <c r="R26" s="25">
        <f t="shared" si="8"/>
        <v>1.3780758512056224</v>
      </c>
      <c r="S26" s="25">
        <f t="shared" si="8"/>
        <v>1.556009503589121</v>
      </c>
    </row>
    <row r="27" spans="1:19" x14ac:dyDescent="0.2">
      <c r="A27" s="23" t="s">
        <v>2704</v>
      </c>
      <c r="C27" s="24">
        <f t="shared" si="0"/>
        <v>36553</v>
      </c>
      <c r="D27" s="23">
        <f t="shared" si="1"/>
        <v>43.65</v>
      </c>
      <c r="E27" s="23">
        <f t="shared" si="2"/>
        <v>43.65</v>
      </c>
      <c r="F27" s="23">
        <f t="shared" si="5"/>
        <v>4.5829515009297597E-4</v>
      </c>
      <c r="G27" s="23">
        <f t="shared" si="3"/>
        <v>2000</v>
      </c>
    </row>
    <row r="28" spans="1:19" x14ac:dyDescent="0.2">
      <c r="A28" s="23" t="s">
        <v>2703</v>
      </c>
      <c r="C28" s="24">
        <f t="shared" si="0"/>
        <v>36556</v>
      </c>
      <c r="D28" s="23">
        <f t="shared" si="1"/>
        <v>43.65</v>
      </c>
      <c r="E28" s="23">
        <f t="shared" si="2"/>
        <v>43.65</v>
      </c>
      <c r="F28" s="23">
        <f t="shared" si="5"/>
        <v>0</v>
      </c>
      <c r="G28" s="23">
        <f t="shared" si="3"/>
        <v>2000</v>
      </c>
    </row>
    <row r="29" spans="1:19" x14ac:dyDescent="0.2">
      <c r="A29" s="23" t="s">
        <v>2702</v>
      </c>
      <c r="C29" s="24">
        <f t="shared" si="0"/>
        <v>36557</v>
      </c>
      <c r="D29" s="23">
        <f t="shared" si="1"/>
        <v>43.62</v>
      </c>
      <c r="E29" s="23">
        <f t="shared" si="2"/>
        <v>43.62</v>
      </c>
      <c r="F29" s="23">
        <f t="shared" si="5"/>
        <v>-6.8752151212821036E-4</v>
      </c>
      <c r="G29" s="23">
        <f t="shared" si="3"/>
        <v>2000</v>
      </c>
    </row>
    <row r="30" spans="1:19" x14ac:dyDescent="0.2">
      <c r="A30" s="23" t="s">
        <v>2701</v>
      </c>
      <c r="C30" s="24">
        <f t="shared" si="0"/>
        <v>36558</v>
      </c>
      <c r="D30" s="23">
        <f t="shared" si="1"/>
        <v>43.65</v>
      </c>
      <c r="E30" s="23">
        <f t="shared" si="2"/>
        <v>43.65</v>
      </c>
      <c r="F30" s="23">
        <f t="shared" si="5"/>
        <v>6.8752151212819268E-4</v>
      </c>
      <c r="G30" s="23">
        <f t="shared" si="3"/>
        <v>2000</v>
      </c>
    </row>
    <row r="31" spans="1:19" x14ac:dyDescent="0.2">
      <c r="A31" s="23" t="s">
        <v>2700</v>
      </c>
      <c r="C31" s="24">
        <f t="shared" si="0"/>
        <v>36559</v>
      </c>
      <c r="D31" s="23">
        <f t="shared" si="1"/>
        <v>43.65</v>
      </c>
      <c r="E31" s="23">
        <f t="shared" si="2"/>
        <v>43.65</v>
      </c>
      <c r="F31" s="23">
        <f t="shared" si="5"/>
        <v>0</v>
      </c>
      <c r="G31" s="23">
        <f t="shared" si="3"/>
        <v>2000</v>
      </c>
    </row>
    <row r="32" spans="1:19" x14ac:dyDescent="0.2">
      <c r="A32" s="23" t="s">
        <v>2699</v>
      </c>
      <c r="C32" s="24">
        <f t="shared" si="0"/>
        <v>36560</v>
      </c>
      <c r="D32" s="23">
        <f t="shared" si="1"/>
        <v>43.65</v>
      </c>
      <c r="E32" s="23">
        <f t="shared" si="2"/>
        <v>43.65</v>
      </c>
      <c r="F32" s="23">
        <f t="shared" si="5"/>
        <v>0</v>
      </c>
      <c r="G32" s="23">
        <f t="shared" si="3"/>
        <v>2000</v>
      </c>
    </row>
    <row r="33" spans="1:7" x14ac:dyDescent="0.2">
      <c r="A33" s="23" t="s">
        <v>2698</v>
      </c>
      <c r="C33" s="24">
        <f t="shared" si="0"/>
        <v>36563</v>
      </c>
      <c r="D33" s="23">
        <f t="shared" si="1"/>
        <v>43.64</v>
      </c>
      <c r="E33" s="23">
        <f t="shared" si="2"/>
        <v>43.64</v>
      </c>
      <c r="F33" s="23">
        <f t="shared" si="5"/>
        <v>-2.2912132074114135E-4</v>
      </c>
      <c r="G33" s="23">
        <f t="shared" si="3"/>
        <v>2000</v>
      </c>
    </row>
    <row r="34" spans="1:7" x14ac:dyDescent="0.2">
      <c r="A34" s="23" t="s">
        <v>2697</v>
      </c>
      <c r="C34" s="24">
        <f t="shared" si="0"/>
        <v>36564</v>
      </c>
      <c r="D34" s="23">
        <f t="shared" si="1"/>
        <v>43.63</v>
      </c>
      <c r="E34" s="23">
        <f t="shared" si="2"/>
        <v>43.63</v>
      </c>
      <c r="F34" s="23">
        <f t="shared" si="5"/>
        <v>-2.2917382935173358E-4</v>
      </c>
      <c r="G34" s="23">
        <f t="shared" si="3"/>
        <v>2000</v>
      </c>
    </row>
    <row r="35" spans="1:7" x14ac:dyDescent="0.2">
      <c r="A35" s="23" t="s">
        <v>2696</v>
      </c>
      <c r="C35" s="24">
        <f t="shared" si="0"/>
        <v>36565</v>
      </c>
      <c r="D35" s="23">
        <f t="shared" si="1"/>
        <v>43.65</v>
      </c>
      <c r="E35" s="23">
        <f t="shared" si="2"/>
        <v>43.65</v>
      </c>
      <c r="F35" s="23">
        <f t="shared" si="5"/>
        <v>4.5829515009297597E-4</v>
      </c>
      <c r="G35" s="23">
        <f t="shared" si="3"/>
        <v>2000</v>
      </c>
    </row>
    <row r="36" spans="1:7" x14ac:dyDescent="0.2">
      <c r="A36" s="23" t="s">
        <v>2695</v>
      </c>
      <c r="C36" s="24">
        <f t="shared" si="0"/>
        <v>36566</v>
      </c>
      <c r="D36" s="23">
        <f t="shared" si="1"/>
        <v>43.58</v>
      </c>
      <c r="E36" s="23">
        <f t="shared" si="2"/>
        <v>43.58</v>
      </c>
      <c r="F36" s="23">
        <f t="shared" si="5"/>
        <v>-1.604952769137389E-3</v>
      </c>
      <c r="G36" s="23">
        <f t="shared" si="3"/>
        <v>2000</v>
      </c>
    </row>
    <row r="37" spans="1:7" x14ac:dyDescent="0.2">
      <c r="A37" s="23" t="s">
        <v>2694</v>
      </c>
      <c r="C37" s="24">
        <f t="shared" si="0"/>
        <v>36567</v>
      </c>
      <c r="D37" s="23">
        <f t="shared" si="1"/>
        <v>43.65</v>
      </c>
      <c r="E37" s="23">
        <f t="shared" si="2"/>
        <v>43.65</v>
      </c>
      <c r="F37" s="23">
        <f t="shared" si="5"/>
        <v>1.604952769137444E-3</v>
      </c>
      <c r="G37" s="23">
        <f t="shared" si="3"/>
        <v>2000</v>
      </c>
    </row>
    <row r="38" spans="1:7" x14ac:dyDescent="0.2">
      <c r="A38" s="23" t="s">
        <v>2693</v>
      </c>
      <c r="C38" s="24">
        <f t="shared" si="0"/>
        <v>36570</v>
      </c>
      <c r="D38" s="23">
        <f t="shared" si="1"/>
        <v>43.65</v>
      </c>
      <c r="E38" s="23">
        <f t="shared" si="2"/>
        <v>43.65</v>
      </c>
      <c r="F38" s="23">
        <f t="shared" si="5"/>
        <v>0</v>
      </c>
      <c r="G38" s="23">
        <f t="shared" si="3"/>
        <v>2000</v>
      </c>
    </row>
    <row r="39" spans="1:7" x14ac:dyDescent="0.2">
      <c r="A39" s="23" t="s">
        <v>2692</v>
      </c>
      <c r="C39" s="24">
        <f t="shared" si="0"/>
        <v>36571</v>
      </c>
      <c r="D39" s="23">
        <f t="shared" si="1"/>
        <v>43.64</v>
      </c>
      <c r="E39" s="23">
        <f t="shared" si="2"/>
        <v>43.64</v>
      </c>
      <c r="F39" s="23">
        <f t="shared" si="5"/>
        <v>-2.2912132074114135E-4</v>
      </c>
      <c r="G39" s="23">
        <f t="shared" si="3"/>
        <v>2000</v>
      </c>
    </row>
    <row r="40" spans="1:7" x14ac:dyDescent="0.2">
      <c r="A40" s="23" t="s">
        <v>2691</v>
      </c>
      <c r="C40" s="24">
        <f t="shared" si="0"/>
        <v>36572</v>
      </c>
      <c r="D40" s="23">
        <f t="shared" si="1"/>
        <v>43.75</v>
      </c>
      <c r="E40" s="23">
        <f t="shared" si="2"/>
        <v>43.75</v>
      </c>
      <c r="F40" s="23">
        <f t="shared" si="5"/>
        <v>2.5174518387533905E-3</v>
      </c>
      <c r="G40" s="23">
        <f t="shared" si="3"/>
        <v>2000</v>
      </c>
    </row>
    <row r="41" spans="1:7" x14ac:dyDescent="0.2">
      <c r="A41" s="23" t="s">
        <v>2690</v>
      </c>
      <c r="C41" s="24">
        <f t="shared" si="0"/>
        <v>36573</v>
      </c>
      <c r="D41" s="23">
        <f t="shared" si="1"/>
        <v>43.68</v>
      </c>
      <c r="E41" s="23">
        <f t="shared" si="2"/>
        <v>43.68</v>
      </c>
      <c r="F41" s="23">
        <f t="shared" si="5"/>
        <v>-1.6012813669738792E-3</v>
      </c>
      <c r="G41" s="23">
        <f t="shared" si="3"/>
        <v>2000</v>
      </c>
    </row>
    <row r="42" spans="1:7" x14ac:dyDescent="0.2">
      <c r="A42" s="23" t="s">
        <v>2689</v>
      </c>
      <c r="C42" s="24">
        <f t="shared" si="0"/>
        <v>36574</v>
      </c>
      <c r="D42" s="23">
        <f t="shared" si="1"/>
        <v>43.68</v>
      </c>
      <c r="E42" s="23">
        <f t="shared" si="2"/>
        <v>43.68</v>
      </c>
      <c r="F42" s="23">
        <f t="shared" si="5"/>
        <v>0</v>
      </c>
      <c r="G42" s="23">
        <f t="shared" si="3"/>
        <v>2000</v>
      </c>
    </row>
    <row r="43" spans="1:7" x14ac:dyDescent="0.2">
      <c r="A43" s="23" t="s">
        <v>2688</v>
      </c>
      <c r="C43" s="24">
        <f t="shared" si="0"/>
        <v>36577</v>
      </c>
      <c r="D43" s="23" t="e">
        <f t="shared" si="1"/>
        <v>#VALUE!</v>
      </c>
      <c r="E43" s="23">
        <f t="shared" si="2"/>
        <v>43.68</v>
      </c>
      <c r="F43" s="23">
        <f t="shared" si="5"/>
        <v>0</v>
      </c>
      <c r="G43" s="23">
        <f t="shared" si="3"/>
        <v>2000</v>
      </c>
    </row>
    <row r="44" spans="1:7" x14ac:dyDescent="0.2">
      <c r="A44" s="23" t="s">
        <v>2687</v>
      </c>
      <c r="C44" s="24">
        <f t="shared" si="0"/>
        <v>36578</v>
      </c>
      <c r="D44" s="23">
        <f t="shared" si="1"/>
        <v>43.65</v>
      </c>
      <c r="E44" s="23">
        <f t="shared" si="2"/>
        <v>43.65</v>
      </c>
      <c r="F44" s="23">
        <f t="shared" si="5"/>
        <v>-6.870491510383883E-4</v>
      </c>
      <c r="G44" s="23">
        <f t="shared" si="3"/>
        <v>2000</v>
      </c>
    </row>
    <row r="45" spans="1:7" x14ac:dyDescent="0.2">
      <c r="A45" s="23" t="s">
        <v>2686</v>
      </c>
      <c r="C45" s="24">
        <f t="shared" si="0"/>
        <v>36579</v>
      </c>
      <c r="D45" s="23">
        <f t="shared" si="1"/>
        <v>43.68</v>
      </c>
      <c r="E45" s="23">
        <f t="shared" si="2"/>
        <v>43.68</v>
      </c>
      <c r="F45" s="23">
        <f t="shared" si="5"/>
        <v>6.870491510383883E-4</v>
      </c>
      <c r="G45" s="23">
        <f t="shared" si="3"/>
        <v>2000</v>
      </c>
    </row>
    <row r="46" spans="1:7" x14ac:dyDescent="0.2">
      <c r="A46" s="23" t="s">
        <v>2685</v>
      </c>
      <c r="C46" s="24">
        <f t="shared" si="0"/>
        <v>36580</v>
      </c>
      <c r="D46" s="23">
        <f t="shared" si="1"/>
        <v>43.65</v>
      </c>
      <c r="E46" s="23">
        <f t="shared" si="2"/>
        <v>43.65</v>
      </c>
      <c r="F46" s="23">
        <f t="shared" si="5"/>
        <v>-6.870491510383883E-4</v>
      </c>
      <c r="G46" s="23">
        <f t="shared" si="3"/>
        <v>2000</v>
      </c>
    </row>
    <row r="47" spans="1:7" x14ac:dyDescent="0.2">
      <c r="A47" s="23" t="s">
        <v>2684</v>
      </c>
      <c r="C47" s="24">
        <f t="shared" si="0"/>
        <v>36581</v>
      </c>
      <c r="D47" s="23">
        <f t="shared" si="1"/>
        <v>43.65</v>
      </c>
      <c r="E47" s="23">
        <f t="shared" si="2"/>
        <v>43.65</v>
      </c>
      <c r="F47" s="23">
        <f t="shared" si="5"/>
        <v>0</v>
      </c>
      <c r="G47" s="23">
        <f t="shared" si="3"/>
        <v>2000</v>
      </c>
    </row>
    <row r="48" spans="1:7" x14ac:dyDescent="0.2">
      <c r="A48" s="23" t="s">
        <v>2683</v>
      </c>
      <c r="C48" s="24">
        <f t="shared" si="0"/>
        <v>36584</v>
      </c>
      <c r="D48" s="23">
        <f t="shared" si="1"/>
        <v>43.68</v>
      </c>
      <c r="E48" s="23">
        <f t="shared" si="2"/>
        <v>43.68</v>
      </c>
      <c r="F48" s="23">
        <f t="shared" si="5"/>
        <v>6.870491510383883E-4</v>
      </c>
      <c r="G48" s="23">
        <f t="shared" si="3"/>
        <v>2000</v>
      </c>
    </row>
    <row r="49" spans="1:7" x14ac:dyDescent="0.2">
      <c r="A49" s="23" t="s">
        <v>2682</v>
      </c>
      <c r="C49" s="24">
        <f t="shared" si="0"/>
        <v>36585</v>
      </c>
      <c r="D49" s="23">
        <f t="shared" si="1"/>
        <v>43.65</v>
      </c>
      <c r="E49" s="23">
        <f t="shared" si="2"/>
        <v>43.65</v>
      </c>
      <c r="F49" s="23">
        <f t="shared" si="5"/>
        <v>-6.870491510383883E-4</v>
      </c>
      <c r="G49" s="23">
        <f t="shared" si="3"/>
        <v>2000</v>
      </c>
    </row>
    <row r="50" spans="1:7" x14ac:dyDescent="0.2">
      <c r="A50" s="23" t="s">
        <v>2681</v>
      </c>
      <c r="C50" s="24">
        <f t="shared" si="0"/>
        <v>36586</v>
      </c>
      <c r="D50" s="23">
        <f t="shared" si="1"/>
        <v>43.63</v>
      </c>
      <c r="E50" s="23">
        <f t="shared" si="2"/>
        <v>43.63</v>
      </c>
      <c r="F50" s="23">
        <f t="shared" si="5"/>
        <v>-4.5829515009286181E-4</v>
      </c>
      <c r="G50" s="23">
        <f t="shared" si="3"/>
        <v>2000</v>
      </c>
    </row>
    <row r="51" spans="1:7" x14ac:dyDescent="0.2">
      <c r="A51" s="23" t="s">
        <v>2680</v>
      </c>
      <c r="C51" s="24">
        <f t="shared" si="0"/>
        <v>36587</v>
      </c>
      <c r="D51" s="23">
        <f t="shared" si="1"/>
        <v>43.65</v>
      </c>
      <c r="E51" s="23">
        <f t="shared" si="2"/>
        <v>43.65</v>
      </c>
      <c r="F51" s="23">
        <f t="shared" si="5"/>
        <v>4.5829515009297597E-4</v>
      </c>
      <c r="G51" s="23">
        <f t="shared" si="3"/>
        <v>2000</v>
      </c>
    </row>
    <row r="52" spans="1:7" x14ac:dyDescent="0.2">
      <c r="A52" s="23" t="s">
        <v>2679</v>
      </c>
      <c r="C52" s="24">
        <f t="shared" si="0"/>
        <v>36588</v>
      </c>
      <c r="D52" s="23">
        <f t="shared" si="1"/>
        <v>43.65</v>
      </c>
      <c r="E52" s="23">
        <f t="shared" si="2"/>
        <v>43.65</v>
      </c>
      <c r="F52" s="23">
        <f t="shared" si="5"/>
        <v>0</v>
      </c>
      <c r="G52" s="23">
        <f t="shared" si="3"/>
        <v>2000</v>
      </c>
    </row>
    <row r="53" spans="1:7" x14ac:dyDescent="0.2">
      <c r="A53" s="23" t="s">
        <v>2678</v>
      </c>
      <c r="C53" s="24">
        <f t="shared" si="0"/>
        <v>36591</v>
      </c>
      <c r="D53" s="23">
        <f t="shared" si="1"/>
        <v>43.63</v>
      </c>
      <c r="E53" s="23">
        <f t="shared" si="2"/>
        <v>43.63</v>
      </c>
      <c r="F53" s="23">
        <f t="shared" si="5"/>
        <v>-4.5829515009286181E-4</v>
      </c>
      <c r="G53" s="23">
        <f t="shared" si="3"/>
        <v>2000</v>
      </c>
    </row>
    <row r="54" spans="1:7" x14ac:dyDescent="0.2">
      <c r="A54" s="23" t="s">
        <v>2677</v>
      </c>
      <c r="C54" s="24">
        <f t="shared" si="0"/>
        <v>36592</v>
      </c>
      <c r="D54" s="23">
        <f t="shared" si="1"/>
        <v>43.63</v>
      </c>
      <c r="E54" s="23">
        <f t="shared" si="2"/>
        <v>43.63</v>
      </c>
      <c r="F54" s="23">
        <f t="shared" si="5"/>
        <v>0</v>
      </c>
      <c r="G54" s="23">
        <f t="shared" si="3"/>
        <v>2000</v>
      </c>
    </row>
    <row r="55" spans="1:7" x14ac:dyDescent="0.2">
      <c r="A55" s="23" t="s">
        <v>2676</v>
      </c>
      <c r="C55" s="24">
        <f t="shared" si="0"/>
        <v>36593</v>
      </c>
      <c r="D55" s="23">
        <f t="shared" si="1"/>
        <v>43.65</v>
      </c>
      <c r="E55" s="23">
        <f t="shared" si="2"/>
        <v>43.65</v>
      </c>
      <c r="F55" s="23">
        <f t="shared" si="5"/>
        <v>4.5829515009297597E-4</v>
      </c>
      <c r="G55" s="23">
        <f t="shared" si="3"/>
        <v>2000</v>
      </c>
    </row>
    <row r="56" spans="1:7" x14ac:dyDescent="0.2">
      <c r="A56" s="23" t="s">
        <v>2675</v>
      </c>
      <c r="C56" s="24">
        <f t="shared" si="0"/>
        <v>36594</v>
      </c>
      <c r="D56" s="23">
        <f t="shared" si="1"/>
        <v>43.63</v>
      </c>
      <c r="E56" s="23">
        <f t="shared" si="2"/>
        <v>43.63</v>
      </c>
      <c r="F56" s="23">
        <f t="shared" si="5"/>
        <v>-4.5829515009286181E-4</v>
      </c>
      <c r="G56" s="23">
        <f t="shared" si="3"/>
        <v>2000</v>
      </c>
    </row>
    <row r="57" spans="1:7" x14ac:dyDescent="0.2">
      <c r="A57" s="23" t="s">
        <v>2674</v>
      </c>
      <c r="C57" s="24">
        <f t="shared" si="0"/>
        <v>36595</v>
      </c>
      <c r="D57" s="23">
        <f t="shared" si="1"/>
        <v>43.65</v>
      </c>
      <c r="E57" s="23">
        <f t="shared" si="2"/>
        <v>43.65</v>
      </c>
      <c r="F57" s="23">
        <f t="shared" si="5"/>
        <v>4.5829515009297597E-4</v>
      </c>
      <c r="G57" s="23">
        <f t="shared" si="3"/>
        <v>2000</v>
      </c>
    </row>
    <row r="58" spans="1:7" x14ac:dyDescent="0.2">
      <c r="A58" s="23" t="s">
        <v>2673</v>
      </c>
      <c r="C58" s="24">
        <f t="shared" si="0"/>
        <v>36598</v>
      </c>
      <c r="D58" s="23">
        <f t="shared" si="1"/>
        <v>43.65</v>
      </c>
      <c r="E58" s="23">
        <f t="shared" si="2"/>
        <v>43.65</v>
      </c>
      <c r="F58" s="23">
        <f t="shared" si="5"/>
        <v>0</v>
      </c>
      <c r="G58" s="23">
        <f t="shared" si="3"/>
        <v>2000</v>
      </c>
    </row>
    <row r="59" spans="1:7" x14ac:dyDescent="0.2">
      <c r="A59" s="23" t="s">
        <v>2672</v>
      </c>
      <c r="C59" s="24">
        <f t="shared" si="0"/>
        <v>36599</v>
      </c>
      <c r="D59" s="23">
        <f t="shared" si="1"/>
        <v>43.64</v>
      </c>
      <c r="E59" s="23">
        <f t="shared" si="2"/>
        <v>43.64</v>
      </c>
      <c r="F59" s="23">
        <f t="shared" si="5"/>
        <v>-2.2912132074114135E-4</v>
      </c>
      <c r="G59" s="23">
        <f t="shared" si="3"/>
        <v>2000</v>
      </c>
    </row>
    <row r="60" spans="1:7" x14ac:dyDescent="0.2">
      <c r="A60" s="23" t="s">
        <v>2671</v>
      </c>
      <c r="C60" s="24">
        <f t="shared" si="0"/>
        <v>36600</v>
      </c>
      <c r="D60" s="23">
        <f t="shared" si="1"/>
        <v>43.65</v>
      </c>
      <c r="E60" s="23">
        <f t="shared" si="2"/>
        <v>43.65</v>
      </c>
      <c r="F60" s="23">
        <f t="shared" si="5"/>
        <v>2.2912132074104347E-4</v>
      </c>
      <c r="G60" s="23">
        <f t="shared" si="3"/>
        <v>2000</v>
      </c>
    </row>
    <row r="61" spans="1:7" x14ac:dyDescent="0.2">
      <c r="A61" s="23" t="s">
        <v>2670</v>
      </c>
      <c r="C61" s="24">
        <f t="shared" si="0"/>
        <v>36601</v>
      </c>
      <c r="D61" s="23">
        <f t="shared" si="1"/>
        <v>43.58</v>
      </c>
      <c r="E61" s="23">
        <f t="shared" si="2"/>
        <v>43.58</v>
      </c>
      <c r="F61" s="23">
        <f t="shared" si="5"/>
        <v>-1.604952769137389E-3</v>
      </c>
      <c r="G61" s="23">
        <f t="shared" si="3"/>
        <v>2000</v>
      </c>
    </row>
    <row r="62" spans="1:7" x14ac:dyDescent="0.2">
      <c r="A62" s="23" t="s">
        <v>2669</v>
      </c>
      <c r="C62" s="24">
        <f t="shared" si="0"/>
        <v>36602</v>
      </c>
      <c r="D62" s="23">
        <f t="shared" si="1"/>
        <v>43.65</v>
      </c>
      <c r="E62" s="23">
        <f t="shared" si="2"/>
        <v>43.65</v>
      </c>
      <c r="F62" s="23">
        <f t="shared" si="5"/>
        <v>1.604952769137444E-3</v>
      </c>
      <c r="G62" s="23">
        <f t="shared" si="3"/>
        <v>2000</v>
      </c>
    </row>
    <row r="63" spans="1:7" x14ac:dyDescent="0.2">
      <c r="A63" s="23" t="s">
        <v>2668</v>
      </c>
      <c r="C63" s="24">
        <f t="shared" si="0"/>
        <v>36605</v>
      </c>
      <c r="D63" s="23">
        <f t="shared" si="1"/>
        <v>43.63</v>
      </c>
      <c r="E63" s="23">
        <f t="shared" si="2"/>
        <v>43.63</v>
      </c>
      <c r="F63" s="23">
        <f t="shared" si="5"/>
        <v>-4.5829515009286181E-4</v>
      </c>
      <c r="G63" s="23">
        <f t="shared" si="3"/>
        <v>2000</v>
      </c>
    </row>
    <row r="64" spans="1:7" x14ac:dyDescent="0.2">
      <c r="A64" s="23" t="s">
        <v>2667</v>
      </c>
      <c r="C64" s="24">
        <f t="shared" si="0"/>
        <v>36606</v>
      </c>
      <c r="D64" s="23">
        <f t="shared" si="1"/>
        <v>43.59</v>
      </c>
      <c r="E64" s="23">
        <f t="shared" si="2"/>
        <v>43.59</v>
      </c>
      <c r="F64" s="23">
        <f t="shared" si="5"/>
        <v>-9.1722088521701281E-4</v>
      </c>
      <c r="G64" s="23">
        <f t="shared" si="3"/>
        <v>2000</v>
      </c>
    </row>
    <row r="65" spans="1:7" x14ac:dyDescent="0.2">
      <c r="A65" s="23" t="s">
        <v>2666</v>
      </c>
      <c r="C65" s="24">
        <f t="shared" si="0"/>
        <v>36607</v>
      </c>
      <c r="D65" s="23">
        <f t="shared" si="1"/>
        <v>43.65</v>
      </c>
      <c r="E65" s="23">
        <f t="shared" si="2"/>
        <v>43.65</v>
      </c>
      <c r="F65" s="23">
        <f t="shared" si="5"/>
        <v>1.3755160353098766E-3</v>
      </c>
      <c r="G65" s="23">
        <f t="shared" si="3"/>
        <v>2000</v>
      </c>
    </row>
    <row r="66" spans="1:7" x14ac:dyDescent="0.2">
      <c r="A66" s="23" t="s">
        <v>2665</v>
      </c>
      <c r="C66" s="24">
        <f t="shared" si="0"/>
        <v>36608</v>
      </c>
      <c r="D66" s="23">
        <f t="shared" si="1"/>
        <v>43.65</v>
      </c>
      <c r="E66" s="23">
        <f t="shared" si="2"/>
        <v>43.65</v>
      </c>
      <c r="F66" s="23">
        <f t="shared" si="5"/>
        <v>0</v>
      </c>
      <c r="G66" s="23">
        <f t="shared" si="3"/>
        <v>2000</v>
      </c>
    </row>
    <row r="67" spans="1:7" x14ac:dyDescent="0.2">
      <c r="A67" s="23" t="s">
        <v>2664</v>
      </c>
      <c r="C67" s="24">
        <f t="shared" si="0"/>
        <v>36609</v>
      </c>
      <c r="D67" s="23">
        <f t="shared" si="1"/>
        <v>43.65</v>
      </c>
      <c r="E67" s="23">
        <f t="shared" si="2"/>
        <v>43.65</v>
      </c>
      <c r="F67" s="23">
        <f t="shared" si="5"/>
        <v>0</v>
      </c>
      <c r="G67" s="23">
        <f t="shared" si="3"/>
        <v>2000</v>
      </c>
    </row>
    <row r="68" spans="1:7" x14ac:dyDescent="0.2">
      <c r="A68" s="23" t="s">
        <v>2663</v>
      </c>
      <c r="C68" s="24">
        <f t="shared" si="0"/>
        <v>36612</v>
      </c>
      <c r="D68" s="23">
        <f t="shared" si="1"/>
        <v>43.62</v>
      </c>
      <c r="E68" s="23">
        <f t="shared" si="2"/>
        <v>43.62</v>
      </c>
      <c r="F68" s="23">
        <f t="shared" si="5"/>
        <v>-6.8752151212821036E-4</v>
      </c>
      <c r="G68" s="23">
        <f t="shared" si="3"/>
        <v>2000</v>
      </c>
    </row>
    <row r="69" spans="1:7" x14ac:dyDescent="0.2">
      <c r="A69" s="23" t="s">
        <v>2662</v>
      </c>
      <c r="C69" s="24">
        <f t="shared" si="0"/>
        <v>36613</v>
      </c>
      <c r="D69" s="23">
        <f t="shared" si="1"/>
        <v>43.65</v>
      </c>
      <c r="E69" s="23">
        <f t="shared" si="2"/>
        <v>43.65</v>
      </c>
      <c r="F69" s="23">
        <f t="shared" si="5"/>
        <v>6.8752151212819268E-4</v>
      </c>
      <c r="G69" s="23">
        <f t="shared" si="3"/>
        <v>2000</v>
      </c>
    </row>
    <row r="70" spans="1:7" x14ac:dyDescent="0.2">
      <c r="A70" s="23" t="s">
        <v>2661</v>
      </c>
      <c r="C70" s="24">
        <f t="shared" si="0"/>
        <v>36614</v>
      </c>
      <c r="D70" s="23">
        <f t="shared" si="1"/>
        <v>43.65</v>
      </c>
      <c r="E70" s="23">
        <f t="shared" si="2"/>
        <v>43.65</v>
      </c>
      <c r="F70" s="23">
        <f t="shared" si="5"/>
        <v>0</v>
      </c>
      <c r="G70" s="23">
        <f t="shared" si="3"/>
        <v>2000</v>
      </c>
    </row>
    <row r="71" spans="1:7" x14ac:dyDescent="0.2">
      <c r="A71" s="23" t="s">
        <v>2660</v>
      </c>
      <c r="C71" s="24">
        <f t="shared" si="0"/>
        <v>36615</v>
      </c>
      <c r="D71" s="23">
        <f t="shared" si="1"/>
        <v>43.65</v>
      </c>
      <c r="E71" s="23">
        <f t="shared" si="2"/>
        <v>43.65</v>
      </c>
      <c r="F71" s="23">
        <f t="shared" si="5"/>
        <v>0</v>
      </c>
      <c r="G71" s="23">
        <f t="shared" si="3"/>
        <v>2000</v>
      </c>
    </row>
    <row r="72" spans="1:7" x14ac:dyDescent="0.2">
      <c r="A72" s="23" t="s">
        <v>2659</v>
      </c>
      <c r="C72" s="24">
        <f t="shared" ref="C72:C135" si="9">VALUE(LEFT(A72,15))</f>
        <v>36616</v>
      </c>
      <c r="D72" s="23">
        <f t="shared" ref="D72:D135" si="10">VALUE(RIGHT(A72,9))</f>
        <v>43.65</v>
      </c>
      <c r="E72" s="23">
        <f t="shared" ref="E72:E135" si="11">IF(ISNUMBER(D72),D72,D71)</f>
        <v>43.65</v>
      </c>
      <c r="F72" s="23">
        <f t="shared" si="5"/>
        <v>0</v>
      </c>
      <c r="G72" s="23">
        <f t="shared" ref="G72:G135" si="12">YEAR(C72)</f>
        <v>2000</v>
      </c>
    </row>
    <row r="73" spans="1:7" x14ac:dyDescent="0.2">
      <c r="A73" s="23" t="s">
        <v>2658</v>
      </c>
      <c r="C73" s="24">
        <f t="shared" si="9"/>
        <v>36619</v>
      </c>
      <c r="D73" s="23">
        <f t="shared" si="10"/>
        <v>43.631999999999998</v>
      </c>
      <c r="E73" s="23">
        <f t="shared" si="11"/>
        <v>43.631999999999998</v>
      </c>
      <c r="F73" s="23">
        <f t="shared" ref="F73:F136" si="13">LN(E73/E72)</f>
        <v>-4.1245618237847713E-4</v>
      </c>
      <c r="G73" s="23">
        <f t="shared" si="12"/>
        <v>2000</v>
      </c>
    </row>
    <row r="74" spans="1:7" x14ac:dyDescent="0.2">
      <c r="A74" s="23" t="s">
        <v>2657</v>
      </c>
      <c r="C74" s="24">
        <f t="shared" si="9"/>
        <v>36620</v>
      </c>
      <c r="D74" s="23">
        <f t="shared" si="10"/>
        <v>43.65</v>
      </c>
      <c r="E74" s="23">
        <f t="shared" si="11"/>
        <v>43.65</v>
      </c>
      <c r="F74" s="23">
        <f t="shared" si="13"/>
        <v>4.1245618237846417E-4</v>
      </c>
      <c r="G74" s="23">
        <f t="shared" si="12"/>
        <v>2000</v>
      </c>
    </row>
    <row r="75" spans="1:7" x14ac:dyDescent="0.2">
      <c r="A75" s="23" t="s">
        <v>2656</v>
      </c>
      <c r="C75" s="24">
        <f t="shared" si="9"/>
        <v>36621</v>
      </c>
      <c r="D75" s="23">
        <f t="shared" si="10"/>
        <v>43.68</v>
      </c>
      <c r="E75" s="23">
        <f t="shared" si="11"/>
        <v>43.68</v>
      </c>
      <c r="F75" s="23">
        <f t="shared" si="13"/>
        <v>6.870491510383883E-4</v>
      </c>
      <c r="G75" s="23">
        <f t="shared" si="12"/>
        <v>2000</v>
      </c>
    </row>
    <row r="76" spans="1:7" x14ac:dyDescent="0.2">
      <c r="A76" s="23" t="s">
        <v>2655</v>
      </c>
      <c r="C76" s="24">
        <f t="shared" si="9"/>
        <v>36622</v>
      </c>
      <c r="D76" s="23">
        <f t="shared" si="10"/>
        <v>43.65</v>
      </c>
      <c r="E76" s="23">
        <f t="shared" si="11"/>
        <v>43.65</v>
      </c>
      <c r="F76" s="23">
        <f t="shared" si="13"/>
        <v>-6.870491510383883E-4</v>
      </c>
      <c r="G76" s="23">
        <f t="shared" si="12"/>
        <v>2000</v>
      </c>
    </row>
    <row r="77" spans="1:7" x14ac:dyDescent="0.2">
      <c r="A77" s="23" t="s">
        <v>2654</v>
      </c>
      <c r="C77" s="24">
        <f t="shared" si="9"/>
        <v>36623</v>
      </c>
      <c r="D77" s="23">
        <f t="shared" si="10"/>
        <v>43.67</v>
      </c>
      <c r="E77" s="23">
        <f t="shared" si="11"/>
        <v>43.67</v>
      </c>
      <c r="F77" s="23">
        <f t="shared" si="13"/>
        <v>4.5808521185837601E-4</v>
      </c>
      <c r="G77" s="23">
        <f t="shared" si="12"/>
        <v>2000</v>
      </c>
    </row>
    <row r="78" spans="1:7" x14ac:dyDescent="0.2">
      <c r="A78" s="23" t="s">
        <v>2653</v>
      </c>
      <c r="C78" s="24">
        <f t="shared" si="9"/>
        <v>36626</v>
      </c>
      <c r="D78" s="23">
        <f t="shared" si="10"/>
        <v>43.66</v>
      </c>
      <c r="E78" s="23">
        <f t="shared" si="11"/>
        <v>43.66</v>
      </c>
      <c r="F78" s="23">
        <f t="shared" si="13"/>
        <v>-2.2901637567183058E-4</v>
      </c>
      <c r="G78" s="23">
        <f t="shared" si="12"/>
        <v>2000</v>
      </c>
    </row>
    <row r="79" spans="1:7" x14ac:dyDescent="0.2">
      <c r="A79" s="23" t="s">
        <v>2652</v>
      </c>
      <c r="C79" s="24">
        <f t="shared" si="9"/>
        <v>36627</v>
      </c>
      <c r="D79" s="23">
        <f t="shared" si="10"/>
        <v>43.68</v>
      </c>
      <c r="E79" s="23">
        <f t="shared" si="11"/>
        <v>43.68</v>
      </c>
      <c r="F79" s="23">
        <f t="shared" si="13"/>
        <v>4.5798031485189659E-4</v>
      </c>
      <c r="G79" s="23">
        <f t="shared" si="12"/>
        <v>2000</v>
      </c>
    </row>
    <row r="80" spans="1:7" x14ac:dyDescent="0.2">
      <c r="A80" s="23" t="s">
        <v>2651</v>
      </c>
      <c r="C80" s="24">
        <f t="shared" si="9"/>
        <v>36628</v>
      </c>
      <c r="D80" s="23">
        <f t="shared" si="10"/>
        <v>43.7</v>
      </c>
      <c r="E80" s="23">
        <f t="shared" si="11"/>
        <v>43.7</v>
      </c>
      <c r="F80" s="23">
        <f t="shared" si="13"/>
        <v>4.5777066489486299E-4</v>
      </c>
      <c r="G80" s="23">
        <f t="shared" si="12"/>
        <v>2000</v>
      </c>
    </row>
    <row r="81" spans="1:7" x14ac:dyDescent="0.2">
      <c r="A81" s="23" t="s">
        <v>2650</v>
      </c>
      <c r="C81" s="24">
        <f t="shared" si="9"/>
        <v>36629</v>
      </c>
      <c r="D81" s="23">
        <f t="shared" si="10"/>
        <v>43.7</v>
      </c>
      <c r="E81" s="23">
        <f t="shared" si="11"/>
        <v>43.7</v>
      </c>
      <c r="F81" s="23">
        <f t="shared" si="13"/>
        <v>0</v>
      </c>
      <c r="G81" s="23">
        <f t="shared" si="12"/>
        <v>2000</v>
      </c>
    </row>
    <row r="82" spans="1:7" x14ac:dyDescent="0.2">
      <c r="A82" s="23" t="s">
        <v>2649</v>
      </c>
      <c r="C82" s="24">
        <f t="shared" si="9"/>
        <v>36630</v>
      </c>
      <c r="D82" s="23">
        <f t="shared" si="10"/>
        <v>43.75</v>
      </c>
      <c r="E82" s="23">
        <f t="shared" si="11"/>
        <v>43.75</v>
      </c>
      <c r="F82" s="23">
        <f t="shared" si="13"/>
        <v>1.1435107020787987E-3</v>
      </c>
      <c r="G82" s="23">
        <f t="shared" si="12"/>
        <v>2000</v>
      </c>
    </row>
    <row r="83" spans="1:7" x14ac:dyDescent="0.2">
      <c r="A83" s="23" t="s">
        <v>2648</v>
      </c>
      <c r="C83" s="24">
        <f t="shared" si="9"/>
        <v>36633</v>
      </c>
      <c r="D83" s="23">
        <f t="shared" si="10"/>
        <v>43.68</v>
      </c>
      <c r="E83" s="23">
        <f t="shared" si="11"/>
        <v>43.68</v>
      </c>
      <c r="F83" s="23">
        <f t="shared" si="13"/>
        <v>-1.6012813669738792E-3</v>
      </c>
      <c r="G83" s="23">
        <f t="shared" si="12"/>
        <v>2000</v>
      </c>
    </row>
    <row r="84" spans="1:7" x14ac:dyDescent="0.2">
      <c r="A84" s="23" t="s">
        <v>2647</v>
      </c>
      <c r="C84" s="24">
        <f t="shared" si="9"/>
        <v>36634</v>
      </c>
      <c r="D84" s="23">
        <f t="shared" si="10"/>
        <v>43.7</v>
      </c>
      <c r="E84" s="23">
        <f t="shared" si="11"/>
        <v>43.7</v>
      </c>
      <c r="F84" s="23">
        <f t="shared" si="13"/>
        <v>4.5777066489486299E-4</v>
      </c>
      <c r="G84" s="23">
        <f t="shared" si="12"/>
        <v>2000</v>
      </c>
    </row>
    <row r="85" spans="1:7" x14ac:dyDescent="0.2">
      <c r="A85" s="23" t="s">
        <v>2646</v>
      </c>
      <c r="C85" s="24">
        <f t="shared" si="9"/>
        <v>36635</v>
      </c>
      <c r="D85" s="23">
        <f t="shared" si="10"/>
        <v>43.7</v>
      </c>
      <c r="E85" s="23">
        <f t="shared" si="11"/>
        <v>43.7</v>
      </c>
      <c r="F85" s="23">
        <f t="shared" si="13"/>
        <v>0</v>
      </c>
      <c r="G85" s="23">
        <f t="shared" si="12"/>
        <v>2000</v>
      </c>
    </row>
    <row r="86" spans="1:7" x14ac:dyDescent="0.2">
      <c r="A86" s="23" t="s">
        <v>2645</v>
      </c>
      <c r="C86" s="24">
        <f t="shared" si="9"/>
        <v>36636</v>
      </c>
      <c r="D86" s="23">
        <f t="shared" si="10"/>
        <v>43.686999999999998</v>
      </c>
      <c r="E86" s="23">
        <f t="shared" si="11"/>
        <v>43.686999999999998</v>
      </c>
      <c r="F86" s="23">
        <f t="shared" si="13"/>
        <v>-2.9752709432534995E-4</v>
      </c>
      <c r="G86" s="23">
        <f t="shared" si="12"/>
        <v>2000</v>
      </c>
    </row>
    <row r="87" spans="1:7" x14ac:dyDescent="0.2">
      <c r="A87" s="23" t="s">
        <v>2644</v>
      </c>
      <c r="C87" s="24">
        <f t="shared" si="9"/>
        <v>36637</v>
      </c>
      <c r="D87" s="23">
        <f t="shared" si="10"/>
        <v>43.7</v>
      </c>
      <c r="E87" s="23">
        <f t="shared" si="11"/>
        <v>43.7</v>
      </c>
      <c r="F87" s="23">
        <f t="shared" si="13"/>
        <v>2.9752709432527156E-4</v>
      </c>
      <c r="G87" s="23">
        <f t="shared" si="12"/>
        <v>2000</v>
      </c>
    </row>
    <row r="88" spans="1:7" x14ac:dyDescent="0.2">
      <c r="A88" s="23" t="s">
        <v>2643</v>
      </c>
      <c r="C88" s="24">
        <f t="shared" si="9"/>
        <v>36640</v>
      </c>
      <c r="D88" s="23">
        <f t="shared" si="10"/>
        <v>43.655000000000001</v>
      </c>
      <c r="E88" s="23">
        <f t="shared" si="11"/>
        <v>43.655000000000001</v>
      </c>
      <c r="F88" s="23">
        <f t="shared" si="13"/>
        <v>-1.0302788387735399E-3</v>
      </c>
      <c r="G88" s="23">
        <f t="shared" si="12"/>
        <v>2000</v>
      </c>
    </row>
    <row r="89" spans="1:7" x14ac:dyDescent="0.2">
      <c r="A89" s="23" t="s">
        <v>2642</v>
      </c>
      <c r="C89" s="24">
        <f t="shared" si="9"/>
        <v>36641</v>
      </c>
      <c r="D89" s="23">
        <f t="shared" si="10"/>
        <v>43.7</v>
      </c>
      <c r="E89" s="23">
        <f t="shared" si="11"/>
        <v>43.7</v>
      </c>
      <c r="F89" s="23">
        <f t="shared" si="13"/>
        <v>1.0302788387735881E-3</v>
      </c>
      <c r="G89" s="23">
        <f t="shared" si="12"/>
        <v>2000</v>
      </c>
    </row>
    <row r="90" spans="1:7" x14ac:dyDescent="0.2">
      <c r="A90" s="23" t="s">
        <v>2641</v>
      </c>
      <c r="C90" s="24">
        <f t="shared" si="9"/>
        <v>36642</v>
      </c>
      <c r="D90" s="23">
        <f t="shared" si="10"/>
        <v>43.7</v>
      </c>
      <c r="E90" s="23">
        <f t="shared" si="11"/>
        <v>43.7</v>
      </c>
      <c r="F90" s="23">
        <f t="shared" si="13"/>
        <v>0</v>
      </c>
      <c r="G90" s="23">
        <f t="shared" si="12"/>
        <v>2000</v>
      </c>
    </row>
    <row r="91" spans="1:7" x14ac:dyDescent="0.2">
      <c r="A91" s="23" t="s">
        <v>2640</v>
      </c>
      <c r="C91" s="24">
        <f t="shared" si="9"/>
        <v>36643</v>
      </c>
      <c r="D91" s="23">
        <f t="shared" si="10"/>
        <v>43.7</v>
      </c>
      <c r="E91" s="23">
        <f t="shared" si="11"/>
        <v>43.7</v>
      </c>
      <c r="F91" s="23">
        <f t="shared" si="13"/>
        <v>0</v>
      </c>
      <c r="G91" s="23">
        <f t="shared" si="12"/>
        <v>2000</v>
      </c>
    </row>
    <row r="92" spans="1:7" x14ac:dyDescent="0.2">
      <c r="A92" s="23" t="s">
        <v>2639</v>
      </c>
      <c r="C92" s="24">
        <f t="shared" si="9"/>
        <v>36644</v>
      </c>
      <c r="D92" s="23">
        <f t="shared" si="10"/>
        <v>43.7</v>
      </c>
      <c r="E92" s="23">
        <f t="shared" si="11"/>
        <v>43.7</v>
      </c>
      <c r="F92" s="23">
        <f t="shared" si="13"/>
        <v>0</v>
      </c>
      <c r="G92" s="23">
        <f t="shared" si="12"/>
        <v>2000</v>
      </c>
    </row>
    <row r="93" spans="1:7" x14ac:dyDescent="0.2">
      <c r="A93" s="23" t="s">
        <v>2638</v>
      </c>
      <c r="C93" s="24">
        <f t="shared" si="9"/>
        <v>36647</v>
      </c>
      <c r="D93" s="23">
        <f t="shared" si="10"/>
        <v>43.67</v>
      </c>
      <c r="E93" s="23">
        <f t="shared" si="11"/>
        <v>43.67</v>
      </c>
      <c r="F93" s="23">
        <f t="shared" si="13"/>
        <v>-6.8673460407490884E-4</v>
      </c>
      <c r="G93" s="23">
        <f t="shared" si="12"/>
        <v>2000</v>
      </c>
    </row>
    <row r="94" spans="1:7" x14ac:dyDescent="0.2">
      <c r="A94" s="23" t="s">
        <v>2637</v>
      </c>
      <c r="C94" s="24">
        <f t="shared" si="9"/>
        <v>36648</v>
      </c>
      <c r="D94" s="23">
        <f t="shared" si="10"/>
        <v>43.75</v>
      </c>
      <c r="E94" s="23">
        <f t="shared" si="11"/>
        <v>43.75</v>
      </c>
      <c r="F94" s="23">
        <f t="shared" si="13"/>
        <v>1.8302453061538029E-3</v>
      </c>
      <c r="G94" s="23">
        <f t="shared" si="12"/>
        <v>2000</v>
      </c>
    </row>
    <row r="95" spans="1:7" x14ac:dyDescent="0.2">
      <c r="A95" s="23" t="s">
        <v>2636</v>
      </c>
      <c r="C95" s="24">
        <f t="shared" si="9"/>
        <v>36649</v>
      </c>
      <c r="D95" s="23">
        <f t="shared" si="10"/>
        <v>43.73</v>
      </c>
      <c r="E95" s="23">
        <f t="shared" si="11"/>
        <v>43.73</v>
      </c>
      <c r="F95" s="23">
        <f t="shared" si="13"/>
        <v>-4.5724737879428341E-4</v>
      </c>
      <c r="G95" s="23">
        <f t="shared" si="12"/>
        <v>2000</v>
      </c>
    </row>
    <row r="96" spans="1:7" x14ac:dyDescent="0.2">
      <c r="A96" s="23" t="s">
        <v>2635</v>
      </c>
      <c r="C96" s="24">
        <f t="shared" si="9"/>
        <v>36650</v>
      </c>
      <c r="D96" s="23">
        <f t="shared" si="10"/>
        <v>43.67</v>
      </c>
      <c r="E96" s="23">
        <f t="shared" si="11"/>
        <v>43.67</v>
      </c>
      <c r="F96" s="23">
        <f t="shared" si="13"/>
        <v>-1.3729979273595645E-3</v>
      </c>
      <c r="G96" s="23">
        <f t="shared" si="12"/>
        <v>2000</v>
      </c>
    </row>
    <row r="97" spans="1:7" x14ac:dyDescent="0.2">
      <c r="A97" s="23" t="s">
        <v>2634</v>
      </c>
      <c r="C97" s="24">
        <f t="shared" si="9"/>
        <v>36651</v>
      </c>
      <c r="D97" s="23">
        <f t="shared" si="10"/>
        <v>43.7</v>
      </c>
      <c r="E97" s="23">
        <f t="shared" si="11"/>
        <v>43.7</v>
      </c>
      <c r="F97" s="23">
        <f t="shared" si="13"/>
        <v>6.8673460407500002E-4</v>
      </c>
      <c r="G97" s="23">
        <f t="shared" si="12"/>
        <v>2000</v>
      </c>
    </row>
    <row r="98" spans="1:7" x14ac:dyDescent="0.2">
      <c r="A98" s="23" t="s">
        <v>2633</v>
      </c>
      <c r="C98" s="24">
        <f t="shared" si="9"/>
        <v>36654</v>
      </c>
      <c r="D98" s="23">
        <f t="shared" si="10"/>
        <v>43.7</v>
      </c>
      <c r="E98" s="23">
        <f t="shared" si="11"/>
        <v>43.7</v>
      </c>
      <c r="F98" s="23">
        <f t="shared" si="13"/>
        <v>0</v>
      </c>
      <c r="G98" s="23">
        <f t="shared" si="12"/>
        <v>2000</v>
      </c>
    </row>
    <row r="99" spans="1:7" x14ac:dyDescent="0.2">
      <c r="A99" s="23" t="s">
        <v>2632</v>
      </c>
      <c r="C99" s="24">
        <f t="shared" si="9"/>
        <v>36655</v>
      </c>
      <c r="D99" s="23">
        <f t="shared" si="10"/>
        <v>43.7</v>
      </c>
      <c r="E99" s="23">
        <f t="shared" si="11"/>
        <v>43.7</v>
      </c>
      <c r="F99" s="23">
        <f t="shared" si="13"/>
        <v>0</v>
      </c>
      <c r="G99" s="23">
        <f t="shared" si="12"/>
        <v>2000</v>
      </c>
    </row>
    <row r="100" spans="1:7" x14ac:dyDescent="0.2">
      <c r="A100" s="23" t="s">
        <v>2631</v>
      </c>
      <c r="C100" s="24">
        <f t="shared" si="9"/>
        <v>36656</v>
      </c>
      <c r="D100" s="23">
        <f t="shared" si="10"/>
        <v>44.3</v>
      </c>
      <c r="E100" s="23">
        <f t="shared" si="11"/>
        <v>44.3</v>
      </c>
      <c r="F100" s="23">
        <f t="shared" si="13"/>
        <v>1.3636574949545444E-2</v>
      </c>
      <c r="G100" s="23">
        <f t="shared" si="12"/>
        <v>2000</v>
      </c>
    </row>
    <row r="101" spans="1:7" x14ac:dyDescent="0.2">
      <c r="A101" s="23" t="s">
        <v>2630</v>
      </c>
      <c r="C101" s="24">
        <f t="shared" si="9"/>
        <v>36657</v>
      </c>
      <c r="D101" s="23">
        <f t="shared" si="10"/>
        <v>44.44</v>
      </c>
      <c r="E101" s="23">
        <f t="shared" si="11"/>
        <v>44.44</v>
      </c>
      <c r="F101" s="23">
        <f t="shared" si="13"/>
        <v>3.1552877203392007E-3</v>
      </c>
      <c r="G101" s="23">
        <f t="shared" si="12"/>
        <v>2000</v>
      </c>
    </row>
    <row r="102" spans="1:7" x14ac:dyDescent="0.2">
      <c r="A102" s="23" t="s">
        <v>2629</v>
      </c>
      <c r="C102" s="24">
        <f t="shared" si="9"/>
        <v>36658</v>
      </c>
      <c r="D102" s="23">
        <f t="shared" si="10"/>
        <v>44.15</v>
      </c>
      <c r="E102" s="23">
        <f t="shared" si="11"/>
        <v>44.15</v>
      </c>
      <c r="F102" s="23">
        <f t="shared" si="13"/>
        <v>-6.547037721460201E-3</v>
      </c>
      <c r="G102" s="23">
        <f t="shared" si="12"/>
        <v>2000</v>
      </c>
    </row>
    <row r="103" spans="1:7" x14ac:dyDescent="0.2">
      <c r="A103" s="23" t="s">
        <v>2628</v>
      </c>
      <c r="C103" s="24">
        <f t="shared" si="9"/>
        <v>36661</v>
      </c>
      <c r="D103" s="23">
        <f t="shared" si="10"/>
        <v>44.44</v>
      </c>
      <c r="E103" s="23">
        <f t="shared" si="11"/>
        <v>44.44</v>
      </c>
      <c r="F103" s="23">
        <f t="shared" si="13"/>
        <v>6.5470377214601437E-3</v>
      </c>
      <c r="G103" s="23">
        <f t="shared" si="12"/>
        <v>2000</v>
      </c>
    </row>
    <row r="104" spans="1:7" x14ac:dyDescent="0.2">
      <c r="A104" s="23" t="s">
        <v>2627</v>
      </c>
      <c r="C104" s="24">
        <f t="shared" si="9"/>
        <v>36662</v>
      </c>
      <c r="D104" s="23">
        <f t="shared" si="10"/>
        <v>44.05</v>
      </c>
      <c r="E104" s="23">
        <f t="shared" si="11"/>
        <v>44.05</v>
      </c>
      <c r="F104" s="23">
        <f t="shared" si="13"/>
        <v>-8.8146123892407276E-3</v>
      </c>
      <c r="G104" s="23">
        <f t="shared" si="12"/>
        <v>2000</v>
      </c>
    </row>
    <row r="105" spans="1:7" x14ac:dyDescent="0.2">
      <c r="A105" s="23" t="s">
        <v>2626</v>
      </c>
      <c r="C105" s="24">
        <f t="shared" si="9"/>
        <v>36663</v>
      </c>
      <c r="D105" s="23">
        <f t="shared" si="10"/>
        <v>44.02</v>
      </c>
      <c r="E105" s="23">
        <f t="shared" si="11"/>
        <v>44.02</v>
      </c>
      <c r="F105" s="23">
        <f t="shared" si="13"/>
        <v>-6.8127628387278961E-4</v>
      </c>
      <c r="G105" s="23">
        <f t="shared" si="12"/>
        <v>2000</v>
      </c>
    </row>
    <row r="106" spans="1:7" x14ac:dyDescent="0.2">
      <c r="A106" s="23" t="s">
        <v>2625</v>
      </c>
      <c r="C106" s="24">
        <f t="shared" si="9"/>
        <v>36664</v>
      </c>
      <c r="D106" s="23">
        <f t="shared" si="10"/>
        <v>44.03</v>
      </c>
      <c r="E106" s="23">
        <f t="shared" si="11"/>
        <v>44.03</v>
      </c>
      <c r="F106" s="23">
        <f t="shared" si="13"/>
        <v>2.2714366934690287E-4</v>
      </c>
      <c r="G106" s="23">
        <f t="shared" si="12"/>
        <v>2000</v>
      </c>
    </row>
    <row r="107" spans="1:7" x14ac:dyDescent="0.2">
      <c r="A107" s="23" t="s">
        <v>2624</v>
      </c>
      <c r="C107" s="24">
        <f t="shared" si="9"/>
        <v>36665</v>
      </c>
      <c r="D107" s="23">
        <f t="shared" si="10"/>
        <v>44</v>
      </c>
      <c r="E107" s="23">
        <f t="shared" si="11"/>
        <v>44</v>
      </c>
      <c r="F107" s="23">
        <f t="shared" si="13"/>
        <v>-6.815858494012844E-4</v>
      </c>
      <c r="G107" s="23">
        <f t="shared" si="12"/>
        <v>2000</v>
      </c>
    </row>
    <row r="108" spans="1:7" x14ac:dyDescent="0.2">
      <c r="A108" s="23" t="s">
        <v>2623</v>
      </c>
      <c r="C108" s="24">
        <f t="shared" si="9"/>
        <v>36668</v>
      </c>
      <c r="D108" s="23">
        <f t="shared" si="10"/>
        <v>44.02</v>
      </c>
      <c r="E108" s="23">
        <f t="shared" si="11"/>
        <v>44.02</v>
      </c>
      <c r="F108" s="23">
        <f t="shared" si="13"/>
        <v>4.5444218005447643E-4</v>
      </c>
      <c r="G108" s="23">
        <f t="shared" si="12"/>
        <v>2000</v>
      </c>
    </row>
    <row r="109" spans="1:7" x14ac:dyDescent="0.2">
      <c r="A109" s="23" t="s">
        <v>2622</v>
      </c>
      <c r="C109" s="24">
        <f t="shared" si="9"/>
        <v>36669</v>
      </c>
      <c r="D109" s="23">
        <f t="shared" si="10"/>
        <v>44.15</v>
      </c>
      <c r="E109" s="23">
        <f t="shared" si="11"/>
        <v>44.15</v>
      </c>
      <c r="F109" s="23">
        <f t="shared" si="13"/>
        <v>2.9488509516533931E-3</v>
      </c>
      <c r="G109" s="23">
        <f t="shared" si="12"/>
        <v>2000</v>
      </c>
    </row>
    <row r="110" spans="1:7" x14ac:dyDescent="0.2">
      <c r="A110" s="23" t="s">
        <v>2621</v>
      </c>
      <c r="C110" s="24">
        <f t="shared" si="9"/>
        <v>36670</v>
      </c>
      <c r="D110" s="23">
        <f t="shared" si="10"/>
        <v>44.25</v>
      </c>
      <c r="E110" s="23">
        <f t="shared" si="11"/>
        <v>44.25</v>
      </c>
      <c r="F110" s="23">
        <f t="shared" si="13"/>
        <v>2.2624444039695433E-3</v>
      </c>
      <c r="G110" s="23">
        <f t="shared" si="12"/>
        <v>2000</v>
      </c>
    </row>
    <row r="111" spans="1:7" x14ac:dyDescent="0.2">
      <c r="A111" s="23" t="s">
        <v>2620</v>
      </c>
      <c r="C111" s="24">
        <f t="shared" si="9"/>
        <v>36671</v>
      </c>
      <c r="D111" s="23">
        <f t="shared" si="10"/>
        <v>44.2</v>
      </c>
      <c r="E111" s="23">
        <f t="shared" si="11"/>
        <v>44.2</v>
      </c>
      <c r="F111" s="23">
        <f t="shared" si="13"/>
        <v>-1.1305823702860267E-3</v>
      </c>
      <c r="G111" s="23">
        <f t="shared" si="12"/>
        <v>2000</v>
      </c>
    </row>
    <row r="112" spans="1:7" x14ac:dyDescent="0.2">
      <c r="A112" s="23" t="s">
        <v>2619</v>
      </c>
      <c r="C112" s="24">
        <f t="shared" si="9"/>
        <v>36672</v>
      </c>
      <c r="D112" s="23">
        <f t="shared" si="10"/>
        <v>44.4</v>
      </c>
      <c r="E112" s="23">
        <f t="shared" si="11"/>
        <v>44.4</v>
      </c>
      <c r="F112" s="23">
        <f t="shared" si="13"/>
        <v>4.514680354526613E-3</v>
      </c>
      <c r="G112" s="23">
        <f t="shared" si="12"/>
        <v>2000</v>
      </c>
    </row>
    <row r="113" spans="1:7" x14ac:dyDescent="0.2">
      <c r="A113" s="23" t="s">
        <v>2618</v>
      </c>
      <c r="C113" s="24">
        <f t="shared" si="9"/>
        <v>36675</v>
      </c>
      <c r="D113" s="23" t="e">
        <f t="shared" si="10"/>
        <v>#VALUE!</v>
      </c>
      <c r="E113" s="23">
        <f t="shared" si="11"/>
        <v>44.4</v>
      </c>
      <c r="F113" s="23">
        <f t="shared" si="13"/>
        <v>0</v>
      </c>
      <c r="G113" s="23">
        <f t="shared" si="12"/>
        <v>2000</v>
      </c>
    </row>
    <row r="114" spans="1:7" x14ac:dyDescent="0.2">
      <c r="A114" s="23" t="s">
        <v>2617</v>
      </c>
      <c r="C114" s="24">
        <f t="shared" si="9"/>
        <v>36676</v>
      </c>
      <c r="D114" s="23">
        <f t="shared" si="10"/>
        <v>44.65</v>
      </c>
      <c r="E114" s="23">
        <f t="shared" si="11"/>
        <v>44.65</v>
      </c>
      <c r="F114" s="23">
        <f t="shared" si="13"/>
        <v>5.6148378843289808E-3</v>
      </c>
      <c r="G114" s="23">
        <f t="shared" si="12"/>
        <v>2000</v>
      </c>
    </row>
    <row r="115" spans="1:7" x14ac:dyDescent="0.2">
      <c r="A115" s="23" t="s">
        <v>2616</v>
      </c>
      <c r="C115" s="24">
        <f t="shared" si="9"/>
        <v>36677</v>
      </c>
      <c r="D115" s="23">
        <f t="shared" si="10"/>
        <v>44.65</v>
      </c>
      <c r="E115" s="23">
        <f t="shared" si="11"/>
        <v>44.65</v>
      </c>
      <c r="F115" s="23">
        <f t="shared" si="13"/>
        <v>0</v>
      </c>
      <c r="G115" s="23">
        <f t="shared" si="12"/>
        <v>2000</v>
      </c>
    </row>
    <row r="116" spans="1:7" x14ac:dyDescent="0.2">
      <c r="A116" s="23" t="s">
        <v>2615</v>
      </c>
      <c r="C116" s="24">
        <f t="shared" si="9"/>
        <v>36678</v>
      </c>
      <c r="D116" s="23">
        <f t="shared" si="10"/>
        <v>44.65</v>
      </c>
      <c r="E116" s="23">
        <f t="shared" si="11"/>
        <v>44.65</v>
      </c>
      <c r="F116" s="23">
        <f t="shared" si="13"/>
        <v>0</v>
      </c>
      <c r="G116" s="23">
        <f t="shared" si="12"/>
        <v>2000</v>
      </c>
    </row>
    <row r="117" spans="1:7" x14ac:dyDescent="0.2">
      <c r="A117" s="23" t="s">
        <v>2614</v>
      </c>
      <c r="C117" s="24">
        <f t="shared" si="9"/>
        <v>36679</v>
      </c>
      <c r="D117" s="23">
        <f t="shared" si="10"/>
        <v>44.7</v>
      </c>
      <c r="E117" s="23">
        <f t="shared" si="11"/>
        <v>44.7</v>
      </c>
      <c r="F117" s="23">
        <f t="shared" si="13"/>
        <v>1.1191942970152542E-3</v>
      </c>
      <c r="G117" s="23">
        <f t="shared" si="12"/>
        <v>2000</v>
      </c>
    </row>
    <row r="118" spans="1:7" x14ac:dyDescent="0.2">
      <c r="A118" s="23" t="s">
        <v>2613</v>
      </c>
      <c r="C118" s="24">
        <f t="shared" si="9"/>
        <v>36682</v>
      </c>
      <c r="D118" s="23">
        <f t="shared" si="10"/>
        <v>44.75</v>
      </c>
      <c r="E118" s="23">
        <f t="shared" si="11"/>
        <v>44.75</v>
      </c>
      <c r="F118" s="23">
        <f t="shared" si="13"/>
        <v>1.1179431013412459E-3</v>
      </c>
      <c r="G118" s="23">
        <f t="shared" si="12"/>
        <v>2000</v>
      </c>
    </row>
    <row r="119" spans="1:7" x14ac:dyDescent="0.2">
      <c r="A119" s="23" t="s">
        <v>2612</v>
      </c>
      <c r="C119" s="24">
        <f t="shared" si="9"/>
        <v>36683</v>
      </c>
      <c r="D119" s="23">
        <f t="shared" si="10"/>
        <v>44.75</v>
      </c>
      <c r="E119" s="23">
        <f t="shared" si="11"/>
        <v>44.75</v>
      </c>
      <c r="F119" s="23">
        <f t="shared" si="13"/>
        <v>0</v>
      </c>
      <c r="G119" s="23">
        <f t="shared" si="12"/>
        <v>2000</v>
      </c>
    </row>
    <row r="120" spans="1:7" x14ac:dyDescent="0.2">
      <c r="A120" s="23" t="s">
        <v>2611</v>
      </c>
      <c r="C120" s="24">
        <f t="shared" si="9"/>
        <v>36684</v>
      </c>
      <c r="D120" s="23">
        <f t="shared" si="10"/>
        <v>44.83</v>
      </c>
      <c r="E120" s="23">
        <f t="shared" si="11"/>
        <v>44.83</v>
      </c>
      <c r="F120" s="23">
        <f t="shared" si="13"/>
        <v>1.7861134464837924E-3</v>
      </c>
      <c r="G120" s="23">
        <f t="shared" si="12"/>
        <v>2000</v>
      </c>
    </row>
    <row r="121" spans="1:7" x14ac:dyDescent="0.2">
      <c r="A121" s="23" t="s">
        <v>2610</v>
      </c>
      <c r="C121" s="24">
        <f t="shared" si="9"/>
        <v>36685</v>
      </c>
      <c r="D121" s="23">
        <f t="shared" si="10"/>
        <v>44.85</v>
      </c>
      <c r="E121" s="23">
        <f t="shared" si="11"/>
        <v>44.85</v>
      </c>
      <c r="F121" s="23">
        <f t="shared" si="13"/>
        <v>4.460303374570626E-4</v>
      </c>
      <c r="G121" s="23">
        <f t="shared" si="12"/>
        <v>2000</v>
      </c>
    </row>
    <row r="122" spans="1:7" x14ac:dyDescent="0.2">
      <c r="A122" s="23" t="s">
        <v>2609</v>
      </c>
      <c r="C122" s="24">
        <f t="shared" si="9"/>
        <v>36686</v>
      </c>
      <c r="D122" s="23">
        <f t="shared" si="10"/>
        <v>44.85</v>
      </c>
      <c r="E122" s="23">
        <f t="shared" si="11"/>
        <v>44.85</v>
      </c>
      <c r="F122" s="23">
        <f t="shared" si="13"/>
        <v>0</v>
      </c>
      <c r="G122" s="23">
        <f t="shared" si="12"/>
        <v>2000</v>
      </c>
    </row>
    <row r="123" spans="1:7" x14ac:dyDescent="0.2">
      <c r="A123" s="23" t="s">
        <v>2608</v>
      </c>
      <c r="C123" s="24">
        <f t="shared" si="9"/>
        <v>36689</v>
      </c>
      <c r="D123" s="23">
        <f t="shared" si="10"/>
        <v>44.85</v>
      </c>
      <c r="E123" s="23">
        <f t="shared" si="11"/>
        <v>44.85</v>
      </c>
      <c r="F123" s="23">
        <f t="shared" si="13"/>
        <v>0</v>
      </c>
      <c r="G123" s="23">
        <f t="shared" si="12"/>
        <v>2000</v>
      </c>
    </row>
    <row r="124" spans="1:7" x14ac:dyDescent="0.2">
      <c r="A124" s="23" t="s">
        <v>2607</v>
      </c>
      <c r="C124" s="24">
        <f t="shared" si="9"/>
        <v>36690</v>
      </c>
      <c r="D124" s="23">
        <f t="shared" si="10"/>
        <v>44.8</v>
      </c>
      <c r="E124" s="23">
        <f t="shared" si="11"/>
        <v>44.8</v>
      </c>
      <c r="F124" s="23">
        <f t="shared" si="13"/>
        <v>-1.1154490838657205E-3</v>
      </c>
      <c r="G124" s="23">
        <f t="shared" si="12"/>
        <v>2000</v>
      </c>
    </row>
    <row r="125" spans="1:7" x14ac:dyDescent="0.2">
      <c r="A125" s="23" t="s">
        <v>2606</v>
      </c>
      <c r="C125" s="24">
        <f t="shared" si="9"/>
        <v>36691</v>
      </c>
      <c r="D125" s="23">
        <f t="shared" si="10"/>
        <v>44.72</v>
      </c>
      <c r="E125" s="23">
        <f t="shared" si="11"/>
        <v>44.72</v>
      </c>
      <c r="F125" s="23">
        <f t="shared" si="13"/>
        <v>-1.7873105740957515E-3</v>
      </c>
      <c r="G125" s="23">
        <f t="shared" si="12"/>
        <v>2000</v>
      </c>
    </row>
    <row r="126" spans="1:7" x14ac:dyDescent="0.2">
      <c r="A126" s="23" t="s">
        <v>2605</v>
      </c>
      <c r="C126" s="24">
        <f t="shared" si="9"/>
        <v>36692</v>
      </c>
      <c r="D126" s="23">
        <f t="shared" si="10"/>
        <v>44.8</v>
      </c>
      <c r="E126" s="23">
        <f t="shared" si="11"/>
        <v>44.8</v>
      </c>
      <c r="F126" s="23">
        <f t="shared" si="13"/>
        <v>1.7873105740956587E-3</v>
      </c>
      <c r="G126" s="23">
        <f t="shared" si="12"/>
        <v>2000</v>
      </c>
    </row>
    <row r="127" spans="1:7" x14ac:dyDescent="0.2">
      <c r="A127" s="23" t="s">
        <v>2604</v>
      </c>
      <c r="C127" s="24">
        <f t="shared" si="9"/>
        <v>36693</v>
      </c>
      <c r="D127" s="23">
        <f t="shared" si="10"/>
        <v>44.83</v>
      </c>
      <c r="E127" s="23">
        <f t="shared" si="11"/>
        <v>44.83</v>
      </c>
      <c r="F127" s="23">
        <f t="shared" si="13"/>
        <v>6.6941874640867507E-4</v>
      </c>
      <c r="G127" s="23">
        <f t="shared" si="12"/>
        <v>2000</v>
      </c>
    </row>
    <row r="128" spans="1:7" x14ac:dyDescent="0.2">
      <c r="A128" s="23" t="s">
        <v>2603</v>
      </c>
      <c r="C128" s="24">
        <f t="shared" si="9"/>
        <v>36696</v>
      </c>
      <c r="D128" s="23">
        <f t="shared" si="10"/>
        <v>44.85</v>
      </c>
      <c r="E128" s="23">
        <f t="shared" si="11"/>
        <v>44.85</v>
      </c>
      <c r="F128" s="23">
        <f t="shared" si="13"/>
        <v>4.460303374570626E-4</v>
      </c>
      <c r="G128" s="23">
        <f t="shared" si="12"/>
        <v>2000</v>
      </c>
    </row>
    <row r="129" spans="1:7" x14ac:dyDescent="0.2">
      <c r="A129" s="23" t="s">
        <v>2602</v>
      </c>
      <c r="C129" s="24">
        <f t="shared" si="9"/>
        <v>36697</v>
      </c>
      <c r="D129" s="23">
        <f t="shared" si="10"/>
        <v>44.75</v>
      </c>
      <c r="E129" s="23">
        <f t="shared" si="11"/>
        <v>44.75</v>
      </c>
      <c r="F129" s="23">
        <f t="shared" si="13"/>
        <v>-2.2321437839407832E-3</v>
      </c>
      <c r="G129" s="23">
        <f t="shared" si="12"/>
        <v>2000</v>
      </c>
    </row>
    <row r="130" spans="1:7" x14ac:dyDescent="0.2">
      <c r="A130" s="23" t="s">
        <v>2601</v>
      </c>
      <c r="C130" s="24">
        <f t="shared" si="9"/>
        <v>36698</v>
      </c>
      <c r="D130" s="23">
        <f t="shared" si="10"/>
        <v>44.7</v>
      </c>
      <c r="E130" s="23">
        <f t="shared" si="11"/>
        <v>44.7</v>
      </c>
      <c r="F130" s="23">
        <f t="shared" si="13"/>
        <v>-1.1179431013411721E-3</v>
      </c>
      <c r="G130" s="23">
        <f t="shared" si="12"/>
        <v>2000</v>
      </c>
    </row>
    <row r="131" spans="1:7" x14ac:dyDescent="0.2">
      <c r="A131" s="23" t="s">
        <v>2600</v>
      </c>
      <c r="C131" s="24">
        <f t="shared" si="9"/>
        <v>36699</v>
      </c>
      <c r="D131" s="23">
        <f t="shared" si="10"/>
        <v>44.7</v>
      </c>
      <c r="E131" s="23">
        <f t="shared" si="11"/>
        <v>44.7</v>
      </c>
      <c r="F131" s="23">
        <f t="shared" si="13"/>
        <v>0</v>
      </c>
      <c r="G131" s="23">
        <f t="shared" si="12"/>
        <v>2000</v>
      </c>
    </row>
    <row r="132" spans="1:7" x14ac:dyDescent="0.2">
      <c r="A132" s="23" t="s">
        <v>2599</v>
      </c>
      <c r="C132" s="24">
        <f t="shared" si="9"/>
        <v>36700</v>
      </c>
      <c r="D132" s="23">
        <f t="shared" si="10"/>
        <v>44.75</v>
      </c>
      <c r="E132" s="23">
        <f t="shared" si="11"/>
        <v>44.75</v>
      </c>
      <c r="F132" s="23">
        <f t="shared" si="13"/>
        <v>1.1179431013412459E-3</v>
      </c>
      <c r="G132" s="23">
        <f t="shared" si="12"/>
        <v>2000</v>
      </c>
    </row>
    <row r="133" spans="1:7" x14ac:dyDescent="0.2">
      <c r="A133" s="23" t="s">
        <v>2598</v>
      </c>
      <c r="C133" s="24">
        <f t="shared" si="9"/>
        <v>36703</v>
      </c>
      <c r="D133" s="23">
        <f t="shared" si="10"/>
        <v>44.75</v>
      </c>
      <c r="E133" s="23">
        <f t="shared" si="11"/>
        <v>44.75</v>
      </c>
      <c r="F133" s="23">
        <f t="shared" si="13"/>
        <v>0</v>
      </c>
      <c r="G133" s="23">
        <f t="shared" si="12"/>
        <v>2000</v>
      </c>
    </row>
    <row r="134" spans="1:7" x14ac:dyDescent="0.2">
      <c r="A134" s="23" t="s">
        <v>2597</v>
      </c>
      <c r="C134" s="24">
        <f t="shared" si="9"/>
        <v>36704</v>
      </c>
      <c r="D134" s="23">
        <f t="shared" si="10"/>
        <v>44.7</v>
      </c>
      <c r="E134" s="23">
        <f t="shared" si="11"/>
        <v>44.7</v>
      </c>
      <c r="F134" s="23">
        <f t="shared" si="13"/>
        <v>-1.1179431013411721E-3</v>
      </c>
      <c r="G134" s="23">
        <f t="shared" si="12"/>
        <v>2000</v>
      </c>
    </row>
    <row r="135" spans="1:7" x14ac:dyDescent="0.2">
      <c r="A135" s="23" t="s">
        <v>2596</v>
      </c>
      <c r="C135" s="24">
        <f t="shared" si="9"/>
        <v>36705</v>
      </c>
      <c r="D135" s="23">
        <f t="shared" si="10"/>
        <v>44.72</v>
      </c>
      <c r="E135" s="23">
        <f t="shared" si="11"/>
        <v>44.72</v>
      </c>
      <c r="F135" s="23">
        <f t="shared" si="13"/>
        <v>4.4732722732048933E-4</v>
      </c>
      <c r="G135" s="23">
        <f t="shared" si="12"/>
        <v>2000</v>
      </c>
    </row>
    <row r="136" spans="1:7" x14ac:dyDescent="0.2">
      <c r="A136" s="23" t="s">
        <v>2595</v>
      </c>
      <c r="C136" s="24">
        <f t="shared" ref="C136:C199" si="14">VALUE(LEFT(A136,15))</f>
        <v>36706</v>
      </c>
      <c r="D136" s="23">
        <f t="shared" ref="D136:D199" si="15">VALUE(RIGHT(A136,9))</f>
        <v>44.73</v>
      </c>
      <c r="E136" s="23">
        <f t="shared" ref="E136:E199" si="16">IF(ISNUMBER(D136),D136,D135)</f>
        <v>44.73</v>
      </c>
      <c r="F136" s="23">
        <f t="shared" si="13"/>
        <v>2.2358859791295354E-4</v>
      </c>
      <c r="G136" s="23">
        <f t="shared" ref="G136:G199" si="17">YEAR(C136)</f>
        <v>2000</v>
      </c>
    </row>
    <row r="137" spans="1:7" x14ac:dyDescent="0.2">
      <c r="A137" s="23" t="s">
        <v>2594</v>
      </c>
      <c r="C137" s="24">
        <f t="shared" si="14"/>
        <v>36707</v>
      </c>
      <c r="D137" s="23">
        <f t="shared" si="15"/>
        <v>44.7</v>
      </c>
      <c r="E137" s="23">
        <f t="shared" si="16"/>
        <v>44.7</v>
      </c>
      <c r="F137" s="23">
        <f t="shared" ref="F137:F200" si="18">LN(E137/E136)</f>
        <v>-6.7091582523341211E-4</v>
      </c>
      <c r="G137" s="23">
        <f t="shared" si="17"/>
        <v>2000</v>
      </c>
    </row>
    <row r="138" spans="1:7" x14ac:dyDescent="0.2">
      <c r="A138" s="23" t="s">
        <v>2593</v>
      </c>
      <c r="C138" s="24">
        <f t="shared" si="14"/>
        <v>36710</v>
      </c>
      <c r="D138" s="23">
        <f t="shared" si="15"/>
        <v>44.72</v>
      </c>
      <c r="E138" s="23">
        <f t="shared" si="16"/>
        <v>44.72</v>
      </c>
      <c r="F138" s="23">
        <f t="shared" si="18"/>
        <v>4.4732722732048933E-4</v>
      </c>
      <c r="G138" s="23">
        <f t="shared" si="17"/>
        <v>2000</v>
      </c>
    </row>
    <row r="139" spans="1:7" x14ac:dyDescent="0.2">
      <c r="A139" s="23" t="s">
        <v>2592</v>
      </c>
      <c r="C139" s="24">
        <f t="shared" si="14"/>
        <v>36711</v>
      </c>
      <c r="D139" s="23" t="e">
        <f t="shared" si="15"/>
        <v>#VALUE!</v>
      </c>
      <c r="E139" s="23">
        <f t="shared" si="16"/>
        <v>44.72</v>
      </c>
      <c r="F139" s="23">
        <f t="shared" si="18"/>
        <v>0</v>
      </c>
      <c r="G139" s="23">
        <f t="shared" si="17"/>
        <v>2000</v>
      </c>
    </row>
    <row r="140" spans="1:7" x14ac:dyDescent="0.2">
      <c r="A140" s="23" t="s">
        <v>2591</v>
      </c>
      <c r="C140" s="24">
        <f t="shared" si="14"/>
        <v>36712</v>
      </c>
      <c r="D140" s="23">
        <f t="shared" si="15"/>
        <v>44.69</v>
      </c>
      <c r="E140" s="23">
        <f t="shared" si="16"/>
        <v>44.69</v>
      </c>
      <c r="F140" s="23">
        <f t="shared" si="18"/>
        <v>-6.7106590148360184E-4</v>
      </c>
      <c r="G140" s="23">
        <f t="shared" si="17"/>
        <v>2000</v>
      </c>
    </row>
    <row r="141" spans="1:7" x14ac:dyDescent="0.2">
      <c r="A141" s="23" t="s">
        <v>2590</v>
      </c>
      <c r="C141" s="24">
        <f t="shared" si="14"/>
        <v>36713</v>
      </c>
      <c r="D141" s="23">
        <f t="shared" si="15"/>
        <v>44.81</v>
      </c>
      <c r="E141" s="23">
        <f t="shared" si="16"/>
        <v>44.81</v>
      </c>
      <c r="F141" s="23">
        <f t="shared" si="18"/>
        <v>2.6815658526916789E-3</v>
      </c>
      <c r="G141" s="23">
        <f t="shared" si="17"/>
        <v>2000</v>
      </c>
    </row>
    <row r="142" spans="1:7" x14ac:dyDescent="0.2">
      <c r="A142" s="23" t="s">
        <v>2589</v>
      </c>
      <c r="C142" s="24">
        <f t="shared" si="14"/>
        <v>36714</v>
      </c>
      <c r="D142" s="23">
        <f t="shared" si="15"/>
        <v>44.78</v>
      </c>
      <c r="E142" s="23">
        <f t="shared" si="16"/>
        <v>44.78</v>
      </c>
      <c r="F142" s="23">
        <f t="shared" si="18"/>
        <v>-6.6971762744294603E-4</v>
      </c>
      <c r="G142" s="23">
        <f t="shared" si="17"/>
        <v>2000</v>
      </c>
    </row>
    <row r="143" spans="1:7" x14ac:dyDescent="0.2">
      <c r="A143" s="23" t="s">
        <v>2588</v>
      </c>
      <c r="C143" s="24">
        <f t="shared" si="14"/>
        <v>36717</v>
      </c>
      <c r="D143" s="23">
        <f t="shared" si="15"/>
        <v>44.75</v>
      </c>
      <c r="E143" s="23">
        <f t="shared" si="16"/>
        <v>44.75</v>
      </c>
      <c r="F143" s="23">
        <f t="shared" si="18"/>
        <v>-6.7016644974438652E-4</v>
      </c>
      <c r="G143" s="23">
        <f t="shared" si="17"/>
        <v>2000</v>
      </c>
    </row>
    <row r="144" spans="1:7" x14ac:dyDescent="0.2">
      <c r="A144" s="23" t="s">
        <v>2587</v>
      </c>
      <c r="C144" s="24">
        <f t="shared" si="14"/>
        <v>36718</v>
      </c>
      <c r="D144" s="23">
        <f t="shared" si="15"/>
        <v>44.75</v>
      </c>
      <c r="E144" s="23">
        <f t="shared" si="16"/>
        <v>44.75</v>
      </c>
      <c r="F144" s="23">
        <f t="shared" si="18"/>
        <v>0</v>
      </c>
      <c r="G144" s="23">
        <f t="shared" si="17"/>
        <v>2000</v>
      </c>
    </row>
    <row r="145" spans="1:7" x14ac:dyDescent="0.2">
      <c r="A145" s="23" t="s">
        <v>2586</v>
      </c>
      <c r="C145" s="24">
        <f t="shared" si="14"/>
        <v>36719</v>
      </c>
      <c r="D145" s="23">
        <f t="shared" si="15"/>
        <v>44.75</v>
      </c>
      <c r="E145" s="23">
        <f t="shared" si="16"/>
        <v>44.75</v>
      </c>
      <c r="F145" s="23">
        <f t="shared" si="18"/>
        <v>0</v>
      </c>
      <c r="G145" s="23">
        <f t="shared" si="17"/>
        <v>2000</v>
      </c>
    </row>
    <row r="146" spans="1:7" x14ac:dyDescent="0.2">
      <c r="A146" s="23" t="s">
        <v>2585</v>
      </c>
      <c r="C146" s="24">
        <f t="shared" si="14"/>
        <v>36720</v>
      </c>
      <c r="D146" s="23">
        <f t="shared" si="15"/>
        <v>44.78</v>
      </c>
      <c r="E146" s="23">
        <f t="shared" si="16"/>
        <v>44.78</v>
      </c>
      <c r="F146" s="23">
        <f t="shared" si="18"/>
        <v>6.7016644974437925E-4</v>
      </c>
      <c r="G146" s="23">
        <f t="shared" si="17"/>
        <v>2000</v>
      </c>
    </row>
    <row r="147" spans="1:7" x14ac:dyDescent="0.2">
      <c r="A147" s="23" t="s">
        <v>2584</v>
      </c>
      <c r="C147" s="24">
        <f t="shared" si="14"/>
        <v>36721</v>
      </c>
      <c r="D147" s="23">
        <f t="shared" si="15"/>
        <v>44.78</v>
      </c>
      <c r="E147" s="23">
        <f t="shared" si="16"/>
        <v>44.78</v>
      </c>
      <c r="F147" s="23">
        <f t="shared" si="18"/>
        <v>0</v>
      </c>
      <c r="G147" s="23">
        <f t="shared" si="17"/>
        <v>2000</v>
      </c>
    </row>
    <row r="148" spans="1:7" x14ac:dyDescent="0.2">
      <c r="A148" s="23" t="s">
        <v>2583</v>
      </c>
      <c r="C148" s="24">
        <f t="shared" si="14"/>
        <v>36724</v>
      </c>
      <c r="D148" s="23">
        <f t="shared" si="15"/>
        <v>44.74</v>
      </c>
      <c r="E148" s="23">
        <f t="shared" si="16"/>
        <v>44.74</v>
      </c>
      <c r="F148" s="23">
        <f t="shared" si="18"/>
        <v>-8.9365510862517606E-4</v>
      </c>
      <c r="G148" s="23">
        <f t="shared" si="17"/>
        <v>2000</v>
      </c>
    </row>
    <row r="149" spans="1:7" x14ac:dyDescent="0.2">
      <c r="A149" s="23" t="s">
        <v>2582</v>
      </c>
      <c r="C149" s="24">
        <f t="shared" si="14"/>
        <v>36725</v>
      </c>
      <c r="D149" s="23">
        <f t="shared" si="15"/>
        <v>44.83</v>
      </c>
      <c r="E149" s="23">
        <f t="shared" si="16"/>
        <v>44.83</v>
      </c>
      <c r="F149" s="23">
        <f t="shared" si="18"/>
        <v>2.00960210536458E-3</v>
      </c>
      <c r="G149" s="23">
        <f t="shared" si="17"/>
        <v>2000</v>
      </c>
    </row>
    <row r="150" spans="1:7" x14ac:dyDescent="0.2">
      <c r="A150" s="23" t="s">
        <v>2581</v>
      </c>
      <c r="C150" s="24">
        <f t="shared" si="14"/>
        <v>36726</v>
      </c>
      <c r="D150" s="23">
        <f t="shared" si="15"/>
        <v>44.85</v>
      </c>
      <c r="E150" s="23">
        <f t="shared" si="16"/>
        <v>44.85</v>
      </c>
      <c r="F150" s="23">
        <f t="shared" si="18"/>
        <v>4.460303374570626E-4</v>
      </c>
      <c r="G150" s="23">
        <f t="shared" si="17"/>
        <v>2000</v>
      </c>
    </row>
    <row r="151" spans="1:7" x14ac:dyDescent="0.2">
      <c r="A151" s="23" t="s">
        <v>2580</v>
      </c>
      <c r="C151" s="24">
        <f t="shared" si="14"/>
        <v>36727</v>
      </c>
      <c r="D151" s="23">
        <f t="shared" si="15"/>
        <v>45.02</v>
      </c>
      <c r="E151" s="23">
        <f t="shared" si="16"/>
        <v>45.02</v>
      </c>
      <c r="F151" s="23">
        <f t="shared" si="18"/>
        <v>3.7832469737809973E-3</v>
      </c>
      <c r="G151" s="23">
        <f t="shared" si="17"/>
        <v>2000</v>
      </c>
    </row>
    <row r="152" spans="1:7" x14ac:dyDescent="0.2">
      <c r="A152" s="23" t="s">
        <v>2579</v>
      </c>
      <c r="C152" s="24">
        <f t="shared" si="14"/>
        <v>36728</v>
      </c>
      <c r="D152" s="23">
        <f t="shared" si="15"/>
        <v>44.8</v>
      </c>
      <c r="E152" s="23">
        <f t="shared" si="16"/>
        <v>44.8</v>
      </c>
      <c r="F152" s="23">
        <f t="shared" si="18"/>
        <v>-4.8986960576468137E-3</v>
      </c>
      <c r="G152" s="23">
        <f t="shared" si="17"/>
        <v>2000</v>
      </c>
    </row>
    <row r="153" spans="1:7" x14ac:dyDescent="0.2">
      <c r="A153" s="23" t="s">
        <v>2578</v>
      </c>
      <c r="C153" s="24">
        <f t="shared" si="14"/>
        <v>36731</v>
      </c>
      <c r="D153" s="23">
        <f t="shared" si="15"/>
        <v>44.77</v>
      </c>
      <c r="E153" s="23">
        <f t="shared" si="16"/>
        <v>44.77</v>
      </c>
      <c r="F153" s="23">
        <f t="shared" si="18"/>
        <v>-6.6986716806522741E-4</v>
      </c>
      <c r="G153" s="23">
        <f t="shared" si="17"/>
        <v>2000</v>
      </c>
    </row>
    <row r="154" spans="1:7" x14ac:dyDescent="0.2">
      <c r="A154" s="23" t="s">
        <v>2577</v>
      </c>
      <c r="C154" s="24">
        <f t="shared" si="14"/>
        <v>36732</v>
      </c>
      <c r="D154" s="23">
        <f t="shared" si="15"/>
        <v>44.95</v>
      </c>
      <c r="E154" s="23">
        <f t="shared" si="16"/>
        <v>44.95</v>
      </c>
      <c r="F154" s="23">
        <f t="shared" si="18"/>
        <v>4.0124886647550781E-3</v>
      </c>
      <c r="G154" s="23">
        <f t="shared" si="17"/>
        <v>2000</v>
      </c>
    </row>
    <row r="155" spans="1:7" x14ac:dyDescent="0.2">
      <c r="A155" s="23" t="s">
        <v>2576</v>
      </c>
      <c r="C155" s="24">
        <f t="shared" si="14"/>
        <v>36733</v>
      </c>
      <c r="D155" s="23">
        <f t="shared" si="15"/>
        <v>44.98</v>
      </c>
      <c r="E155" s="23">
        <f t="shared" si="16"/>
        <v>44.98</v>
      </c>
      <c r="F155" s="23">
        <f t="shared" si="18"/>
        <v>6.6718561354017422E-4</v>
      </c>
      <c r="G155" s="23">
        <f t="shared" si="17"/>
        <v>2000</v>
      </c>
    </row>
    <row r="156" spans="1:7" x14ac:dyDescent="0.2">
      <c r="A156" s="23" t="s">
        <v>2575</v>
      </c>
      <c r="C156" s="24">
        <f t="shared" si="14"/>
        <v>36734</v>
      </c>
      <c r="D156" s="23">
        <f t="shared" si="15"/>
        <v>44.95</v>
      </c>
      <c r="E156" s="23">
        <f t="shared" si="16"/>
        <v>44.95</v>
      </c>
      <c r="F156" s="23">
        <f t="shared" si="18"/>
        <v>-6.6718561354017986E-4</v>
      </c>
      <c r="G156" s="23">
        <f t="shared" si="17"/>
        <v>2000</v>
      </c>
    </row>
    <row r="157" spans="1:7" x14ac:dyDescent="0.2">
      <c r="A157" s="23" t="s">
        <v>2574</v>
      </c>
      <c r="C157" s="24">
        <f t="shared" si="14"/>
        <v>36735</v>
      </c>
      <c r="D157" s="23">
        <f t="shared" si="15"/>
        <v>44.96</v>
      </c>
      <c r="E157" s="23">
        <f t="shared" si="16"/>
        <v>44.96</v>
      </c>
      <c r="F157" s="23">
        <f t="shared" si="18"/>
        <v>2.2244466780629822E-4</v>
      </c>
      <c r="G157" s="23">
        <f t="shared" si="17"/>
        <v>2000</v>
      </c>
    </row>
    <row r="158" spans="1:7" x14ac:dyDescent="0.2">
      <c r="A158" s="23" t="s">
        <v>2573</v>
      </c>
      <c r="C158" s="24">
        <f t="shared" si="14"/>
        <v>36738</v>
      </c>
      <c r="D158" s="23">
        <f t="shared" si="15"/>
        <v>45.15</v>
      </c>
      <c r="E158" s="23">
        <f t="shared" si="16"/>
        <v>45.15</v>
      </c>
      <c r="F158" s="23">
        <f t="shared" si="18"/>
        <v>4.2170742775587714E-3</v>
      </c>
      <c r="G158" s="23">
        <f t="shared" si="17"/>
        <v>2000</v>
      </c>
    </row>
    <row r="159" spans="1:7" x14ac:dyDescent="0.2">
      <c r="A159" s="23" t="s">
        <v>2572</v>
      </c>
      <c r="C159" s="24">
        <f t="shared" si="14"/>
        <v>36739</v>
      </c>
      <c r="D159" s="23">
        <f t="shared" si="15"/>
        <v>45.15</v>
      </c>
      <c r="E159" s="23">
        <f t="shared" si="16"/>
        <v>45.15</v>
      </c>
      <c r="F159" s="23">
        <f t="shared" si="18"/>
        <v>0</v>
      </c>
      <c r="G159" s="23">
        <f t="shared" si="17"/>
        <v>2000</v>
      </c>
    </row>
    <row r="160" spans="1:7" x14ac:dyDescent="0.2">
      <c r="A160" s="23" t="s">
        <v>2571</v>
      </c>
      <c r="C160" s="24">
        <f t="shared" si="14"/>
        <v>36740</v>
      </c>
      <c r="D160" s="23">
        <f t="shared" si="15"/>
        <v>45.4</v>
      </c>
      <c r="E160" s="23">
        <f t="shared" si="16"/>
        <v>45.4</v>
      </c>
      <c r="F160" s="23">
        <f t="shared" si="18"/>
        <v>5.5218251843079467E-3</v>
      </c>
      <c r="G160" s="23">
        <f t="shared" si="17"/>
        <v>2000</v>
      </c>
    </row>
    <row r="161" spans="1:7" x14ac:dyDescent="0.2">
      <c r="A161" s="23" t="s">
        <v>2570</v>
      </c>
      <c r="C161" s="24">
        <f t="shared" si="14"/>
        <v>36741</v>
      </c>
      <c r="D161" s="23">
        <f t="shared" si="15"/>
        <v>45.4</v>
      </c>
      <c r="E161" s="23">
        <f t="shared" si="16"/>
        <v>45.4</v>
      </c>
      <c r="F161" s="23">
        <f t="shared" si="18"/>
        <v>0</v>
      </c>
      <c r="G161" s="23">
        <f t="shared" si="17"/>
        <v>2000</v>
      </c>
    </row>
    <row r="162" spans="1:7" x14ac:dyDescent="0.2">
      <c r="A162" s="23" t="s">
        <v>2569</v>
      </c>
      <c r="C162" s="24">
        <f t="shared" si="14"/>
        <v>36742</v>
      </c>
      <c r="D162" s="23">
        <f t="shared" si="15"/>
        <v>45.4</v>
      </c>
      <c r="E162" s="23">
        <f t="shared" si="16"/>
        <v>45.4</v>
      </c>
      <c r="F162" s="23">
        <f t="shared" si="18"/>
        <v>0</v>
      </c>
      <c r="G162" s="23">
        <f t="shared" si="17"/>
        <v>2000</v>
      </c>
    </row>
    <row r="163" spans="1:7" x14ac:dyDescent="0.2">
      <c r="A163" s="23" t="s">
        <v>2568</v>
      </c>
      <c r="C163" s="24">
        <f t="shared" si="14"/>
        <v>36745</v>
      </c>
      <c r="D163" s="23">
        <f t="shared" si="15"/>
        <v>45.62</v>
      </c>
      <c r="E163" s="23">
        <f t="shared" si="16"/>
        <v>45.62</v>
      </c>
      <c r="F163" s="23">
        <f t="shared" si="18"/>
        <v>4.834111808939643E-3</v>
      </c>
      <c r="G163" s="23">
        <f t="shared" si="17"/>
        <v>2000</v>
      </c>
    </row>
    <row r="164" spans="1:7" x14ac:dyDescent="0.2">
      <c r="A164" s="23" t="s">
        <v>2567</v>
      </c>
      <c r="C164" s="24">
        <f t="shared" si="14"/>
        <v>36746</v>
      </c>
      <c r="D164" s="23">
        <f t="shared" si="15"/>
        <v>45.8</v>
      </c>
      <c r="E164" s="23">
        <f t="shared" si="16"/>
        <v>45.8</v>
      </c>
      <c r="F164" s="23">
        <f t="shared" si="18"/>
        <v>3.9378742638971924E-3</v>
      </c>
      <c r="G164" s="23">
        <f t="shared" si="17"/>
        <v>2000</v>
      </c>
    </row>
    <row r="165" spans="1:7" x14ac:dyDescent="0.2">
      <c r="A165" s="23" t="s">
        <v>2566</v>
      </c>
      <c r="C165" s="24">
        <f t="shared" si="14"/>
        <v>36747</v>
      </c>
      <c r="D165" s="23">
        <f t="shared" si="15"/>
        <v>45.7</v>
      </c>
      <c r="E165" s="23">
        <f t="shared" si="16"/>
        <v>45.7</v>
      </c>
      <c r="F165" s="23">
        <f t="shared" si="18"/>
        <v>-2.1857932199800967E-3</v>
      </c>
      <c r="G165" s="23">
        <f t="shared" si="17"/>
        <v>2000</v>
      </c>
    </row>
    <row r="166" spans="1:7" x14ac:dyDescent="0.2">
      <c r="A166" s="23" t="s">
        <v>2565</v>
      </c>
      <c r="C166" s="24">
        <f t="shared" si="14"/>
        <v>36748</v>
      </c>
      <c r="D166" s="23">
        <f t="shared" si="15"/>
        <v>45.9</v>
      </c>
      <c r="E166" s="23">
        <f t="shared" si="16"/>
        <v>45.9</v>
      </c>
      <c r="F166" s="23">
        <f t="shared" si="18"/>
        <v>4.3668191663403895E-3</v>
      </c>
      <c r="G166" s="23">
        <f t="shared" si="17"/>
        <v>2000</v>
      </c>
    </row>
    <row r="167" spans="1:7" x14ac:dyDescent="0.2">
      <c r="A167" s="23" t="s">
        <v>2564</v>
      </c>
      <c r="C167" s="24">
        <f t="shared" si="14"/>
        <v>36749</v>
      </c>
      <c r="D167" s="23">
        <f t="shared" si="15"/>
        <v>45.9</v>
      </c>
      <c r="E167" s="23">
        <f t="shared" si="16"/>
        <v>45.9</v>
      </c>
      <c r="F167" s="23">
        <f t="shared" si="18"/>
        <v>0</v>
      </c>
      <c r="G167" s="23">
        <f t="shared" si="17"/>
        <v>2000</v>
      </c>
    </row>
    <row r="168" spans="1:7" x14ac:dyDescent="0.2">
      <c r="A168" s="23" t="s">
        <v>2563</v>
      </c>
      <c r="C168" s="24">
        <f t="shared" si="14"/>
        <v>36752</v>
      </c>
      <c r="D168" s="23">
        <f t="shared" si="15"/>
        <v>45.85</v>
      </c>
      <c r="E168" s="23">
        <f t="shared" si="16"/>
        <v>45.85</v>
      </c>
      <c r="F168" s="23">
        <f t="shared" si="18"/>
        <v>-1.0899183640255736E-3</v>
      </c>
      <c r="G168" s="23">
        <f t="shared" si="17"/>
        <v>2000</v>
      </c>
    </row>
    <row r="169" spans="1:7" x14ac:dyDescent="0.2">
      <c r="A169" s="23" t="s">
        <v>2562</v>
      </c>
      <c r="C169" s="24">
        <f t="shared" si="14"/>
        <v>36753</v>
      </c>
      <c r="D169" s="23">
        <f t="shared" si="15"/>
        <v>45.8</v>
      </c>
      <c r="E169" s="23">
        <f t="shared" si="16"/>
        <v>45.8</v>
      </c>
      <c r="F169" s="23">
        <f t="shared" si="18"/>
        <v>-1.091107582334679E-3</v>
      </c>
      <c r="G169" s="23">
        <f t="shared" si="17"/>
        <v>2000</v>
      </c>
    </row>
    <row r="170" spans="1:7" x14ac:dyDescent="0.2">
      <c r="A170" s="23" t="s">
        <v>2561</v>
      </c>
      <c r="C170" s="24">
        <f t="shared" si="14"/>
        <v>36754</v>
      </c>
      <c r="D170" s="23">
        <f t="shared" si="15"/>
        <v>45.8</v>
      </c>
      <c r="E170" s="23">
        <f t="shared" si="16"/>
        <v>45.8</v>
      </c>
      <c r="F170" s="23">
        <f t="shared" si="18"/>
        <v>0</v>
      </c>
      <c r="G170" s="23">
        <f t="shared" si="17"/>
        <v>2000</v>
      </c>
    </row>
    <row r="171" spans="1:7" x14ac:dyDescent="0.2">
      <c r="A171" s="23" t="s">
        <v>2560</v>
      </c>
      <c r="C171" s="24">
        <f t="shared" si="14"/>
        <v>36755</v>
      </c>
      <c r="D171" s="23">
        <f t="shared" si="15"/>
        <v>45.95</v>
      </c>
      <c r="E171" s="23">
        <f t="shared" si="16"/>
        <v>45.95</v>
      </c>
      <c r="F171" s="23">
        <f t="shared" si="18"/>
        <v>3.2697576815569284E-3</v>
      </c>
      <c r="G171" s="23">
        <f t="shared" si="17"/>
        <v>2000</v>
      </c>
    </row>
    <row r="172" spans="1:7" x14ac:dyDescent="0.2">
      <c r="A172" s="23" t="s">
        <v>2559</v>
      </c>
      <c r="C172" s="24">
        <f t="shared" si="14"/>
        <v>36756</v>
      </c>
      <c r="D172" s="23">
        <f t="shared" si="15"/>
        <v>45.9</v>
      </c>
      <c r="E172" s="23">
        <f t="shared" si="16"/>
        <v>45.9</v>
      </c>
      <c r="F172" s="23">
        <f t="shared" si="18"/>
        <v>-1.0887317351966717E-3</v>
      </c>
      <c r="G172" s="23">
        <f t="shared" si="17"/>
        <v>2000</v>
      </c>
    </row>
    <row r="173" spans="1:7" x14ac:dyDescent="0.2">
      <c r="A173" s="23" t="s">
        <v>2558</v>
      </c>
      <c r="C173" s="24">
        <f t="shared" si="14"/>
        <v>36759</v>
      </c>
      <c r="D173" s="23">
        <f t="shared" si="15"/>
        <v>45.73</v>
      </c>
      <c r="E173" s="23">
        <f t="shared" si="16"/>
        <v>45.73</v>
      </c>
      <c r="F173" s="23">
        <f t="shared" si="18"/>
        <v>-3.710579396535713E-3</v>
      </c>
      <c r="G173" s="23">
        <f t="shared" si="17"/>
        <v>2000</v>
      </c>
    </row>
    <row r="174" spans="1:7" x14ac:dyDescent="0.2">
      <c r="A174" s="23" t="s">
        <v>2557</v>
      </c>
      <c r="C174" s="24">
        <f t="shared" si="14"/>
        <v>36760</v>
      </c>
      <c r="D174" s="23">
        <f t="shared" si="15"/>
        <v>45.75</v>
      </c>
      <c r="E174" s="23">
        <f t="shared" si="16"/>
        <v>45.75</v>
      </c>
      <c r="F174" s="23">
        <f t="shared" si="18"/>
        <v>4.3725405156662178E-4</v>
      </c>
      <c r="G174" s="23">
        <f t="shared" si="17"/>
        <v>2000</v>
      </c>
    </row>
    <row r="175" spans="1:7" x14ac:dyDescent="0.2">
      <c r="A175" s="23" t="s">
        <v>2556</v>
      </c>
      <c r="C175" s="24">
        <f t="shared" si="14"/>
        <v>36761</v>
      </c>
      <c r="D175" s="23">
        <f t="shared" si="15"/>
        <v>45.9</v>
      </c>
      <c r="E175" s="23">
        <f t="shared" si="16"/>
        <v>45.9</v>
      </c>
      <c r="F175" s="23">
        <f t="shared" si="18"/>
        <v>3.2733253449691085E-3</v>
      </c>
      <c r="G175" s="23">
        <f t="shared" si="17"/>
        <v>2000</v>
      </c>
    </row>
    <row r="176" spans="1:7" x14ac:dyDescent="0.2">
      <c r="A176" s="23" t="s">
        <v>2555</v>
      </c>
      <c r="C176" s="24">
        <f t="shared" si="14"/>
        <v>36762</v>
      </c>
      <c r="D176" s="23">
        <f t="shared" si="15"/>
        <v>46.05</v>
      </c>
      <c r="E176" s="23">
        <f t="shared" si="16"/>
        <v>46.05</v>
      </c>
      <c r="F176" s="23">
        <f t="shared" si="18"/>
        <v>3.2626456348163694E-3</v>
      </c>
      <c r="G176" s="23">
        <f t="shared" si="17"/>
        <v>2000</v>
      </c>
    </row>
    <row r="177" spans="1:7" x14ac:dyDescent="0.2">
      <c r="A177" s="23" t="s">
        <v>2554</v>
      </c>
      <c r="C177" s="24">
        <f t="shared" si="14"/>
        <v>36763</v>
      </c>
      <c r="D177" s="23">
        <f t="shared" si="15"/>
        <v>46.05</v>
      </c>
      <c r="E177" s="23">
        <f t="shared" si="16"/>
        <v>46.05</v>
      </c>
      <c r="F177" s="23">
        <f t="shared" si="18"/>
        <v>0</v>
      </c>
      <c r="G177" s="23">
        <f t="shared" si="17"/>
        <v>2000</v>
      </c>
    </row>
    <row r="178" spans="1:7" x14ac:dyDescent="0.2">
      <c r="A178" s="23" t="s">
        <v>2553</v>
      </c>
      <c r="C178" s="24">
        <f t="shared" si="14"/>
        <v>36766</v>
      </c>
      <c r="D178" s="23">
        <f t="shared" si="15"/>
        <v>45.83</v>
      </c>
      <c r="E178" s="23">
        <f t="shared" si="16"/>
        <v>45.83</v>
      </c>
      <c r="F178" s="23">
        <f t="shared" si="18"/>
        <v>-4.7888641802831195E-3</v>
      </c>
      <c r="G178" s="23">
        <f t="shared" si="17"/>
        <v>2000</v>
      </c>
    </row>
    <row r="179" spans="1:7" x14ac:dyDescent="0.2">
      <c r="A179" s="23" t="s">
        <v>2552</v>
      </c>
      <c r="C179" s="24">
        <f t="shared" si="14"/>
        <v>36767</v>
      </c>
      <c r="D179" s="23">
        <f t="shared" si="15"/>
        <v>46</v>
      </c>
      <c r="E179" s="23">
        <f t="shared" si="16"/>
        <v>46</v>
      </c>
      <c r="F179" s="23">
        <f t="shared" si="18"/>
        <v>3.7024979680622904E-3</v>
      </c>
      <c r="G179" s="23">
        <f t="shared" si="17"/>
        <v>2000</v>
      </c>
    </row>
    <row r="180" spans="1:7" x14ac:dyDescent="0.2">
      <c r="A180" s="23" t="s">
        <v>2551</v>
      </c>
      <c r="C180" s="24">
        <f t="shared" si="14"/>
        <v>36768</v>
      </c>
      <c r="D180" s="23">
        <f t="shared" si="15"/>
        <v>45.9</v>
      </c>
      <c r="E180" s="23">
        <f t="shared" si="16"/>
        <v>45.9</v>
      </c>
      <c r="F180" s="23">
        <f t="shared" si="18"/>
        <v>-2.1762794225955173E-3</v>
      </c>
      <c r="G180" s="23">
        <f t="shared" si="17"/>
        <v>2000</v>
      </c>
    </row>
    <row r="181" spans="1:7" x14ac:dyDescent="0.2">
      <c r="A181" s="23" t="s">
        <v>2550</v>
      </c>
      <c r="C181" s="24">
        <f t="shared" si="14"/>
        <v>36769</v>
      </c>
      <c r="D181" s="23">
        <f t="shared" si="15"/>
        <v>45.9</v>
      </c>
      <c r="E181" s="23">
        <f t="shared" si="16"/>
        <v>45.9</v>
      </c>
      <c r="F181" s="23">
        <f t="shared" si="18"/>
        <v>0</v>
      </c>
      <c r="G181" s="23">
        <f t="shared" si="17"/>
        <v>2000</v>
      </c>
    </row>
    <row r="182" spans="1:7" x14ac:dyDescent="0.2">
      <c r="A182" s="23" t="s">
        <v>2549</v>
      </c>
      <c r="C182" s="24">
        <f t="shared" si="14"/>
        <v>36770</v>
      </c>
      <c r="D182" s="23">
        <f t="shared" si="15"/>
        <v>45.8</v>
      </c>
      <c r="E182" s="23">
        <f t="shared" si="16"/>
        <v>45.8</v>
      </c>
      <c r="F182" s="23">
        <f t="shared" si="18"/>
        <v>-2.1810259463602259E-3</v>
      </c>
      <c r="G182" s="23">
        <f t="shared" si="17"/>
        <v>2000</v>
      </c>
    </row>
    <row r="183" spans="1:7" x14ac:dyDescent="0.2">
      <c r="A183" s="23" t="s">
        <v>2548</v>
      </c>
      <c r="C183" s="24">
        <f t="shared" si="14"/>
        <v>36773</v>
      </c>
      <c r="D183" s="23" t="e">
        <f t="shared" si="15"/>
        <v>#VALUE!</v>
      </c>
      <c r="E183" s="23">
        <f t="shared" si="16"/>
        <v>45.8</v>
      </c>
      <c r="F183" s="23">
        <f t="shared" si="18"/>
        <v>0</v>
      </c>
      <c r="G183" s="23">
        <f t="shared" si="17"/>
        <v>2000</v>
      </c>
    </row>
    <row r="184" spans="1:7" x14ac:dyDescent="0.2">
      <c r="A184" s="23" t="s">
        <v>2547</v>
      </c>
      <c r="C184" s="24">
        <f t="shared" si="14"/>
        <v>36774</v>
      </c>
      <c r="D184" s="23">
        <f t="shared" si="15"/>
        <v>45.74</v>
      </c>
      <c r="E184" s="23">
        <f t="shared" si="16"/>
        <v>45.74</v>
      </c>
      <c r="F184" s="23">
        <f t="shared" si="18"/>
        <v>-1.3109025255040737E-3</v>
      </c>
      <c r="G184" s="23">
        <f t="shared" si="17"/>
        <v>2000</v>
      </c>
    </row>
    <row r="185" spans="1:7" x14ac:dyDescent="0.2">
      <c r="A185" s="23" t="s">
        <v>2546</v>
      </c>
      <c r="C185" s="24">
        <f t="shared" si="14"/>
        <v>36775</v>
      </c>
      <c r="D185" s="23">
        <f t="shared" si="15"/>
        <v>45.65</v>
      </c>
      <c r="E185" s="23">
        <f t="shared" si="16"/>
        <v>45.65</v>
      </c>
      <c r="F185" s="23">
        <f t="shared" si="18"/>
        <v>-1.9695815536576429E-3</v>
      </c>
      <c r="G185" s="23">
        <f t="shared" si="17"/>
        <v>2000</v>
      </c>
    </row>
    <row r="186" spans="1:7" x14ac:dyDescent="0.2">
      <c r="A186" s="23" t="s">
        <v>2545</v>
      </c>
      <c r="C186" s="24">
        <f t="shared" si="14"/>
        <v>36776</v>
      </c>
      <c r="D186" s="23">
        <f t="shared" si="15"/>
        <v>46.05</v>
      </c>
      <c r="E186" s="23">
        <f t="shared" si="16"/>
        <v>46.05</v>
      </c>
      <c r="F186" s="23">
        <f t="shared" si="18"/>
        <v>8.7241556603384254E-3</v>
      </c>
      <c r="G186" s="23">
        <f t="shared" si="17"/>
        <v>2000</v>
      </c>
    </row>
    <row r="187" spans="1:7" x14ac:dyDescent="0.2">
      <c r="A187" s="23" t="s">
        <v>2544</v>
      </c>
      <c r="C187" s="24">
        <f t="shared" si="14"/>
        <v>36777</v>
      </c>
      <c r="D187" s="23">
        <f t="shared" si="15"/>
        <v>45.73</v>
      </c>
      <c r="E187" s="23">
        <f t="shared" si="16"/>
        <v>45.73</v>
      </c>
      <c r="F187" s="23">
        <f t="shared" si="18"/>
        <v>-6.9732250313519917E-3</v>
      </c>
      <c r="G187" s="23">
        <f t="shared" si="17"/>
        <v>2000</v>
      </c>
    </row>
    <row r="188" spans="1:7" x14ac:dyDescent="0.2">
      <c r="A188" s="23" t="s">
        <v>2543</v>
      </c>
      <c r="C188" s="24">
        <f t="shared" si="14"/>
        <v>36780</v>
      </c>
      <c r="D188" s="23">
        <f t="shared" si="15"/>
        <v>45.65</v>
      </c>
      <c r="E188" s="23">
        <f t="shared" si="16"/>
        <v>45.65</v>
      </c>
      <c r="F188" s="23">
        <f t="shared" si="18"/>
        <v>-1.7509306289862649E-3</v>
      </c>
      <c r="G188" s="23">
        <f t="shared" si="17"/>
        <v>2000</v>
      </c>
    </row>
    <row r="189" spans="1:7" x14ac:dyDescent="0.2">
      <c r="A189" s="23" t="s">
        <v>2542</v>
      </c>
      <c r="C189" s="24">
        <f t="shared" si="14"/>
        <v>36781</v>
      </c>
      <c r="D189" s="23">
        <f t="shared" si="15"/>
        <v>45.7</v>
      </c>
      <c r="E189" s="23">
        <f t="shared" si="16"/>
        <v>45.7</v>
      </c>
      <c r="F189" s="23">
        <f t="shared" si="18"/>
        <v>1.0946908591815748E-3</v>
      </c>
      <c r="G189" s="23">
        <f t="shared" si="17"/>
        <v>2000</v>
      </c>
    </row>
    <row r="190" spans="1:7" x14ac:dyDescent="0.2">
      <c r="A190" s="23" t="s">
        <v>2541</v>
      </c>
      <c r="C190" s="24">
        <f t="shared" si="14"/>
        <v>36782</v>
      </c>
      <c r="D190" s="23">
        <f t="shared" si="15"/>
        <v>45.7</v>
      </c>
      <c r="E190" s="23">
        <f t="shared" si="16"/>
        <v>45.7</v>
      </c>
      <c r="F190" s="23">
        <f t="shared" si="18"/>
        <v>0</v>
      </c>
      <c r="G190" s="23">
        <f t="shared" si="17"/>
        <v>2000</v>
      </c>
    </row>
    <row r="191" spans="1:7" x14ac:dyDescent="0.2">
      <c r="A191" s="23" t="s">
        <v>2540</v>
      </c>
      <c r="C191" s="24">
        <f t="shared" si="14"/>
        <v>36783</v>
      </c>
      <c r="D191" s="23">
        <f t="shared" si="15"/>
        <v>45.8</v>
      </c>
      <c r="E191" s="23">
        <f t="shared" si="16"/>
        <v>45.8</v>
      </c>
      <c r="F191" s="23">
        <f t="shared" si="18"/>
        <v>2.1857932199802256E-3</v>
      </c>
      <c r="G191" s="23">
        <f t="shared" si="17"/>
        <v>2000</v>
      </c>
    </row>
    <row r="192" spans="1:7" x14ac:dyDescent="0.2">
      <c r="A192" s="23" t="s">
        <v>2539</v>
      </c>
      <c r="C192" s="24">
        <f t="shared" si="14"/>
        <v>36784</v>
      </c>
      <c r="D192" s="23">
        <f t="shared" si="15"/>
        <v>45.85</v>
      </c>
      <c r="E192" s="23">
        <f t="shared" si="16"/>
        <v>45.85</v>
      </c>
      <c r="F192" s="23">
        <f t="shared" si="18"/>
        <v>1.0911075823347785E-3</v>
      </c>
      <c r="G192" s="23">
        <f t="shared" si="17"/>
        <v>2000</v>
      </c>
    </row>
    <row r="193" spans="1:7" x14ac:dyDescent="0.2">
      <c r="A193" s="23" t="s">
        <v>2538</v>
      </c>
      <c r="C193" s="24">
        <f t="shared" si="14"/>
        <v>36787</v>
      </c>
      <c r="D193" s="23">
        <f t="shared" si="15"/>
        <v>46.15</v>
      </c>
      <c r="E193" s="23">
        <f t="shared" si="16"/>
        <v>46.15</v>
      </c>
      <c r="F193" s="23">
        <f t="shared" si="18"/>
        <v>6.5217622463872244E-3</v>
      </c>
      <c r="G193" s="23">
        <f t="shared" si="17"/>
        <v>2000</v>
      </c>
    </row>
    <row r="194" spans="1:7" x14ac:dyDescent="0.2">
      <c r="A194" s="23" t="s">
        <v>2537</v>
      </c>
      <c r="C194" s="24">
        <f t="shared" si="14"/>
        <v>36788</v>
      </c>
      <c r="D194" s="23">
        <f t="shared" si="15"/>
        <v>46.45</v>
      </c>
      <c r="E194" s="23">
        <f t="shared" si="16"/>
        <v>46.45</v>
      </c>
      <c r="F194" s="23">
        <f t="shared" si="18"/>
        <v>6.4795043109864021E-3</v>
      </c>
      <c r="G194" s="23">
        <f t="shared" si="17"/>
        <v>2000</v>
      </c>
    </row>
    <row r="195" spans="1:7" x14ac:dyDescent="0.2">
      <c r="A195" s="23" t="s">
        <v>2536</v>
      </c>
      <c r="C195" s="24">
        <f t="shared" si="14"/>
        <v>36789</v>
      </c>
      <c r="D195" s="23">
        <f t="shared" si="15"/>
        <v>46.3</v>
      </c>
      <c r="E195" s="23">
        <f t="shared" si="16"/>
        <v>46.3</v>
      </c>
      <c r="F195" s="23">
        <f t="shared" si="18"/>
        <v>-3.2345041676592632E-3</v>
      </c>
      <c r="G195" s="23">
        <f t="shared" si="17"/>
        <v>2000</v>
      </c>
    </row>
    <row r="196" spans="1:7" x14ac:dyDescent="0.2">
      <c r="A196" s="23" t="s">
        <v>2535</v>
      </c>
      <c r="C196" s="24">
        <f t="shared" si="14"/>
        <v>36790</v>
      </c>
      <c r="D196" s="23">
        <f t="shared" si="15"/>
        <v>46.09</v>
      </c>
      <c r="E196" s="23">
        <f t="shared" si="16"/>
        <v>46.09</v>
      </c>
      <c r="F196" s="23">
        <f t="shared" si="18"/>
        <v>-4.5459543597713425E-3</v>
      </c>
      <c r="G196" s="23">
        <f t="shared" si="17"/>
        <v>2000</v>
      </c>
    </row>
    <row r="197" spans="1:7" x14ac:dyDescent="0.2">
      <c r="A197" s="23" t="s">
        <v>2534</v>
      </c>
      <c r="C197" s="24">
        <f t="shared" si="14"/>
        <v>36791</v>
      </c>
      <c r="D197" s="23">
        <f t="shared" si="15"/>
        <v>46.18</v>
      </c>
      <c r="E197" s="23">
        <f t="shared" si="16"/>
        <v>46.18</v>
      </c>
      <c r="F197" s="23">
        <f t="shared" si="18"/>
        <v>1.9507971939322606E-3</v>
      </c>
      <c r="G197" s="23">
        <f t="shared" si="17"/>
        <v>2000</v>
      </c>
    </row>
    <row r="198" spans="1:7" x14ac:dyDescent="0.2">
      <c r="A198" s="23" t="s">
        <v>2533</v>
      </c>
      <c r="C198" s="24">
        <f t="shared" si="14"/>
        <v>36794</v>
      </c>
      <c r="D198" s="23">
        <f t="shared" si="15"/>
        <v>46.16</v>
      </c>
      <c r="E198" s="23">
        <f t="shared" si="16"/>
        <v>46.16</v>
      </c>
      <c r="F198" s="23">
        <f t="shared" si="18"/>
        <v>-4.3318172650520928E-4</v>
      </c>
      <c r="G198" s="23">
        <f t="shared" si="17"/>
        <v>2000</v>
      </c>
    </row>
    <row r="199" spans="1:7" x14ac:dyDescent="0.2">
      <c r="A199" s="23" t="s">
        <v>2532</v>
      </c>
      <c r="C199" s="24">
        <f t="shared" si="14"/>
        <v>36795</v>
      </c>
      <c r="D199" s="23">
        <f t="shared" si="15"/>
        <v>46.1</v>
      </c>
      <c r="E199" s="23">
        <f t="shared" si="16"/>
        <v>46.1</v>
      </c>
      <c r="F199" s="23">
        <f t="shared" si="18"/>
        <v>-1.3006721972411651E-3</v>
      </c>
      <c r="G199" s="23">
        <f t="shared" si="17"/>
        <v>2000</v>
      </c>
    </row>
    <row r="200" spans="1:7" x14ac:dyDescent="0.2">
      <c r="A200" s="23" t="s">
        <v>2531</v>
      </c>
      <c r="C200" s="24">
        <f t="shared" ref="C200:C263" si="19">VALUE(LEFT(A200,15))</f>
        <v>36796</v>
      </c>
      <c r="D200" s="23">
        <f t="shared" ref="D200:D263" si="20">VALUE(RIGHT(A200,9))</f>
        <v>46.15</v>
      </c>
      <c r="E200" s="23">
        <f t="shared" ref="E200:E263" si="21">IF(ISNUMBER(D200),D200,D199)</f>
        <v>46.15</v>
      </c>
      <c r="F200" s="23">
        <f t="shared" si="18"/>
        <v>1.0840109462583103E-3</v>
      </c>
      <c r="G200" s="23">
        <f t="shared" ref="G200:G263" si="22">YEAR(C200)</f>
        <v>2000</v>
      </c>
    </row>
    <row r="201" spans="1:7" x14ac:dyDescent="0.2">
      <c r="A201" s="23" t="s">
        <v>2530</v>
      </c>
      <c r="C201" s="24">
        <f t="shared" si="19"/>
        <v>36797</v>
      </c>
      <c r="D201" s="23">
        <f t="shared" si="20"/>
        <v>46.05</v>
      </c>
      <c r="E201" s="23">
        <f t="shared" si="21"/>
        <v>46.05</v>
      </c>
      <c r="F201" s="23">
        <f t="shared" ref="F201:F264" si="23">LN(E201/E200)</f>
        <v>-2.1691982475453265E-3</v>
      </c>
      <c r="G201" s="23">
        <f t="shared" si="22"/>
        <v>2000</v>
      </c>
    </row>
    <row r="202" spans="1:7" x14ac:dyDescent="0.2">
      <c r="A202" s="23" t="s">
        <v>2529</v>
      </c>
      <c r="C202" s="24">
        <f t="shared" si="19"/>
        <v>36798</v>
      </c>
      <c r="D202" s="23">
        <f t="shared" si="20"/>
        <v>46.06</v>
      </c>
      <c r="E202" s="23">
        <f t="shared" si="21"/>
        <v>46.06</v>
      </c>
      <c r="F202" s="23">
        <f t="shared" si="23"/>
        <v>2.1713169122337576E-4</v>
      </c>
      <c r="G202" s="23">
        <f t="shared" si="22"/>
        <v>2000</v>
      </c>
    </row>
    <row r="203" spans="1:7" x14ac:dyDescent="0.2">
      <c r="A203" s="23" t="s">
        <v>2528</v>
      </c>
      <c r="C203" s="24">
        <f t="shared" si="19"/>
        <v>36801</v>
      </c>
      <c r="D203" s="23">
        <f t="shared" si="20"/>
        <v>46.1</v>
      </c>
      <c r="E203" s="23">
        <f t="shared" si="21"/>
        <v>46.1</v>
      </c>
      <c r="F203" s="23">
        <f t="shared" si="23"/>
        <v>8.6805561006359302E-4</v>
      </c>
      <c r="G203" s="23">
        <f t="shared" si="22"/>
        <v>2000</v>
      </c>
    </row>
    <row r="204" spans="1:7" x14ac:dyDescent="0.2">
      <c r="A204" s="23" t="s">
        <v>2527</v>
      </c>
      <c r="C204" s="24">
        <f t="shared" si="19"/>
        <v>36802</v>
      </c>
      <c r="D204" s="23">
        <f t="shared" si="20"/>
        <v>46.18</v>
      </c>
      <c r="E204" s="23">
        <f t="shared" si="21"/>
        <v>46.18</v>
      </c>
      <c r="F204" s="23">
        <f t="shared" si="23"/>
        <v>1.7338539237464778E-3</v>
      </c>
      <c r="G204" s="23">
        <f t="shared" si="22"/>
        <v>2000</v>
      </c>
    </row>
    <row r="205" spans="1:7" x14ac:dyDescent="0.2">
      <c r="A205" s="23" t="s">
        <v>2526</v>
      </c>
      <c r="C205" s="24">
        <f t="shared" si="19"/>
        <v>36803</v>
      </c>
      <c r="D205" s="23">
        <f t="shared" si="20"/>
        <v>46.17</v>
      </c>
      <c r="E205" s="23">
        <f t="shared" si="21"/>
        <v>46.17</v>
      </c>
      <c r="F205" s="23">
        <f t="shared" si="23"/>
        <v>-2.1656740745171026E-4</v>
      </c>
      <c r="G205" s="23">
        <f t="shared" si="22"/>
        <v>2000</v>
      </c>
    </row>
    <row r="206" spans="1:7" x14ac:dyDescent="0.2">
      <c r="A206" s="23" t="s">
        <v>2525</v>
      </c>
      <c r="C206" s="24">
        <f t="shared" si="19"/>
        <v>36804</v>
      </c>
      <c r="D206" s="23">
        <f t="shared" si="20"/>
        <v>46.17</v>
      </c>
      <c r="E206" s="23">
        <f t="shared" si="21"/>
        <v>46.17</v>
      </c>
      <c r="F206" s="23">
        <f t="shared" si="23"/>
        <v>0</v>
      </c>
      <c r="G206" s="23">
        <f t="shared" si="22"/>
        <v>2000</v>
      </c>
    </row>
    <row r="207" spans="1:7" x14ac:dyDescent="0.2">
      <c r="A207" s="23" t="s">
        <v>2524</v>
      </c>
      <c r="C207" s="24">
        <f t="shared" si="19"/>
        <v>36805</v>
      </c>
      <c r="D207" s="23">
        <f t="shared" si="20"/>
        <v>46.17</v>
      </c>
      <c r="E207" s="23">
        <f t="shared" si="21"/>
        <v>46.17</v>
      </c>
      <c r="F207" s="23">
        <f t="shared" si="23"/>
        <v>0</v>
      </c>
      <c r="G207" s="23">
        <f t="shared" si="22"/>
        <v>2000</v>
      </c>
    </row>
    <row r="208" spans="1:7" x14ac:dyDescent="0.2">
      <c r="A208" s="23" t="s">
        <v>2523</v>
      </c>
      <c r="C208" s="24">
        <f t="shared" si="19"/>
        <v>36808</v>
      </c>
      <c r="D208" s="23" t="e">
        <f t="shared" si="20"/>
        <v>#VALUE!</v>
      </c>
      <c r="E208" s="23">
        <f t="shared" si="21"/>
        <v>46.17</v>
      </c>
      <c r="F208" s="23">
        <f t="shared" si="23"/>
        <v>0</v>
      </c>
      <c r="G208" s="23">
        <f t="shared" si="22"/>
        <v>2000</v>
      </c>
    </row>
    <row r="209" spans="1:7" x14ac:dyDescent="0.2">
      <c r="A209" s="23" t="s">
        <v>2522</v>
      </c>
      <c r="C209" s="24">
        <f t="shared" si="19"/>
        <v>36809</v>
      </c>
      <c r="D209" s="23">
        <f t="shared" si="20"/>
        <v>46.25</v>
      </c>
      <c r="E209" s="23">
        <f t="shared" si="21"/>
        <v>46.25</v>
      </c>
      <c r="F209" s="23">
        <f t="shared" si="23"/>
        <v>1.7312274395367251E-3</v>
      </c>
      <c r="G209" s="23">
        <f t="shared" si="22"/>
        <v>2000</v>
      </c>
    </row>
    <row r="210" spans="1:7" x14ac:dyDescent="0.2">
      <c r="A210" s="23" t="s">
        <v>2521</v>
      </c>
      <c r="C210" s="24">
        <f t="shared" si="19"/>
        <v>36810</v>
      </c>
      <c r="D210" s="23">
        <f t="shared" si="20"/>
        <v>46.35</v>
      </c>
      <c r="E210" s="23">
        <f t="shared" si="21"/>
        <v>46.35</v>
      </c>
      <c r="F210" s="23">
        <f t="shared" si="23"/>
        <v>2.1598280534299379E-3</v>
      </c>
      <c r="G210" s="23">
        <f t="shared" si="22"/>
        <v>2000</v>
      </c>
    </row>
    <row r="211" spans="1:7" x14ac:dyDescent="0.2">
      <c r="A211" s="23" t="s">
        <v>2520</v>
      </c>
      <c r="C211" s="24">
        <f t="shared" si="19"/>
        <v>36811</v>
      </c>
      <c r="D211" s="23">
        <f t="shared" si="20"/>
        <v>46.3</v>
      </c>
      <c r="E211" s="23">
        <f t="shared" si="21"/>
        <v>46.3</v>
      </c>
      <c r="F211" s="23">
        <f t="shared" si="23"/>
        <v>-1.0793309196759054E-3</v>
      </c>
      <c r="G211" s="23">
        <f t="shared" si="22"/>
        <v>2000</v>
      </c>
    </row>
    <row r="212" spans="1:7" x14ac:dyDescent="0.2">
      <c r="A212" s="23" t="s">
        <v>2519</v>
      </c>
      <c r="C212" s="24">
        <f t="shared" si="19"/>
        <v>36812</v>
      </c>
      <c r="D212" s="23">
        <f t="shared" si="20"/>
        <v>46.45</v>
      </c>
      <c r="E212" s="23">
        <f t="shared" si="21"/>
        <v>46.45</v>
      </c>
      <c r="F212" s="23">
        <f t="shared" si="23"/>
        <v>3.2345041676593187E-3</v>
      </c>
      <c r="G212" s="23">
        <f t="shared" si="22"/>
        <v>2000</v>
      </c>
    </row>
    <row r="213" spans="1:7" x14ac:dyDescent="0.2">
      <c r="A213" s="23" t="s">
        <v>2518</v>
      </c>
      <c r="C213" s="24">
        <f t="shared" si="19"/>
        <v>36815</v>
      </c>
      <c r="D213" s="23">
        <f t="shared" si="20"/>
        <v>46.4</v>
      </c>
      <c r="E213" s="23">
        <f t="shared" si="21"/>
        <v>46.4</v>
      </c>
      <c r="F213" s="23">
        <f t="shared" si="23"/>
        <v>-1.0770060276380602E-3</v>
      </c>
      <c r="G213" s="23">
        <f t="shared" si="22"/>
        <v>2000</v>
      </c>
    </row>
    <row r="214" spans="1:7" x14ac:dyDescent="0.2">
      <c r="A214" s="23" t="s">
        <v>2517</v>
      </c>
      <c r="C214" s="24">
        <f t="shared" si="19"/>
        <v>36816</v>
      </c>
      <c r="D214" s="23">
        <f t="shared" si="20"/>
        <v>46.35</v>
      </c>
      <c r="E214" s="23">
        <f t="shared" si="21"/>
        <v>46.35</v>
      </c>
      <c r="F214" s="23">
        <f t="shared" si="23"/>
        <v>-1.0781672203453326E-3</v>
      </c>
      <c r="G214" s="23">
        <f t="shared" si="22"/>
        <v>2000</v>
      </c>
    </row>
    <row r="215" spans="1:7" x14ac:dyDescent="0.2">
      <c r="A215" s="23" t="s">
        <v>2516</v>
      </c>
      <c r="C215" s="24">
        <f t="shared" si="19"/>
        <v>36817</v>
      </c>
      <c r="D215" s="23">
        <f t="shared" si="20"/>
        <v>46.45</v>
      </c>
      <c r="E215" s="23">
        <f t="shared" si="21"/>
        <v>46.45</v>
      </c>
      <c r="F215" s="23">
        <f t="shared" si="23"/>
        <v>2.1551732479834118E-3</v>
      </c>
      <c r="G215" s="23">
        <f t="shared" si="22"/>
        <v>2000</v>
      </c>
    </row>
    <row r="216" spans="1:7" x14ac:dyDescent="0.2">
      <c r="A216" s="23" t="s">
        <v>2515</v>
      </c>
      <c r="C216" s="24">
        <f t="shared" si="19"/>
        <v>36818</v>
      </c>
      <c r="D216" s="23">
        <f t="shared" si="20"/>
        <v>46.4</v>
      </c>
      <c r="E216" s="23">
        <f t="shared" si="21"/>
        <v>46.4</v>
      </c>
      <c r="F216" s="23">
        <f t="shared" si="23"/>
        <v>-1.0770060276380602E-3</v>
      </c>
      <c r="G216" s="23">
        <f t="shared" si="22"/>
        <v>2000</v>
      </c>
    </row>
    <row r="217" spans="1:7" x14ac:dyDescent="0.2">
      <c r="A217" s="23" t="s">
        <v>2514</v>
      </c>
      <c r="C217" s="24">
        <f t="shared" si="19"/>
        <v>36819</v>
      </c>
      <c r="D217" s="23">
        <f t="shared" si="20"/>
        <v>46.4</v>
      </c>
      <c r="E217" s="23">
        <f t="shared" si="21"/>
        <v>46.4</v>
      </c>
      <c r="F217" s="23">
        <f t="shared" si="23"/>
        <v>0</v>
      </c>
      <c r="G217" s="23">
        <f t="shared" si="22"/>
        <v>2000</v>
      </c>
    </row>
    <row r="218" spans="1:7" x14ac:dyDescent="0.2">
      <c r="A218" s="23" t="s">
        <v>2513</v>
      </c>
      <c r="C218" s="24">
        <f t="shared" si="19"/>
        <v>36822</v>
      </c>
      <c r="D218" s="23">
        <f t="shared" si="20"/>
        <v>46.45</v>
      </c>
      <c r="E218" s="23">
        <f t="shared" si="21"/>
        <v>46.45</v>
      </c>
      <c r="F218" s="23">
        <f t="shared" si="23"/>
        <v>1.0770060276379661E-3</v>
      </c>
      <c r="G218" s="23">
        <f t="shared" si="22"/>
        <v>2000</v>
      </c>
    </row>
    <row r="219" spans="1:7" x14ac:dyDescent="0.2">
      <c r="A219" s="23" t="s">
        <v>2512</v>
      </c>
      <c r="C219" s="24">
        <f t="shared" si="19"/>
        <v>36823</v>
      </c>
      <c r="D219" s="23">
        <f t="shared" si="20"/>
        <v>46.48</v>
      </c>
      <c r="E219" s="23">
        <f t="shared" si="21"/>
        <v>46.48</v>
      </c>
      <c r="F219" s="23">
        <f t="shared" si="23"/>
        <v>6.4564728380817971E-4</v>
      </c>
      <c r="G219" s="23">
        <f t="shared" si="22"/>
        <v>2000</v>
      </c>
    </row>
    <row r="220" spans="1:7" x14ac:dyDescent="0.2">
      <c r="A220" s="23" t="s">
        <v>2511</v>
      </c>
      <c r="C220" s="24">
        <f t="shared" si="19"/>
        <v>36824</v>
      </c>
      <c r="D220" s="23">
        <f t="shared" si="20"/>
        <v>46.7</v>
      </c>
      <c r="E220" s="23">
        <f t="shared" si="21"/>
        <v>46.7</v>
      </c>
      <c r="F220" s="23">
        <f t="shared" si="23"/>
        <v>4.7220521311959604E-3</v>
      </c>
      <c r="G220" s="23">
        <f t="shared" si="22"/>
        <v>2000</v>
      </c>
    </row>
    <row r="221" spans="1:7" x14ac:dyDescent="0.2">
      <c r="A221" s="23" t="s">
        <v>2510</v>
      </c>
      <c r="C221" s="24">
        <f t="shared" si="19"/>
        <v>36825</v>
      </c>
      <c r="D221" s="23">
        <f t="shared" si="20"/>
        <v>46.7</v>
      </c>
      <c r="E221" s="23">
        <f t="shared" si="21"/>
        <v>46.7</v>
      </c>
      <c r="F221" s="23">
        <f t="shared" si="23"/>
        <v>0</v>
      </c>
      <c r="G221" s="23">
        <f t="shared" si="22"/>
        <v>2000</v>
      </c>
    </row>
    <row r="222" spans="1:7" x14ac:dyDescent="0.2">
      <c r="A222" s="23" t="s">
        <v>2509</v>
      </c>
      <c r="C222" s="24">
        <f t="shared" si="19"/>
        <v>36826</v>
      </c>
      <c r="D222" s="23">
        <f t="shared" si="20"/>
        <v>46.78</v>
      </c>
      <c r="E222" s="23">
        <f t="shared" si="21"/>
        <v>46.78</v>
      </c>
      <c r="F222" s="23">
        <f t="shared" si="23"/>
        <v>1.7115964811813525E-3</v>
      </c>
      <c r="G222" s="23">
        <f t="shared" si="22"/>
        <v>2000</v>
      </c>
    </row>
    <row r="223" spans="1:7" x14ac:dyDescent="0.2">
      <c r="A223" s="23" t="s">
        <v>2508</v>
      </c>
      <c r="C223" s="24">
        <f t="shared" si="19"/>
        <v>36829</v>
      </c>
      <c r="D223" s="23">
        <f t="shared" si="20"/>
        <v>46.78</v>
      </c>
      <c r="E223" s="23">
        <f t="shared" si="21"/>
        <v>46.78</v>
      </c>
      <c r="F223" s="23">
        <f t="shared" si="23"/>
        <v>0</v>
      </c>
      <c r="G223" s="23">
        <f t="shared" si="22"/>
        <v>2000</v>
      </c>
    </row>
    <row r="224" spans="1:7" x14ac:dyDescent="0.2">
      <c r="A224" s="23" t="s">
        <v>2507</v>
      </c>
      <c r="C224" s="24">
        <f t="shared" si="19"/>
        <v>36830</v>
      </c>
      <c r="D224" s="23">
        <f t="shared" si="20"/>
        <v>46.9</v>
      </c>
      <c r="E224" s="23">
        <f t="shared" si="21"/>
        <v>46.9</v>
      </c>
      <c r="F224" s="23">
        <f t="shared" si="23"/>
        <v>2.5619142962006645E-3</v>
      </c>
      <c r="G224" s="23">
        <f t="shared" si="22"/>
        <v>2000</v>
      </c>
    </row>
    <row r="225" spans="1:7" x14ac:dyDescent="0.2">
      <c r="A225" s="23" t="s">
        <v>2506</v>
      </c>
      <c r="C225" s="24">
        <f t="shared" si="19"/>
        <v>36831</v>
      </c>
      <c r="D225" s="23">
        <f t="shared" si="20"/>
        <v>46.82</v>
      </c>
      <c r="E225" s="23">
        <f t="shared" si="21"/>
        <v>46.82</v>
      </c>
      <c r="F225" s="23">
        <f t="shared" si="23"/>
        <v>-1.7072133894689278E-3</v>
      </c>
      <c r="G225" s="23">
        <f t="shared" si="22"/>
        <v>2000</v>
      </c>
    </row>
    <row r="226" spans="1:7" x14ac:dyDescent="0.2">
      <c r="A226" s="23" t="s">
        <v>2505</v>
      </c>
      <c r="C226" s="24">
        <f t="shared" si="19"/>
        <v>36832</v>
      </c>
      <c r="D226" s="23">
        <f t="shared" si="20"/>
        <v>46.85</v>
      </c>
      <c r="E226" s="23">
        <f t="shared" si="21"/>
        <v>46.85</v>
      </c>
      <c r="F226" s="23">
        <f t="shared" si="23"/>
        <v>6.4054662166642404E-4</v>
      </c>
      <c r="G226" s="23">
        <f t="shared" si="22"/>
        <v>2000</v>
      </c>
    </row>
    <row r="227" spans="1:7" x14ac:dyDescent="0.2">
      <c r="A227" s="23" t="s">
        <v>2504</v>
      </c>
      <c r="C227" s="24">
        <f t="shared" si="19"/>
        <v>36833</v>
      </c>
      <c r="D227" s="23">
        <f t="shared" si="20"/>
        <v>46.7</v>
      </c>
      <c r="E227" s="23">
        <f t="shared" si="21"/>
        <v>46.7</v>
      </c>
      <c r="F227" s="23">
        <f t="shared" si="23"/>
        <v>-3.2068440095795576E-3</v>
      </c>
      <c r="G227" s="23">
        <f t="shared" si="22"/>
        <v>2000</v>
      </c>
    </row>
    <row r="228" spans="1:7" x14ac:dyDescent="0.2">
      <c r="A228" s="23" t="s">
        <v>2503</v>
      </c>
      <c r="C228" s="24">
        <f t="shared" si="19"/>
        <v>36836</v>
      </c>
      <c r="D228" s="23">
        <f t="shared" si="20"/>
        <v>46.64</v>
      </c>
      <c r="E228" s="23">
        <f t="shared" si="21"/>
        <v>46.64</v>
      </c>
      <c r="F228" s="23">
        <f t="shared" si="23"/>
        <v>-1.2856226326146988E-3</v>
      </c>
      <c r="G228" s="23">
        <f t="shared" si="22"/>
        <v>2000</v>
      </c>
    </row>
    <row r="229" spans="1:7" x14ac:dyDescent="0.2">
      <c r="A229" s="23" t="s">
        <v>2502</v>
      </c>
      <c r="C229" s="24">
        <f t="shared" si="19"/>
        <v>36837</v>
      </c>
      <c r="D229" s="23">
        <f t="shared" si="20"/>
        <v>46.7</v>
      </c>
      <c r="E229" s="23">
        <f t="shared" si="21"/>
        <v>46.7</v>
      </c>
      <c r="F229" s="23">
        <f t="shared" si="23"/>
        <v>1.2856226326146837E-3</v>
      </c>
      <c r="G229" s="23">
        <f t="shared" si="22"/>
        <v>2000</v>
      </c>
    </row>
    <row r="230" spans="1:7" x14ac:dyDescent="0.2">
      <c r="A230" s="23" t="s">
        <v>2501</v>
      </c>
      <c r="C230" s="24">
        <f t="shared" si="19"/>
        <v>36838</v>
      </c>
      <c r="D230" s="23">
        <f t="shared" si="20"/>
        <v>46.72</v>
      </c>
      <c r="E230" s="23">
        <f t="shared" si="21"/>
        <v>46.72</v>
      </c>
      <c r="F230" s="23">
        <f t="shared" si="23"/>
        <v>4.2817384511999326E-4</v>
      </c>
      <c r="G230" s="23">
        <f t="shared" si="22"/>
        <v>2000</v>
      </c>
    </row>
    <row r="231" spans="1:7" x14ac:dyDescent="0.2">
      <c r="A231" s="23" t="s">
        <v>2500</v>
      </c>
      <c r="C231" s="24">
        <f t="shared" si="19"/>
        <v>36839</v>
      </c>
      <c r="D231" s="23">
        <f t="shared" si="20"/>
        <v>46.75</v>
      </c>
      <c r="E231" s="23">
        <f t="shared" si="21"/>
        <v>46.75</v>
      </c>
      <c r="F231" s="23">
        <f t="shared" si="23"/>
        <v>6.4191721472436967E-4</v>
      </c>
      <c r="G231" s="23">
        <f t="shared" si="22"/>
        <v>2000</v>
      </c>
    </row>
    <row r="232" spans="1:7" x14ac:dyDescent="0.2">
      <c r="A232" s="23" t="s">
        <v>2499</v>
      </c>
      <c r="C232" s="24">
        <f t="shared" si="19"/>
        <v>36840</v>
      </c>
      <c r="D232" s="23">
        <f t="shared" si="20"/>
        <v>46.78</v>
      </c>
      <c r="E232" s="23">
        <f t="shared" si="21"/>
        <v>46.78</v>
      </c>
      <c r="F232" s="23">
        <f t="shared" si="23"/>
        <v>6.4150542133704404E-4</v>
      </c>
      <c r="G232" s="23">
        <f t="shared" si="22"/>
        <v>2000</v>
      </c>
    </row>
    <row r="233" spans="1:7" x14ac:dyDescent="0.2">
      <c r="A233" s="23" t="s">
        <v>2498</v>
      </c>
      <c r="C233" s="24">
        <f t="shared" si="19"/>
        <v>36843</v>
      </c>
      <c r="D233" s="23">
        <f t="shared" si="20"/>
        <v>46.77</v>
      </c>
      <c r="E233" s="23">
        <f t="shared" si="21"/>
        <v>46.77</v>
      </c>
      <c r="F233" s="23">
        <f t="shared" si="23"/>
        <v>-2.1378941823804612E-4</v>
      </c>
      <c r="G233" s="23">
        <f t="shared" si="22"/>
        <v>2000</v>
      </c>
    </row>
    <row r="234" spans="1:7" x14ac:dyDescent="0.2">
      <c r="A234" s="23" t="s">
        <v>2497</v>
      </c>
      <c r="C234" s="24">
        <f t="shared" si="19"/>
        <v>36844</v>
      </c>
      <c r="D234" s="23">
        <f t="shared" si="20"/>
        <v>46.85</v>
      </c>
      <c r="E234" s="23">
        <f t="shared" si="21"/>
        <v>46.85</v>
      </c>
      <c r="F234" s="23">
        <f t="shared" si="23"/>
        <v>1.7090369466363916E-3</v>
      </c>
      <c r="G234" s="23">
        <f t="shared" si="22"/>
        <v>2000</v>
      </c>
    </row>
    <row r="235" spans="1:7" x14ac:dyDescent="0.2">
      <c r="A235" s="23" t="s">
        <v>2496</v>
      </c>
      <c r="C235" s="24">
        <f t="shared" si="19"/>
        <v>36845</v>
      </c>
      <c r="D235" s="23">
        <f t="shared" si="20"/>
        <v>46.83</v>
      </c>
      <c r="E235" s="23">
        <f t="shared" si="21"/>
        <v>46.83</v>
      </c>
      <c r="F235" s="23">
        <f t="shared" si="23"/>
        <v>-4.269854889809245E-4</v>
      </c>
      <c r="G235" s="23">
        <f t="shared" si="22"/>
        <v>2000</v>
      </c>
    </row>
    <row r="236" spans="1:7" x14ac:dyDescent="0.2">
      <c r="A236" s="23" t="s">
        <v>2495</v>
      </c>
      <c r="C236" s="24">
        <f t="shared" si="19"/>
        <v>36846</v>
      </c>
      <c r="D236" s="23">
        <f t="shared" si="20"/>
        <v>46.85</v>
      </c>
      <c r="E236" s="23">
        <f t="shared" si="21"/>
        <v>46.85</v>
      </c>
      <c r="F236" s="23">
        <f t="shared" si="23"/>
        <v>4.2698548898082963E-4</v>
      </c>
      <c r="G236" s="23">
        <f t="shared" si="22"/>
        <v>2000</v>
      </c>
    </row>
    <row r="237" spans="1:7" x14ac:dyDescent="0.2">
      <c r="A237" s="23" t="s">
        <v>2494</v>
      </c>
      <c r="C237" s="24">
        <f t="shared" si="19"/>
        <v>36847</v>
      </c>
      <c r="D237" s="23">
        <f t="shared" si="20"/>
        <v>46.82</v>
      </c>
      <c r="E237" s="23">
        <f t="shared" si="21"/>
        <v>46.82</v>
      </c>
      <c r="F237" s="23">
        <f t="shared" si="23"/>
        <v>-6.4054662166655209E-4</v>
      </c>
      <c r="G237" s="23">
        <f t="shared" si="22"/>
        <v>2000</v>
      </c>
    </row>
    <row r="238" spans="1:7" x14ac:dyDescent="0.2">
      <c r="A238" s="23" t="s">
        <v>2493</v>
      </c>
      <c r="C238" s="24">
        <f t="shared" si="19"/>
        <v>36850</v>
      </c>
      <c r="D238" s="23">
        <f t="shared" si="20"/>
        <v>46.9</v>
      </c>
      <c r="E238" s="23">
        <f t="shared" si="21"/>
        <v>46.9</v>
      </c>
      <c r="F238" s="23">
        <f t="shared" si="23"/>
        <v>1.7072133894690271E-3</v>
      </c>
      <c r="G238" s="23">
        <f t="shared" si="22"/>
        <v>2000</v>
      </c>
    </row>
    <row r="239" spans="1:7" x14ac:dyDescent="0.2">
      <c r="A239" s="23" t="s">
        <v>2492</v>
      </c>
      <c r="C239" s="24">
        <f t="shared" si="19"/>
        <v>36851</v>
      </c>
      <c r="D239" s="23">
        <f t="shared" si="20"/>
        <v>46.85</v>
      </c>
      <c r="E239" s="23">
        <f t="shared" si="21"/>
        <v>46.85</v>
      </c>
      <c r="F239" s="23">
        <f t="shared" si="23"/>
        <v>-1.0666667678024576E-3</v>
      </c>
      <c r="G239" s="23">
        <f t="shared" si="22"/>
        <v>2000</v>
      </c>
    </row>
    <row r="240" spans="1:7" x14ac:dyDescent="0.2">
      <c r="A240" s="23" t="s">
        <v>2491</v>
      </c>
      <c r="C240" s="24">
        <f t="shared" si="19"/>
        <v>36852</v>
      </c>
      <c r="D240" s="23">
        <f t="shared" si="20"/>
        <v>46.86</v>
      </c>
      <c r="E240" s="23">
        <f t="shared" si="21"/>
        <v>46.86</v>
      </c>
      <c r="F240" s="23">
        <f t="shared" si="23"/>
        <v>2.1342439521835141E-4</v>
      </c>
      <c r="G240" s="23">
        <f t="shared" si="22"/>
        <v>2000</v>
      </c>
    </row>
    <row r="241" spans="1:7" x14ac:dyDescent="0.2">
      <c r="A241" s="23" t="s">
        <v>2490</v>
      </c>
      <c r="C241" s="24">
        <f t="shared" si="19"/>
        <v>36853</v>
      </c>
      <c r="D241" s="23" t="e">
        <f t="shared" si="20"/>
        <v>#VALUE!</v>
      </c>
      <c r="E241" s="23">
        <f t="shared" si="21"/>
        <v>46.86</v>
      </c>
      <c r="F241" s="23">
        <f t="shared" si="23"/>
        <v>0</v>
      </c>
      <c r="G241" s="23">
        <f t="shared" si="22"/>
        <v>2000</v>
      </c>
    </row>
    <row r="242" spans="1:7" x14ac:dyDescent="0.2">
      <c r="A242" s="23" t="s">
        <v>2489</v>
      </c>
      <c r="C242" s="24">
        <f t="shared" si="19"/>
        <v>36854</v>
      </c>
      <c r="D242" s="23">
        <f t="shared" si="20"/>
        <v>46.91</v>
      </c>
      <c r="E242" s="23">
        <f t="shared" si="21"/>
        <v>46.91</v>
      </c>
      <c r="F242" s="23">
        <f t="shared" si="23"/>
        <v>1.0664392607170679E-3</v>
      </c>
      <c r="G242" s="23">
        <f t="shared" si="22"/>
        <v>2000</v>
      </c>
    </row>
    <row r="243" spans="1:7" x14ac:dyDescent="0.2">
      <c r="A243" s="23" t="s">
        <v>2488</v>
      </c>
      <c r="C243" s="24">
        <f t="shared" si="19"/>
        <v>36857</v>
      </c>
      <c r="D243" s="23">
        <f t="shared" si="20"/>
        <v>46.9</v>
      </c>
      <c r="E243" s="23">
        <f t="shared" si="21"/>
        <v>46.9</v>
      </c>
      <c r="F243" s="23">
        <f t="shared" si="23"/>
        <v>-2.13196888132934E-4</v>
      </c>
      <c r="G243" s="23">
        <f t="shared" si="22"/>
        <v>2000</v>
      </c>
    </row>
    <row r="244" spans="1:7" x14ac:dyDescent="0.2">
      <c r="A244" s="23" t="s">
        <v>2487</v>
      </c>
      <c r="C244" s="24">
        <f t="shared" si="19"/>
        <v>36858</v>
      </c>
      <c r="D244" s="23">
        <f t="shared" si="20"/>
        <v>46.93</v>
      </c>
      <c r="E244" s="23">
        <f t="shared" si="21"/>
        <v>46.93</v>
      </c>
      <c r="F244" s="23">
        <f t="shared" si="23"/>
        <v>6.3945435409270104E-4</v>
      </c>
      <c r="G244" s="23">
        <f t="shared" si="22"/>
        <v>2000</v>
      </c>
    </row>
    <row r="245" spans="1:7" x14ac:dyDescent="0.2">
      <c r="A245" s="23" t="s">
        <v>2486</v>
      </c>
      <c r="C245" s="24">
        <f t="shared" si="19"/>
        <v>36859</v>
      </c>
      <c r="D245" s="23">
        <f t="shared" si="20"/>
        <v>46.95</v>
      </c>
      <c r="E245" s="23">
        <f t="shared" si="21"/>
        <v>46.95</v>
      </c>
      <c r="F245" s="23">
        <f t="shared" si="23"/>
        <v>4.2607584794575912E-4</v>
      </c>
      <c r="G245" s="23">
        <f t="shared" si="22"/>
        <v>2000</v>
      </c>
    </row>
    <row r="246" spans="1:7" x14ac:dyDescent="0.2">
      <c r="A246" s="23" t="s">
        <v>2485</v>
      </c>
      <c r="C246" s="24">
        <f t="shared" si="19"/>
        <v>36860</v>
      </c>
      <c r="D246" s="23">
        <f t="shared" si="20"/>
        <v>46.87</v>
      </c>
      <c r="E246" s="23">
        <f t="shared" si="21"/>
        <v>46.87</v>
      </c>
      <c r="F246" s="23">
        <f t="shared" si="23"/>
        <v>-1.7053937196572625E-3</v>
      </c>
      <c r="G246" s="23">
        <f t="shared" si="22"/>
        <v>2000</v>
      </c>
    </row>
    <row r="247" spans="1:7" x14ac:dyDescent="0.2">
      <c r="A247" s="23" t="s">
        <v>2484</v>
      </c>
      <c r="C247" s="24">
        <f t="shared" si="19"/>
        <v>36861</v>
      </c>
      <c r="D247" s="23">
        <f t="shared" si="20"/>
        <v>46.89</v>
      </c>
      <c r="E247" s="23">
        <f t="shared" si="21"/>
        <v>46.89</v>
      </c>
      <c r="F247" s="23">
        <f t="shared" si="23"/>
        <v>4.2662116688026738E-4</v>
      </c>
      <c r="G247" s="23">
        <f t="shared" si="22"/>
        <v>2000</v>
      </c>
    </row>
    <row r="248" spans="1:7" x14ac:dyDescent="0.2">
      <c r="A248" s="23" t="s">
        <v>2483</v>
      </c>
      <c r="C248" s="24">
        <f t="shared" si="19"/>
        <v>36864</v>
      </c>
      <c r="D248" s="23">
        <f t="shared" si="20"/>
        <v>46.88</v>
      </c>
      <c r="E248" s="23">
        <f t="shared" si="21"/>
        <v>46.88</v>
      </c>
      <c r="F248" s="23">
        <f t="shared" si="23"/>
        <v>-2.1328783273768915E-4</v>
      </c>
      <c r="G248" s="23">
        <f t="shared" si="22"/>
        <v>2000</v>
      </c>
    </row>
    <row r="249" spans="1:7" x14ac:dyDescent="0.2">
      <c r="A249" s="23" t="s">
        <v>2482</v>
      </c>
      <c r="C249" s="24">
        <f t="shared" si="19"/>
        <v>36865</v>
      </c>
      <c r="D249" s="23">
        <f t="shared" si="20"/>
        <v>46.8</v>
      </c>
      <c r="E249" s="23">
        <f t="shared" si="21"/>
        <v>46.8</v>
      </c>
      <c r="F249" s="23">
        <f t="shared" si="23"/>
        <v>-1.7079423451562587E-3</v>
      </c>
      <c r="G249" s="23">
        <f t="shared" si="22"/>
        <v>2000</v>
      </c>
    </row>
    <row r="250" spans="1:7" x14ac:dyDescent="0.2">
      <c r="A250" s="23" t="s">
        <v>2481</v>
      </c>
      <c r="C250" s="24">
        <f t="shared" si="19"/>
        <v>36866</v>
      </c>
      <c r="D250" s="23">
        <f t="shared" si="20"/>
        <v>46.78</v>
      </c>
      <c r="E250" s="23">
        <f t="shared" si="21"/>
        <v>46.78</v>
      </c>
      <c r="F250" s="23">
        <f t="shared" si="23"/>
        <v>-4.2744176756797405E-4</v>
      </c>
      <c r="G250" s="23">
        <f t="shared" si="22"/>
        <v>2000</v>
      </c>
    </row>
    <row r="251" spans="1:7" x14ac:dyDescent="0.2">
      <c r="A251" s="23" t="s">
        <v>2480</v>
      </c>
      <c r="C251" s="24">
        <f t="shared" si="19"/>
        <v>36867</v>
      </c>
      <c r="D251" s="23">
        <f t="shared" si="20"/>
        <v>46.8</v>
      </c>
      <c r="E251" s="23">
        <f t="shared" si="21"/>
        <v>46.8</v>
      </c>
      <c r="F251" s="23">
        <f t="shared" si="23"/>
        <v>4.2744176756793041E-4</v>
      </c>
      <c r="G251" s="23">
        <f t="shared" si="22"/>
        <v>2000</v>
      </c>
    </row>
    <row r="252" spans="1:7" x14ac:dyDescent="0.2">
      <c r="A252" s="23" t="s">
        <v>2479</v>
      </c>
      <c r="C252" s="24">
        <f t="shared" si="19"/>
        <v>36868</v>
      </c>
      <c r="D252" s="23">
        <f t="shared" si="20"/>
        <v>46.8</v>
      </c>
      <c r="E252" s="23">
        <f t="shared" si="21"/>
        <v>46.8</v>
      </c>
      <c r="F252" s="23">
        <f t="shared" si="23"/>
        <v>0</v>
      </c>
      <c r="G252" s="23">
        <f t="shared" si="22"/>
        <v>2000</v>
      </c>
    </row>
    <row r="253" spans="1:7" x14ac:dyDescent="0.2">
      <c r="A253" s="23" t="s">
        <v>2478</v>
      </c>
      <c r="C253" s="24">
        <f t="shared" si="19"/>
        <v>36871</v>
      </c>
      <c r="D253" s="23">
        <f t="shared" si="20"/>
        <v>46.78</v>
      </c>
      <c r="E253" s="23">
        <f t="shared" si="21"/>
        <v>46.78</v>
      </c>
      <c r="F253" s="23">
        <f t="shared" si="23"/>
        <v>-4.2744176756797405E-4</v>
      </c>
      <c r="G253" s="23">
        <f t="shared" si="22"/>
        <v>2000</v>
      </c>
    </row>
    <row r="254" spans="1:7" x14ac:dyDescent="0.2">
      <c r="A254" s="23" t="s">
        <v>2477</v>
      </c>
      <c r="C254" s="24">
        <f t="shared" si="19"/>
        <v>36872</v>
      </c>
      <c r="D254" s="23">
        <f t="shared" si="20"/>
        <v>46.78</v>
      </c>
      <c r="E254" s="23">
        <f t="shared" si="21"/>
        <v>46.78</v>
      </c>
      <c r="F254" s="23">
        <f t="shared" si="23"/>
        <v>0</v>
      </c>
      <c r="G254" s="23">
        <f t="shared" si="22"/>
        <v>2000</v>
      </c>
    </row>
    <row r="255" spans="1:7" x14ac:dyDescent="0.2">
      <c r="A255" s="23" t="s">
        <v>2476</v>
      </c>
      <c r="C255" s="24">
        <f t="shared" si="19"/>
        <v>36873</v>
      </c>
      <c r="D255" s="23">
        <f t="shared" si="20"/>
        <v>46.8</v>
      </c>
      <c r="E255" s="23">
        <f t="shared" si="21"/>
        <v>46.8</v>
      </c>
      <c r="F255" s="23">
        <f t="shared" si="23"/>
        <v>4.2744176756793041E-4</v>
      </c>
      <c r="G255" s="23">
        <f t="shared" si="22"/>
        <v>2000</v>
      </c>
    </row>
    <row r="256" spans="1:7" x14ac:dyDescent="0.2">
      <c r="A256" s="23" t="s">
        <v>2475</v>
      </c>
      <c r="C256" s="24">
        <f t="shared" si="19"/>
        <v>36874</v>
      </c>
      <c r="D256" s="23">
        <f t="shared" si="20"/>
        <v>46.8</v>
      </c>
      <c r="E256" s="23">
        <f t="shared" si="21"/>
        <v>46.8</v>
      </c>
      <c r="F256" s="23">
        <f t="shared" si="23"/>
        <v>0</v>
      </c>
      <c r="G256" s="23">
        <f t="shared" si="22"/>
        <v>2000</v>
      </c>
    </row>
    <row r="257" spans="1:7" x14ac:dyDescent="0.2">
      <c r="A257" s="23" t="s">
        <v>2474</v>
      </c>
      <c r="C257" s="24">
        <f t="shared" si="19"/>
        <v>36875</v>
      </c>
      <c r="D257" s="23">
        <f t="shared" si="20"/>
        <v>46.8</v>
      </c>
      <c r="E257" s="23">
        <f t="shared" si="21"/>
        <v>46.8</v>
      </c>
      <c r="F257" s="23">
        <f t="shared" si="23"/>
        <v>0</v>
      </c>
      <c r="G257" s="23">
        <f t="shared" si="22"/>
        <v>2000</v>
      </c>
    </row>
    <row r="258" spans="1:7" x14ac:dyDescent="0.2">
      <c r="A258" s="23" t="s">
        <v>2473</v>
      </c>
      <c r="C258" s="24">
        <f t="shared" si="19"/>
        <v>36878</v>
      </c>
      <c r="D258" s="23">
        <f t="shared" si="20"/>
        <v>46.79</v>
      </c>
      <c r="E258" s="23">
        <f t="shared" si="21"/>
        <v>46.79</v>
      </c>
      <c r="F258" s="23">
        <f t="shared" si="23"/>
        <v>-2.136980454761337E-4</v>
      </c>
      <c r="G258" s="23">
        <f t="shared" si="22"/>
        <v>2000</v>
      </c>
    </row>
    <row r="259" spans="1:7" x14ac:dyDescent="0.2">
      <c r="A259" s="23" t="s">
        <v>2472</v>
      </c>
      <c r="C259" s="24">
        <f t="shared" si="19"/>
        <v>36879</v>
      </c>
      <c r="D259" s="23">
        <f t="shared" si="20"/>
        <v>46.75</v>
      </c>
      <c r="E259" s="23">
        <f t="shared" si="21"/>
        <v>46.75</v>
      </c>
      <c r="F259" s="23">
        <f t="shared" si="23"/>
        <v>-8.5524914342884485E-4</v>
      </c>
      <c r="G259" s="23">
        <f t="shared" si="22"/>
        <v>2000</v>
      </c>
    </row>
    <row r="260" spans="1:7" x14ac:dyDescent="0.2">
      <c r="A260" s="23" t="s">
        <v>2471</v>
      </c>
      <c r="C260" s="24">
        <f t="shared" si="19"/>
        <v>36880</v>
      </c>
      <c r="D260" s="23">
        <f t="shared" si="20"/>
        <v>46.75</v>
      </c>
      <c r="E260" s="23">
        <f t="shared" si="21"/>
        <v>46.75</v>
      </c>
      <c r="F260" s="23">
        <f t="shared" si="23"/>
        <v>0</v>
      </c>
      <c r="G260" s="23">
        <f t="shared" si="22"/>
        <v>2000</v>
      </c>
    </row>
    <row r="261" spans="1:7" x14ac:dyDescent="0.2">
      <c r="A261" s="23" t="s">
        <v>2470</v>
      </c>
      <c r="C261" s="24">
        <f t="shared" si="19"/>
        <v>36881</v>
      </c>
      <c r="D261" s="23">
        <f t="shared" si="20"/>
        <v>46.74</v>
      </c>
      <c r="E261" s="23">
        <f t="shared" si="21"/>
        <v>46.74</v>
      </c>
      <c r="F261" s="23">
        <f t="shared" si="23"/>
        <v>-2.1392662398402528E-4</v>
      </c>
      <c r="G261" s="23">
        <f t="shared" si="22"/>
        <v>2000</v>
      </c>
    </row>
    <row r="262" spans="1:7" x14ac:dyDescent="0.2">
      <c r="A262" s="23" t="s">
        <v>2469</v>
      </c>
      <c r="C262" s="24">
        <f t="shared" si="19"/>
        <v>36882</v>
      </c>
      <c r="D262" s="23">
        <f t="shared" si="20"/>
        <v>46.77</v>
      </c>
      <c r="E262" s="23">
        <f t="shared" si="21"/>
        <v>46.77</v>
      </c>
      <c r="F262" s="23">
        <f t="shared" si="23"/>
        <v>6.4164262708304011E-4</v>
      </c>
      <c r="G262" s="23">
        <f t="shared" si="22"/>
        <v>2000</v>
      </c>
    </row>
    <row r="263" spans="1:7" x14ac:dyDescent="0.2">
      <c r="A263" s="23" t="s">
        <v>2468</v>
      </c>
      <c r="C263" s="24">
        <f t="shared" si="19"/>
        <v>36885</v>
      </c>
      <c r="D263" s="23" t="e">
        <f t="shared" si="20"/>
        <v>#VALUE!</v>
      </c>
      <c r="E263" s="23">
        <f t="shared" si="21"/>
        <v>46.77</v>
      </c>
      <c r="F263" s="23">
        <f t="shared" si="23"/>
        <v>0</v>
      </c>
      <c r="G263" s="23">
        <f t="shared" si="22"/>
        <v>2000</v>
      </c>
    </row>
    <row r="264" spans="1:7" x14ac:dyDescent="0.2">
      <c r="A264" s="23" t="s">
        <v>2467</v>
      </c>
      <c r="C264" s="24">
        <f t="shared" ref="C264:C327" si="24">VALUE(LEFT(A264,15))</f>
        <v>36886</v>
      </c>
      <c r="D264" s="23">
        <f t="shared" ref="D264:D327" si="25">VALUE(RIGHT(A264,9))</f>
        <v>46.75</v>
      </c>
      <c r="E264" s="23">
        <f t="shared" ref="E264:E327" si="26">IF(ISNUMBER(D264),D264,D263)</f>
        <v>46.75</v>
      </c>
      <c r="F264" s="23">
        <f t="shared" si="23"/>
        <v>-4.277160030989584E-4</v>
      </c>
      <c r="G264" s="23">
        <f t="shared" ref="G264:G327" si="27">YEAR(C264)</f>
        <v>2000</v>
      </c>
    </row>
    <row r="265" spans="1:7" x14ac:dyDescent="0.2">
      <c r="A265" s="23" t="s">
        <v>2466</v>
      </c>
      <c r="C265" s="24">
        <f t="shared" si="24"/>
        <v>36887</v>
      </c>
      <c r="D265" s="23">
        <f t="shared" si="25"/>
        <v>46.73</v>
      </c>
      <c r="E265" s="23">
        <f t="shared" si="26"/>
        <v>46.73</v>
      </c>
      <c r="F265" s="23">
        <f t="shared" ref="F265:F328" si="28">LN(E265/E264)</f>
        <v>-4.278990223612579E-4</v>
      </c>
      <c r="G265" s="23">
        <f t="shared" si="27"/>
        <v>2000</v>
      </c>
    </row>
    <row r="266" spans="1:7" x14ac:dyDescent="0.2">
      <c r="A266" s="23" t="s">
        <v>2465</v>
      </c>
      <c r="C266" s="24">
        <f t="shared" si="24"/>
        <v>36888</v>
      </c>
      <c r="D266" s="23">
        <f t="shared" si="25"/>
        <v>46.75</v>
      </c>
      <c r="E266" s="23">
        <f t="shared" si="26"/>
        <v>46.75</v>
      </c>
      <c r="F266" s="23">
        <f t="shared" si="28"/>
        <v>4.2789902236133824E-4</v>
      </c>
      <c r="G266" s="23">
        <f t="shared" si="27"/>
        <v>2000</v>
      </c>
    </row>
    <row r="267" spans="1:7" x14ac:dyDescent="0.2">
      <c r="A267" s="23" t="s">
        <v>2464</v>
      </c>
      <c r="C267" s="24">
        <f t="shared" si="24"/>
        <v>36889</v>
      </c>
      <c r="D267" s="23">
        <f t="shared" si="25"/>
        <v>46.75</v>
      </c>
      <c r="E267" s="23">
        <f t="shared" si="26"/>
        <v>46.75</v>
      </c>
      <c r="F267" s="23">
        <f t="shared" si="28"/>
        <v>0</v>
      </c>
      <c r="G267" s="23">
        <f t="shared" si="27"/>
        <v>2000</v>
      </c>
    </row>
    <row r="268" spans="1:7" x14ac:dyDescent="0.2">
      <c r="A268" s="23" t="s">
        <v>2463</v>
      </c>
      <c r="C268" s="24">
        <f t="shared" si="24"/>
        <v>36892</v>
      </c>
      <c r="D268" s="23" t="e">
        <f t="shared" si="25"/>
        <v>#VALUE!</v>
      </c>
      <c r="E268" s="23">
        <f t="shared" si="26"/>
        <v>46.75</v>
      </c>
      <c r="F268" s="23">
        <f t="shared" si="28"/>
        <v>0</v>
      </c>
      <c r="G268" s="23">
        <f t="shared" si="27"/>
        <v>2001</v>
      </c>
    </row>
    <row r="269" spans="1:7" x14ac:dyDescent="0.2">
      <c r="A269" s="23" t="s">
        <v>2462</v>
      </c>
      <c r="C269" s="24">
        <f t="shared" si="24"/>
        <v>36893</v>
      </c>
      <c r="D269" s="23">
        <f t="shared" si="25"/>
        <v>46.74</v>
      </c>
      <c r="E269" s="23">
        <f t="shared" si="26"/>
        <v>46.74</v>
      </c>
      <c r="F269" s="23">
        <f t="shared" si="28"/>
        <v>-2.1392662398402528E-4</v>
      </c>
      <c r="G269" s="23">
        <f t="shared" si="27"/>
        <v>2001</v>
      </c>
    </row>
    <row r="270" spans="1:7" x14ac:dyDescent="0.2">
      <c r="A270" s="23" t="s">
        <v>2461</v>
      </c>
      <c r="C270" s="24">
        <f t="shared" si="24"/>
        <v>36894</v>
      </c>
      <c r="D270" s="23">
        <f t="shared" si="25"/>
        <v>46.75</v>
      </c>
      <c r="E270" s="23">
        <f t="shared" si="26"/>
        <v>46.75</v>
      </c>
      <c r="F270" s="23">
        <f t="shared" si="28"/>
        <v>2.1392662398406618E-4</v>
      </c>
      <c r="G270" s="23">
        <f t="shared" si="27"/>
        <v>2001</v>
      </c>
    </row>
    <row r="271" spans="1:7" x14ac:dyDescent="0.2">
      <c r="A271" s="23" t="s">
        <v>2460</v>
      </c>
      <c r="C271" s="24">
        <f t="shared" si="24"/>
        <v>36895</v>
      </c>
      <c r="D271" s="23">
        <f t="shared" si="25"/>
        <v>46.78</v>
      </c>
      <c r="E271" s="23">
        <f t="shared" si="26"/>
        <v>46.78</v>
      </c>
      <c r="F271" s="23">
        <f t="shared" si="28"/>
        <v>6.4150542133704404E-4</v>
      </c>
      <c r="G271" s="23">
        <f t="shared" si="27"/>
        <v>2001</v>
      </c>
    </row>
    <row r="272" spans="1:7" x14ac:dyDescent="0.2">
      <c r="A272" s="23" t="s">
        <v>2459</v>
      </c>
      <c r="C272" s="24">
        <f t="shared" si="24"/>
        <v>36896</v>
      </c>
      <c r="D272" s="23">
        <f t="shared" si="25"/>
        <v>46.76</v>
      </c>
      <c r="E272" s="23">
        <f t="shared" si="26"/>
        <v>46.76</v>
      </c>
      <c r="F272" s="23">
        <f t="shared" si="28"/>
        <v>-4.2762455216536967E-4</v>
      </c>
      <c r="G272" s="23">
        <f t="shared" si="27"/>
        <v>2001</v>
      </c>
    </row>
    <row r="273" spans="1:7" x14ac:dyDescent="0.2">
      <c r="A273" s="23" t="s">
        <v>2458</v>
      </c>
      <c r="C273" s="24">
        <f t="shared" si="24"/>
        <v>36899</v>
      </c>
      <c r="D273" s="23">
        <f t="shared" si="25"/>
        <v>46.73</v>
      </c>
      <c r="E273" s="23">
        <f t="shared" si="26"/>
        <v>46.73</v>
      </c>
      <c r="F273" s="23">
        <f t="shared" si="28"/>
        <v>-6.4177989153286954E-4</v>
      </c>
      <c r="G273" s="23">
        <f t="shared" si="27"/>
        <v>2001</v>
      </c>
    </row>
    <row r="274" spans="1:7" x14ac:dyDescent="0.2">
      <c r="A274" s="23" t="s">
        <v>2457</v>
      </c>
      <c r="C274" s="24">
        <f t="shared" si="24"/>
        <v>36900</v>
      </c>
      <c r="D274" s="23">
        <f t="shared" si="25"/>
        <v>46.68</v>
      </c>
      <c r="E274" s="23">
        <f t="shared" si="26"/>
        <v>46.68</v>
      </c>
      <c r="F274" s="23">
        <f t="shared" si="28"/>
        <v>-1.0705492939794619E-3</v>
      </c>
      <c r="G274" s="23">
        <f t="shared" si="27"/>
        <v>2001</v>
      </c>
    </row>
    <row r="275" spans="1:7" x14ac:dyDescent="0.2">
      <c r="A275" s="23" t="s">
        <v>2456</v>
      </c>
      <c r="C275" s="24">
        <f t="shared" si="24"/>
        <v>36901</v>
      </c>
      <c r="D275" s="23">
        <f t="shared" si="25"/>
        <v>46.68</v>
      </c>
      <c r="E275" s="23">
        <f t="shared" si="26"/>
        <v>46.68</v>
      </c>
      <c r="F275" s="23">
        <f t="shared" si="28"/>
        <v>0</v>
      </c>
      <c r="G275" s="23">
        <f t="shared" si="27"/>
        <v>2001</v>
      </c>
    </row>
    <row r="276" spans="1:7" x14ac:dyDescent="0.2">
      <c r="A276" s="23" t="s">
        <v>2455</v>
      </c>
      <c r="C276" s="24">
        <f t="shared" si="24"/>
        <v>36902</v>
      </c>
      <c r="D276" s="23">
        <f t="shared" si="25"/>
        <v>46.68</v>
      </c>
      <c r="E276" s="23">
        <f t="shared" si="26"/>
        <v>46.68</v>
      </c>
      <c r="F276" s="23">
        <f t="shared" si="28"/>
        <v>0</v>
      </c>
      <c r="G276" s="23">
        <f t="shared" si="27"/>
        <v>2001</v>
      </c>
    </row>
    <row r="277" spans="1:7" x14ac:dyDescent="0.2">
      <c r="A277" s="23" t="s">
        <v>2454</v>
      </c>
      <c r="C277" s="24">
        <f t="shared" si="24"/>
        <v>36903</v>
      </c>
      <c r="D277" s="23">
        <f t="shared" si="25"/>
        <v>47.47</v>
      </c>
      <c r="E277" s="23">
        <f t="shared" si="26"/>
        <v>47.47</v>
      </c>
      <c r="F277" s="23">
        <f t="shared" si="28"/>
        <v>1.6782125144871499E-2</v>
      </c>
      <c r="G277" s="23">
        <f t="shared" si="27"/>
        <v>2001</v>
      </c>
    </row>
    <row r="278" spans="1:7" x14ac:dyDescent="0.2">
      <c r="A278" s="23" t="s">
        <v>2453</v>
      </c>
      <c r="C278" s="24">
        <f t="shared" si="24"/>
        <v>36906</v>
      </c>
      <c r="D278" s="23" t="e">
        <f t="shared" si="25"/>
        <v>#VALUE!</v>
      </c>
      <c r="E278" s="23">
        <f t="shared" si="26"/>
        <v>47.47</v>
      </c>
      <c r="F278" s="23">
        <f t="shared" si="28"/>
        <v>0</v>
      </c>
      <c r="G278" s="23">
        <f t="shared" si="27"/>
        <v>2001</v>
      </c>
    </row>
    <row r="279" spans="1:7" x14ac:dyDescent="0.2">
      <c r="A279" s="23" t="s">
        <v>2452</v>
      </c>
      <c r="C279" s="24">
        <f t="shared" si="24"/>
        <v>36907</v>
      </c>
      <c r="D279" s="23">
        <f t="shared" si="25"/>
        <v>46.55</v>
      </c>
      <c r="E279" s="23">
        <f t="shared" si="26"/>
        <v>46.55</v>
      </c>
      <c r="F279" s="23">
        <f t="shared" si="28"/>
        <v>-1.9570928840150638E-2</v>
      </c>
      <c r="G279" s="23">
        <f t="shared" si="27"/>
        <v>2001</v>
      </c>
    </row>
    <row r="280" spans="1:7" x14ac:dyDescent="0.2">
      <c r="A280" s="23" t="s">
        <v>2451</v>
      </c>
      <c r="C280" s="24">
        <f t="shared" si="24"/>
        <v>36908</v>
      </c>
      <c r="D280" s="23">
        <f t="shared" si="25"/>
        <v>46.48</v>
      </c>
      <c r="E280" s="23">
        <f t="shared" si="26"/>
        <v>46.48</v>
      </c>
      <c r="F280" s="23">
        <f t="shared" si="28"/>
        <v>-1.5048911794202768E-3</v>
      </c>
      <c r="G280" s="23">
        <f t="shared" si="27"/>
        <v>2001</v>
      </c>
    </row>
    <row r="281" spans="1:7" x14ac:dyDescent="0.2">
      <c r="A281" s="23" t="s">
        <v>2450</v>
      </c>
      <c r="C281" s="24">
        <f t="shared" si="24"/>
        <v>36909</v>
      </c>
      <c r="D281" s="23">
        <f t="shared" si="25"/>
        <v>46.45</v>
      </c>
      <c r="E281" s="23">
        <f t="shared" si="26"/>
        <v>46.45</v>
      </c>
      <c r="F281" s="23">
        <f t="shared" si="28"/>
        <v>-6.4564728380813016E-4</v>
      </c>
      <c r="G281" s="23">
        <f t="shared" si="27"/>
        <v>2001</v>
      </c>
    </row>
    <row r="282" spans="1:7" x14ac:dyDescent="0.2">
      <c r="A282" s="23" t="s">
        <v>2449</v>
      </c>
      <c r="C282" s="24">
        <f t="shared" si="24"/>
        <v>36910</v>
      </c>
      <c r="D282" s="23">
        <f t="shared" si="25"/>
        <v>46.43</v>
      </c>
      <c r="E282" s="23">
        <f t="shared" si="26"/>
        <v>46.43</v>
      </c>
      <c r="F282" s="23">
        <f t="shared" si="28"/>
        <v>-4.3066322801727527E-4</v>
      </c>
      <c r="G282" s="23">
        <f t="shared" si="27"/>
        <v>2001</v>
      </c>
    </row>
    <row r="283" spans="1:7" x14ac:dyDescent="0.2">
      <c r="A283" s="23" t="s">
        <v>2448</v>
      </c>
      <c r="C283" s="24">
        <f t="shared" si="24"/>
        <v>36913</v>
      </c>
      <c r="D283" s="23">
        <f t="shared" si="25"/>
        <v>46.43</v>
      </c>
      <c r="E283" s="23">
        <f t="shared" si="26"/>
        <v>46.43</v>
      </c>
      <c r="F283" s="23">
        <f t="shared" si="28"/>
        <v>0</v>
      </c>
      <c r="G283" s="23">
        <f t="shared" si="27"/>
        <v>2001</v>
      </c>
    </row>
    <row r="284" spans="1:7" x14ac:dyDescent="0.2">
      <c r="A284" s="23" t="s">
        <v>2447</v>
      </c>
      <c r="C284" s="24">
        <f t="shared" si="24"/>
        <v>36914</v>
      </c>
      <c r="D284" s="23">
        <f t="shared" si="25"/>
        <v>46.39</v>
      </c>
      <c r="E284" s="23">
        <f t="shared" si="26"/>
        <v>46.39</v>
      </c>
      <c r="F284" s="23">
        <f t="shared" si="28"/>
        <v>-8.6188326817806767E-4</v>
      </c>
      <c r="G284" s="23">
        <f t="shared" si="27"/>
        <v>2001</v>
      </c>
    </row>
    <row r="285" spans="1:7" x14ac:dyDescent="0.2">
      <c r="A285" s="23" t="s">
        <v>2446</v>
      </c>
      <c r="C285" s="24">
        <f t="shared" si="24"/>
        <v>36915</v>
      </c>
      <c r="D285" s="23">
        <f t="shared" si="25"/>
        <v>46.42</v>
      </c>
      <c r="E285" s="23">
        <f t="shared" si="26"/>
        <v>46.42</v>
      </c>
      <c r="F285" s="23">
        <f t="shared" si="28"/>
        <v>6.464820826386007E-4</v>
      </c>
      <c r="G285" s="23">
        <f t="shared" si="27"/>
        <v>2001</v>
      </c>
    </row>
    <row r="286" spans="1:7" x14ac:dyDescent="0.2">
      <c r="A286" s="23" t="s">
        <v>2445</v>
      </c>
      <c r="C286" s="24">
        <f t="shared" si="24"/>
        <v>36916</v>
      </c>
      <c r="D286" s="23">
        <f t="shared" si="25"/>
        <v>46.54</v>
      </c>
      <c r="E286" s="23">
        <f t="shared" si="26"/>
        <v>46.54</v>
      </c>
      <c r="F286" s="23">
        <f t="shared" si="28"/>
        <v>2.5817570278546587E-3</v>
      </c>
      <c r="G286" s="23">
        <f t="shared" si="27"/>
        <v>2001</v>
      </c>
    </row>
    <row r="287" spans="1:7" x14ac:dyDescent="0.2">
      <c r="A287" s="23" t="s">
        <v>2444</v>
      </c>
      <c r="C287" s="24">
        <f t="shared" si="24"/>
        <v>36917</v>
      </c>
      <c r="D287" s="23">
        <f t="shared" si="25"/>
        <v>46.53</v>
      </c>
      <c r="E287" s="23">
        <f t="shared" si="26"/>
        <v>46.53</v>
      </c>
      <c r="F287" s="23">
        <f t="shared" si="28"/>
        <v>-2.1489201758850425E-4</v>
      </c>
      <c r="G287" s="23">
        <f t="shared" si="27"/>
        <v>2001</v>
      </c>
    </row>
    <row r="288" spans="1:7" x14ac:dyDescent="0.2">
      <c r="A288" s="23" t="s">
        <v>2443</v>
      </c>
      <c r="C288" s="24">
        <f t="shared" si="24"/>
        <v>36920</v>
      </c>
      <c r="D288" s="23">
        <f t="shared" si="25"/>
        <v>46.5</v>
      </c>
      <c r="E288" s="23">
        <f t="shared" si="26"/>
        <v>46.5</v>
      </c>
      <c r="F288" s="23">
        <f t="shared" si="28"/>
        <v>-6.4495326324656916E-4</v>
      </c>
      <c r="G288" s="23">
        <f t="shared" si="27"/>
        <v>2001</v>
      </c>
    </row>
    <row r="289" spans="1:7" x14ac:dyDescent="0.2">
      <c r="A289" s="23" t="s">
        <v>2442</v>
      </c>
      <c r="C289" s="24">
        <f t="shared" si="24"/>
        <v>36921</v>
      </c>
      <c r="D289" s="23">
        <f t="shared" si="25"/>
        <v>46.46</v>
      </c>
      <c r="E289" s="23">
        <f t="shared" si="26"/>
        <v>46.46</v>
      </c>
      <c r="F289" s="23">
        <f t="shared" si="28"/>
        <v>-8.6058525104753961E-4</v>
      </c>
      <c r="G289" s="23">
        <f t="shared" si="27"/>
        <v>2001</v>
      </c>
    </row>
    <row r="290" spans="1:7" x14ac:dyDescent="0.2">
      <c r="A290" s="23" t="s">
        <v>2441</v>
      </c>
      <c r="C290" s="24">
        <f t="shared" si="24"/>
        <v>36922</v>
      </c>
      <c r="D290" s="23">
        <f t="shared" si="25"/>
        <v>46.44</v>
      </c>
      <c r="E290" s="23">
        <f t="shared" si="26"/>
        <v>46.44</v>
      </c>
      <c r="F290" s="23">
        <f t="shared" si="28"/>
        <v>-4.3057051257245092E-4</v>
      </c>
      <c r="G290" s="23">
        <f t="shared" si="27"/>
        <v>2001</v>
      </c>
    </row>
    <row r="291" spans="1:7" x14ac:dyDescent="0.2">
      <c r="A291" s="23" t="s">
        <v>2440</v>
      </c>
      <c r="C291" s="24">
        <f t="shared" si="24"/>
        <v>36923</v>
      </c>
      <c r="D291" s="23">
        <f t="shared" si="25"/>
        <v>46.41</v>
      </c>
      <c r="E291" s="23">
        <f t="shared" si="26"/>
        <v>46.41</v>
      </c>
      <c r="F291" s="23">
        <f t="shared" si="28"/>
        <v>-6.4620357660637889E-4</v>
      </c>
      <c r="G291" s="23">
        <f t="shared" si="27"/>
        <v>2001</v>
      </c>
    </row>
    <row r="292" spans="1:7" x14ac:dyDescent="0.2">
      <c r="A292" s="23" t="s">
        <v>2439</v>
      </c>
      <c r="C292" s="24">
        <f t="shared" si="24"/>
        <v>36924</v>
      </c>
      <c r="D292" s="23">
        <f t="shared" si="25"/>
        <v>46.44</v>
      </c>
      <c r="E292" s="23">
        <f t="shared" si="26"/>
        <v>46.44</v>
      </c>
      <c r="F292" s="23">
        <f t="shared" si="28"/>
        <v>6.4620357660630137E-4</v>
      </c>
      <c r="G292" s="23">
        <f t="shared" si="27"/>
        <v>2001</v>
      </c>
    </row>
    <row r="293" spans="1:7" x14ac:dyDescent="0.2">
      <c r="A293" s="23" t="s">
        <v>2438</v>
      </c>
      <c r="C293" s="24">
        <f t="shared" si="24"/>
        <v>36927</v>
      </c>
      <c r="D293" s="23">
        <f t="shared" si="25"/>
        <v>46.43</v>
      </c>
      <c r="E293" s="23">
        <f t="shared" si="26"/>
        <v>46.43</v>
      </c>
      <c r="F293" s="23">
        <f t="shared" si="28"/>
        <v>-2.1535479786039666E-4</v>
      </c>
      <c r="G293" s="23">
        <f t="shared" si="27"/>
        <v>2001</v>
      </c>
    </row>
    <row r="294" spans="1:7" x14ac:dyDescent="0.2">
      <c r="A294" s="23" t="s">
        <v>2437</v>
      </c>
      <c r="C294" s="24">
        <f t="shared" si="24"/>
        <v>36928</v>
      </c>
      <c r="D294" s="23">
        <f t="shared" si="25"/>
        <v>46.42</v>
      </c>
      <c r="E294" s="23">
        <f t="shared" si="26"/>
        <v>46.42</v>
      </c>
      <c r="F294" s="23">
        <f t="shared" si="28"/>
        <v>-2.1540118553933947E-4</v>
      </c>
      <c r="G294" s="23">
        <f t="shared" si="27"/>
        <v>2001</v>
      </c>
    </row>
    <row r="295" spans="1:7" x14ac:dyDescent="0.2">
      <c r="A295" s="23" t="s">
        <v>2436</v>
      </c>
      <c r="C295" s="24">
        <f t="shared" si="24"/>
        <v>36929</v>
      </c>
      <c r="D295" s="23">
        <f t="shared" si="25"/>
        <v>46.46</v>
      </c>
      <c r="E295" s="23">
        <f t="shared" si="26"/>
        <v>46.46</v>
      </c>
      <c r="F295" s="23">
        <f t="shared" si="28"/>
        <v>8.6132649597209059E-4</v>
      </c>
      <c r="G295" s="23">
        <f t="shared" si="27"/>
        <v>2001</v>
      </c>
    </row>
    <row r="296" spans="1:7" x14ac:dyDescent="0.2">
      <c r="A296" s="23" t="s">
        <v>2435</v>
      </c>
      <c r="C296" s="24">
        <f t="shared" si="24"/>
        <v>36930</v>
      </c>
      <c r="D296" s="23">
        <f t="shared" si="25"/>
        <v>46.46</v>
      </c>
      <c r="E296" s="23">
        <f t="shared" si="26"/>
        <v>46.46</v>
      </c>
      <c r="F296" s="23">
        <f t="shared" si="28"/>
        <v>0</v>
      </c>
      <c r="G296" s="23">
        <f t="shared" si="27"/>
        <v>2001</v>
      </c>
    </row>
    <row r="297" spans="1:7" x14ac:dyDescent="0.2">
      <c r="A297" s="23" t="s">
        <v>2434</v>
      </c>
      <c r="C297" s="24">
        <f t="shared" si="24"/>
        <v>36931</v>
      </c>
      <c r="D297" s="23">
        <f t="shared" si="25"/>
        <v>46.54</v>
      </c>
      <c r="E297" s="23">
        <f t="shared" si="26"/>
        <v>46.54</v>
      </c>
      <c r="F297" s="23">
        <f t="shared" si="28"/>
        <v>1.7204305318826113E-3</v>
      </c>
      <c r="G297" s="23">
        <f t="shared" si="27"/>
        <v>2001</v>
      </c>
    </row>
    <row r="298" spans="1:7" x14ac:dyDescent="0.2">
      <c r="A298" s="23" t="s">
        <v>2433</v>
      </c>
      <c r="C298" s="24">
        <f t="shared" si="24"/>
        <v>36934</v>
      </c>
      <c r="D298" s="23">
        <f t="shared" si="25"/>
        <v>46.56</v>
      </c>
      <c r="E298" s="23">
        <f t="shared" si="26"/>
        <v>46.56</v>
      </c>
      <c r="F298" s="23">
        <f t="shared" si="28"/>
        <v>4.2964554903688408E-4</v>
      </c>
      <c r="G298" s="23">
        <f t="shared" si="27"/>
        <v>2001</v>
      </c>
    </row>
    <row r="299" spans="1:7" x14ac:dyDescent="0.2">
      <c r="A299" s="23" t="s">
        <v>2432</v>
      </c>
      <c r="C299" s="24">
        <f t="shared" si="24"/>
        <v>36935</v>
      </c>
      <c r="D299" s="23">
        <f t="shared" si="25"/>
        <v>46.6</v>
      </c>
      <c r="E299" s="23">
        <f t="shared" si="26"/>
        <v>46.6</v>
      </c>
      <c r="F299" s="23">
        <f t="shared" si="28"/>
        <v>8.5873770841780449E-4</v>
      </c>
      <c r="G299" s="23">
        <f t="shared" si="27"/>
        <v>2001</v>
      </c>
    </row>
    <row r="300" spans="1:7" x14ac:dyDescent="0.2">
      <c r="A300" s="23" t="s">
        <v>2431</v>
      </c>
      <c r="C300" s="24">
        <f t="shared" si="24"/>
        <v>36936</v>
      </c>
      <c r="D300" s="23">
        <f t="shared" si="25"/>
        <v>46.65</v>
      </c>
      <c r="E300" s="23">
        <f t="shared" si="26"/>
        <v>46.65</v>
      </c>
      <c r="F300" s="23">
        <f t="shared" si="28"/>
        <v>1.0723861617524969E-3</v>
      </c>
      <c r="G300" s="23">
        <f t="shared" si="27"/>
        <v>2001</v>
      </c>
    </row>
    <row r="301" spans="1:7" x14ac:dyDescent="0.2">
      <c r="A301" s="23" t="s">
        <v>2430</v>
      </c>
      <c r="C301" s="24">
        <f t="shared" si="24"/>
        <v>36937</v>
      </c>
      <c r="D301" s="23">
        <f t="shared" si="25"/>
        <v>46.63</v>
      </c>
      <c r="E301" s="23">
        <f t="shared" si="26"/>
        <v>46.63</v>
      </c>
      <c r="F301" s="23">
        <f t="shared" si="28"/>
        <v>-4.2881647312323281E-4</v>
      </c>
      <c r="G301" s="23">
        <f t="shared" si="27"/>
        <v>2001</v>
      </c>
    </row>
    <row r="302" spans="1:7" x14ac:dyDescent="0.2">
      <c r="A302" s="23" t="s">
        <v>2429</v>
      </c>
      <c r="C302" s="24">
        <f t="shared" si="24"/>
        <v>36938</v>
      </c>
      <c r="D302" s="23">
        <f t="shared" si="25"/>
        <v>46.55</v>
      </c>
      <c r="E302" s="23">
        <f t="shared" si="26"/>
        <v>46.55</v>
      </c>
      <c r="F302" s="23">
        <f t="shared" si="28"/>
        <v>-1.7171070971534834E-3</v>
      </c>
      <c r="G302" s="23">
        <f t="shared" si="27"/>
        <v>2001</v>
      </c>
    </row>
    <row r="303" spans="1:7" x14ac:dyDescent="0.2">
      <c r="A303" s="23" t="s">
        <v>2428</v>
      </c>
      <c r="C303" s="24">
        <f t="shared" si="24"/>
        <v>36941</v>
      </c>
      <c r="D303" s="23" t="e">
        <f t="shared" si="25"/>
        <v>#VALUE!</v>
      </c>
      <c r="E303" s="23">
        <f t="shared" si="26"/>
        <v>46.55</v>
      </c>
      <c r="F303" s="23">
        <f t="shared" si="28"/>
        <v>0</v>
      </c>
      <c r="G303" s="23">
        <f t="shared" si="27"/>
        <v>2001</v>
      </c>
    </row>
    <row r="304" spans="1:7" x14ac:dyDescent="0.2">
      <c r="A304" s="23" t="s">
        <v>2427</v>
      </c>
      <c r="C304" s="24">
        <f t="shared" si="24"/>
        <v>36942</v>
      </c>
      <c r="D304" s="23">
        <f t="shared" si="25"/>
        <v>46.66</v>
      </c>
      <c r="E304" s="23">
        <f t="shared" si="26"/>
        <v>46.66</v>
      </c>
      <c r="F304" s="23">
        <f t="shared" si="28"/>
        <v>2.3602628702077684E-3</v>
      </c>
      <c r="G304" s="23">
        <f t="shared" si="27"/>
        <v>2001</v>
      </c>
    </row>
    <row r="305" spans="1:7" x14ac:dyDescent="0.2">
      <c r="A305" s="23" t="s">
        <v>2426</v>
      </c>
      <c r="C305" s="24">
        <f t="shared" si="24"/>
        <v>36943</v>
      </c>
      <c r="D305" s="23">
        <f t="shared" si="25"/>
        <v>46.65</v>
      </c>
      <c r="E305" s="23">
        <f t="shared" si="26"/>
        <v>46.65</v>
      </c>
      <c r="F305" s="23">
        <f t="shared" si="28"/>
        <v>-2.1433929993107029E-4</v>
      </c>
      <c r="G305" s="23">
        <f t="shared" si="27"/>
        <v>2001</v>
      </c>
    </row>
    <row r="306" spans="1:7" x14ac:dyDescent="0.2">
      <c r="A306" s="23" t="s">
        <v>2425</v>
      </c>
      <c r="C306" s="24">
        <f t="shared" si="24"/>
        <v>36944</v>
      </c>
      <c r="D306" s="23">
        <f t="shared" si="25"/>
        <v>46.63</v>
      </c>
      <c r="E306" s="23">
        <f t="shared" si="26"/>
        <v>46.63</v>
      </c>
      <c r="F306" s="23">
        <f t="shared" si="28"/>
        <v>-4.2881647312323281E-4</v>
      </c>
      <c r="G306" s="23">
        <f t="shared" si="27"/>
        <v>2001</v>
      </c>
    </row>
    <row r="307" spans="1:7" x14ac:dyDescent="0.2">
      <c r="A307" s="23" t="s">
        <v>2424</v>
      </c>
      <c r="C307" s="24">
        <f t="shared" si="24"/>
        <v>36945</v>
      </c>
      <c r="D307" s="23">
        <f t="shared" si="25"/>
        <v>46.65</v>
      </c>
      <c r="E307" s="23">
        <f t="shared" si="26"/>
        <v>46.65</v>
      </c>
      <c r="F307" s="23">
        <f t="shared" si="28"/>
        <v>4.2881647312316369E-4</v>
      </c>
      <c r="G307" s="23">
        <f t="shared" si="27"/>
        <v>2001</v>
      </c>
    </row>
    <row r="308" spans="1:7" x14ac:dyDescent="0.2">
      <c r="A308" s="23" t="s">
        <v>2423</v>
      </c>
      <c r="C308" s="24">
        <f t="shared" si="24"/>
        <v>36948</v>
      </c>
      <c r="D308" s="23">
        <f t="shared" si="25"/>
        <v>46.66</v>
      </c>
      <c r="E308" s="23">
        <f t="shared" si="26"/>
        <v>46.66</v>
      </c>
      <c r="F308" s="23">
        <f t="shared" si="28"/>
        <v>2.143392999311351E-4</v>
      </c>
      <c r="G308" s="23">
        <f t="shared" si="27"/>
        <v>2001</v>
      </c>
    </row>
    <row r="309" spans="1:7" x14ac:dyDescent="0.2">
      <c r="A309" s="23" t="s">
        <v>2422</v>
      </c>
      <c r="C309" s="24">
        <f t="shared" si="24"/>
        <v>36949</v>
      </c>
      <c r="D309" s="23">
        <f t="shared" si="25"/>
        <v>46.68</v>
      </c>
      <c r="E309" s="23">
        <f t="shared" si="26"/>
        <v>46.68</v>
      </c>
      <c r="F309" s="23">
        <f t="shared" si="28"/>
        <v>4.2854082507130933E-4</v>
      </c>
      <c r="G309" s="23">
        <f t="shared" si="27"/>
        <v>2001</v>
      </c>
    </row>
    <row r="310" spans="1:7" x14ac:dyDescent="0.2">
      <c r="A310" s="23" t="s">
        <v>2421</v>
      </c>
      <c r="C310" s="24">
        <f t="shared" si="24"/>
        <v>36950</v>
      </c>
      <c r="D310" s="23">
        <f t="shared" si="25"/>
        <v>46.59</v>
      </c>
      <c r="E310" s="23">
        <f t="shared" si="26"/>
        <v>46.59</v>
      </c>
      <c r="F310" s="23">
        <f t="shared" si="28"/>
        <v>-1.9298815896497778E-3</v>
      </c>
      <c r="G310" s="23">
        <f t="shared" si="27"/>
        <v>2001</v>
      </c>
    </row>
    <row r="311" spans="1:7" x14ac:dyDescent="0.2">
      <c r="A311" s="23" t="s">
        <v>2420</v>
      </c>
      <c r="C311" s="24">
        <f t="shared" si="24"/>
        <v>36951</v>
      </c>
      <c r="D311" s="23">
        <f t="shared" si="25"/>
        <v>46.59</v>
      </c>
      <c r="E311" s="23">
        <f t="shared" si="26"/>
        <v>46.59</v>
      </c>
      <c r="F311" s="23">
        <f t="shared" si="28"/>
        <v>0</v>
      </c>
      <c r="G311" s="23">
        <f t="shared" si="27"/>
        <v>2001</v>
      </c>
    </row>
    <row r="312" spans="1:7" x14ac:dyDescent="0.2">
      <c r="A312" s="23" t="s">
        <v>2419</v>
      </c>
      <c r="C312" s="24">
        <f t="shared" si="24"/>
        <v>36952</v>
      </c>
      <c r="D312" s="23">
        <f t="shared" si="25"/>
        <v>46.59</v>
      </c>
      <c r="E312" s="23">
        <f t="shared" si="26"/>
        <v>46.59</v>
      </c>
      <c r="F312" s="23">
        <f t="shared" si="28"/>
        <v>0</v>
      </c>
      <c r="G312" s="23">
        <f t="shared" si="27"/>
        <v>2001</v>
      </c>
    </row>
    <row r="313" spans="1:7" x14ac:dyDescent="0.2">
      <c r="A313" s="23" t="s">
        <v>2418</v>
      </c>
      <c r="C313" s="24">
        <f t="shared" si="24"/>
        <v>36955</v>
      </c>
      <c r="D313" s="23">
        <f t="shared" si="25"/>
        <v>46.57</v>
      </c>
      <c r="E313" s="23">
        <f t="shared" si="26"/>
        <v>46.57</v>
      </c>
      <c r="F313" s="23">
        <f t="shared" si="28"/>
        <v>-4.293688344195949E-4</v>
      </c>
      <c r="G313" s="23">
        <f t="shared" si="27"/>
        <v>2001</v>
      </c>
    </row>
    <row r="314" spans="1:7" x14ac:dyDescent="0.2">
      <c r="A314" s="23" t="s">
        <v>2417</v>
      </c>
      <c r="C314" s="24">
        <f t="shared" si="24"/>
        <v>36956</v>
      </c>
      <c r="D314" s="23">
        <f t="shared" si="25"/>
        <v>46.53</v>
      </c>
      <c r="E314" s="23">
        <f t="shared" si="26"/>
        <v>46.53</v>
      </c>
      <c r="F314" s="23">
        <f t="shared" si="28"/>
        <v>-8.592911377286645E-4</v>
      </c>
      <c r="G314" s="23">
        <f t="shared" si="27"/>
        <v>2001</v>
      </c>
    </row>
    <row r="315" spans="1:7" x14ac:dyDescent="0.2">
      <c r="A315" s="23" t="s">
        <v>2416</v>
      </c>
      <c r="C315" s="24">
        <f t="shared" si="24"/>
        <v>36957</v>
      </c>
      <c r="D315" s="23">
        <f t="shared" si="25"/>
        <v>46.57</v>
      </c>
      <c r="E315" s="23">
        <f t="shared" si="26"/>
        <v>46.57</v>
      </c>
      <c r="F315" s="23">
        <f t="shared" si="28"/>
        <v>8.5929113772861734E-4</v>
      </c>
      <c r="G315" s="23">
        <f t="shared" si="27"/>
        <v>2001</v>
      </c>
    </row>
    <row r="316" spans="1:7" x14ac:dyDescent="0.2">
      <c r="A316" s="23" t="s">
        <v>2415</v>
      </c>
      <c r="C316" s="24">
        <f t="shared" si="24"/>
        <v>36958</v>
      </c>
      <c r="D316" s="23">
        <f t="shared" si="25"/>
        <v>46.56</v>
      </c>
      <c r="E316" s="23">
        <f t="shared" si="26"/>
        <v>46.56</v>
      </c>
      <c r="F316" s="23">
        <f t="shared" si="28"/>
        <v>-2.1475357110339568E-4</v>
      </c>
      <c r="G316" s="23">
        <f t="shared" si="27"/>
        <v>2001</v>
      </c>
    </row>
    <row r="317" spans="1:7" x14ac:dyDescent="0.2">
      <c r="A317" s="23" t="s">
        <v>2414</v>
      </c>
      <c r="C317" s="24">
        <f t="shared" si="24"/>
        <v>36959</v>
      </c>
      <c r="D317" s="23">
        <f t="shared" si="25"/>
        <v>46.55</v>
      </c>
      <c r="E317" s="23">
        <f t="shared" si="26"/>
        <v>46.55</v>
      </c>
      <c r="F317" s="23">
        <f t="shared" si="28"/>
        <v>-2.1479970010641663E-4</v>
      </c>
      <c r="G317" s="23">
        <f t="shared" si="27"/>
        <v>2001</v>
      </c>
    </row>
    <row r="318" spans="1:7" x14ac:dyDescent="0.2">
      <c r="A318" s="23" t="s">
        <v>2413</v>
      </c>
      <c r="C318" s="24">
        <f t="shared" si="24"/>
        <v>36962</v>
      </c>
      <c r="D318" s="23">
        <f t="shared" si="25"/>
        <v>46.57</v>
      </c>
      <c r="E318" s="23">
        <f t="shared" si="26"/>
        <v>46.57</v>
      </c>
      <c r="F318" s="23">
        <f t="shared" si="28"/>
        <v>4.2955327120979415E-4</v>
      </c>
      <c r="G318" s="23">
        <f t="shared" si="27"/>
        <v>2001</v>
      </c>
    </row>
    <row r="319" spans="1:7" x14ac:dyDescent="0.2">
      <c r="A319" s="23" t="s">
        <v>2412</v>
      </c>
      <c r="C319" s="24">
        <f t="shared" si="24"/>
        <v>36963</v>
      </c>
      <c r="D319" s="23">
        <f t="shared" si="25"/>
        <v>46.7</v>
      </c>
      <c r="E319" s="23">
        <f t="shared" si="26"/>
        <v>46.7</v>
      </c>
      <c r="F319" s="23">
        <f t="shared" si="28"/>
        <v>2.7876076805658468E-3</v>
      </c>
      <c r="G319" s="23">
        <f t="shared" si="27"/>
        <v>2001</v>
      </c>
    </row>
    <row r="320" spans="1:7" x14ac:dyDescent="0.2">
      <c r="A320" s="23" t="s">
        <v>2411</v>
      </c>
      <c r="C320" s="24">
        <f t="shared" si="24"/>
        <v>36964</v>
      </c>
      <c r="D320" s="23">
        <f t="shared" si="25"/>
        <v>46.69</v>
      </c>
      <c r="E320" s="23">
        <f t="shared" si="26"/>
        <v>46.69</v>
      </c>
      <c r="F320" s="23">
        <f t="shared" si="28"/>
        <v>-2.1415569200608511E-4</v>
      </c>
      <c r="G320" s="23">
        <f t="shared" si="27"/>
        <v>2001</v>
      </c>
    </row>
    <row r="321" spans="1:7" x14ac:dyDescent="0.2">
      <c r="A321" s="23" t="s">
        <v>2410</v>
      </c>
      <c r="C321" s="24">
        <f t="shared" si="24"/>
        <v>36965</v>
      </c>
      <c r="D321" s="23">
        <f t="shared" si="25"/>
        <v>46.66</v>
      </c>
      <c r="E321" s="23">
        <f t="shared" si="26"/>
        <v>46.66</v>
      </c>
      <c r="F321" s="23">
        <f t="shared" si="28"/>
        <v>-6.427423895617537E-4</v>
      </c>
      <c r="G321" s="23">
        <f t="shared" si="27"/>
        <v>2001</v>
      </c>
    </row>
    <row r="322" spans="1:7" x14ac:dyDescent="0.2">
      <c r="A322" s="23" t="s">
        <v>2409</v>
      </c>
      <c r="C322" s="24">
        <f t="shared" si="24"/>
        <v>36966</v>
      </c>
      <c r="D322" s="23">
        <f t="shared" si="25"/>
        <v>46.69</v>
      </c>
      <c r="E322" s="23">
        <f t="shared" si="26"/>
        <v>46.69</v>
      </c>
      <c r="F322" s="23">
        <f t="shared" si="28"/>
        <v>6.4274238956183252E-4</v>
      </c>
      <c r="G322" s="23">
        <f t="shared" si="27"/>
        <v>2001</v>
      </c>
    </row>
    <row r="323" spans="1:7" x14ac:dyDescent="0.2">
      <c r="A323" s="23" t="s">
        <v>2408</v>
      </c>
      <c r="C323" s="24">
        <f t="shared" si="24"/>
        <v>36969</v>
      </c>
      <c r="D323" s="23">
        <f t="shared" si="25"/>
        <v>46.72</v>
      </c>
      <c r="E323" s="23">
        <f t="shared" si="26"/>
        <v>46.72</v>
      </c>
      <c r="F323" s="23">
        <f t="shared" si="28"/>
        <v>6.423295371260823E-4</v>
      </c>
      <c r="G323" s="23">
        <f t="shared" si="27"/>
        <v>2001</v>
      </c>
    </row>
    <row r="324" spans="1:7" x14ac:dyDescent="0.2">
      <c r="A324" s="23" t="s">
        <v>2407</v>
      </c>
      <c r="C324" s="24">
        <f t="shared" si="24"/>
        <v>36970</v>
      </c>
      <c r="D324" s="23">
        <f t="shared" si="25"/>
        <v>46.71</v>
      </c>
      <c r="E324" s="23">
        <f t="shared" si="26"/>
        <v>46.71</v>
      </c>
      <c r="F324" s="23">
        <f t="shared" si="28"/>
        <v>-2.140640059549584E-4</v>
      </c>
      <c r="G324" s="23">
        <f t="shared" si="27"/>
        <v>2001</v>
      </c>
    </row>
    <row r="325" spans="1:7" x14ac:dyDescent="0.2">
      <c r="A325" s="23" t="s">
        <v>2406</v>
      </c>
      <c r="C325" s="24">
        <f t="shared" si="24"/>
        <v>36971</v>
      </c>
      <c r="D325" s="23">
        <f t="shared" si="25"/>
        <v>46.71</v>
      </c>
      <c r="E325" s="23">
        <f t="shared" si="26"/>
        <v>46.71</v>
      </c>
      <c r="F325" s="23">
        <f t="shared" si="28"/>
        <v>0</v>
      </c>
      <c r="G325" s="23">
        <f t="shared" si="27"/>
        <v>2001</v>
      </c>
    </row>
    <row r="326" spans="1:7" x14ac:dyDescent="0.2">
      <c r="A326" s="23" t="s">
        <v>2405</v>
      </c>
      <c r="C326" s="24">
        <f t="shared" si="24"/>
        <v>36972</v>
      </c>
      <c r="D326" s="23">
        <f t="shared" si="25"/>
        <v>46.74</v>
      </c>
      <c r="E326" s="23">
        <f t="shared" si="26"/>
        <v>46.74</v>
      </c>
      <c r="F326" s="23">
        <f t="shared" si="28"/>
        <v>6.4205459669532334E-4</v>
      </c>
      <c r="G326" s="23">
        <f t="shared" si="27"/>
        <v>2001</v>
      </c>
    </row>
    <row r="327" spans="1:7" x14ac:dyDescent="0.2">
      <c r="A327" s="23" t="s">
        <v>2404</v>
      </c>
      <c r="C327" s="24">
        <f t="shared" si="24"/>
        <v>36973</v>
      </c>
      <c r="D327" s="23">
        <f t="shared" si="25"/>
        <v>46.72</v>
      </c>
      <c r="E327" s="23">
        <f t="shared" si="26"/>
        <v>46.72</v>
      </c>
      <c r="F327" s="23">
        <f t="shared" si="28"/>
        <v>-4.2799059074030482E-4</v>
      </c>
      <c r="G327" s="23">
        <f t="shared" si="27"/>
        <v>2001</v>
      </c>
    </row>
    <row r="328" spans="1:7" x14ac:dyDescent="0.2">
      <c r="A328" s="23" t="s">
        <v>2403</v>
      </c>
      <c r="C328" s="24">
        <f t="shared" ref="C328:C391" si="29">VALUE(LEFT(A328,15))</f>
        <v>36976</v>
      </c>
      <c r="D328" s="23">
        <f t="shared" ref="D328:D391" si="30">VALUE(RIGHT(A328,9))</f>
        <v>46.69</v>
      </c>
      <c r="E328" s="23">
        <f t="shared" ref="E328:E391" si="31">IF(ISNUMBER(D328),D328,D327)</f>
        <v>46.69</v>
      </c>
      <c r="F328" s="23">
        <f t="shared" si="28"/>
        <v>-6.4232953712594428E-4</v>
      </c>
      <c r="G328" s="23">
        <f t="shared" ref="G328:G391" si="32">YEAR(C328)</f>
        <v>2001</v>
      </c>
    </row>
    <row r="329" spans="1:7" x14ac:dyDescent="0.2">
      <c r="A329" s="23" t="s">
        <v>2402</v>
      </c>
      <c r="C329" s="24">
        <f t="shared" si="29"/>
        <v>36977</v>
      </c>
      <c r="D329" s="23">
        <f t="shared" si="30"/>
        <v>46.65</v>
      </c>
      <c r="E329" s="23">
        <f t="shared" si="31"/>
        <v>46.65</v>
      </c>
      <c r="F329" s="23">
        <f t="shared" ref="F329:F392" si="33">LN(E329/E328)</f>
        <v>-8.570816894927977E-4</v>
      </c>
      <c r="G329" s="23">
        <f t="shared" si="32"/>
        <v>2001</v>
      </c>
    </row>
    <row r="330" spans="1:7" x14ac:dyDescent="0.2">
      <c r="A330" s="23" t="s">
        <v>2401</v>
      </c>
      <c r="C330" s="24">
        <f t="shared" si="29"/>
        <v>36978</v>
      </c>
      <c r="D330" s="23">
        <f t="shared" si="30"/>
        <v>46.65</v>
      </c>
      <c r="E330" s="23">
        <f t="shared" si="31"/>
        <v>46.65</v>
      </c>
      <c r="F330" s="23">
        <f t="shared" si="33"/>
        <v>0</v>
      </c>
      <c r="G330" s="23">
        <f t="shared" si="32"/>
        <v>2001</v>
      </c>
    </row>
    <row r="331" spans="1:7" x14ac:dyDescent="0.2">
      <c r="A331" s="23" t="s">
        <v>2400</v>
      </c>
      <c r="C331" s="24">
        <f t="shared" si="29"/>
        <v>36979</v>
      </c>
      <c r="D331" s="23">
        <f t="shared" si="30"/>
        <v>46.66</v>
      </c>
      <c r="E331" s="23">
        <f t="shared" si="31"/>
        <v>46.66</v>
      </c>
      <c r="F331" s="23">
        <f t="shared" si="33"/>
        <v>2.143392999311351E-4</v>
      </c>
      <c r="G331" s="23">
        <f t="shared" si="32"/>
        <v>2001</v>
      </c>
    </row>
    <row r="332" spans="1:7" x14ac:dyDescent="0.2">
      <c r="A332" s="23" t="s">
        <v>2399</v>
      </c>
      <c r="C332" s="24">
        <f t="shared" si="29"/>
        <v>36980</v>
      </c>
      <c r="D332" s="23">
        <f t="shared" si="30"/>
        <v>46.85</v>
      </c>
      <c r="E332" s="23">
        <f t="shared" si="31"/>
        <v>46.85</v>
      </c>
      <c r="F332" s="23">
        <f t="shared" si="33"/>
        <v>4.0637420911474693E-3</v>
      </c>
      <c r="G332" s="23">
        <f t="shared" si="32"/>
        <v>2001</v>
      </c>
    </row>
    <row r="333" spans="1:7" x14ac:dyDescent="0.2">
      <c r="A333" s="23" t="s">
        <v>2398</v>
      </c>
      <c r="C333" s="24">
        <f t="shared" si="29"/>
        <v>36983</v>
      </c>
      <c r="D333" s="23">
        <f t="shared" si="30"/>
        <v>46.65</v>
      </c>
      <c r="E333" s="23">
        <f t="shared" si="31"/>
        <v>46.65</v>
      </c>
      <c r="F333" s="23">
        <f t="shared" si="33"/>
        <v>-4.2780813910784244E-3</v>
      </c>
      <c r="G333" s="23">
        <f t="shared" si="32"/>
        <v>2001</v>
      </c>
    </row>
    <row r="334" spans="1:7" x14ac:dyDescent="0.2">
      <c r="A334" s="23" t="s">
        <v>2397</v>
      </c>
      <c r="C334" s="24">
        <f t="shared" si="29"/>
        <v>36984</v>
      </c>
      <c r="D334" s="23">
        <f t="shared" si="30"/>
        <v>46.67</v>
      </c>
      <c r="E334" s="23">
        <f t="shared" si="31"/>
        <v>46.67</v>
      </c>
      <c r="F334" s="23">
        <f t="shared" si="33"/>
        <v>4.2863266837152297E-4</v>
      </c>
      <c r="G334" s="23">
        <f t="shared" si="32"/>
        <v>2001</v>
      </c>
    </row>
    <row r="335" spans="1:7" x14ac:dyDescent="0.2">
      <c r="A335" s="23" t="s">
        <v>2396</v>
      </c>
      <c r="C335" s="24">
        <f t="shared" si="29"/>
        <v>36985</v>
      </c>
      <c r="D335" s="23">
        <f t="shared" si="30"/>
        <v>46.6</v>
      </c>
      <c r="E335" s="23">
        <f t="shared" si="31"/>
        <v>46.6</v>
      </c>
      <c r="F335" s="23">
        <f t="shared" si="33"/>
        <v>-1.5010188301240277E-3</v>
      </c>
      <c r="G335" s="23">
        <f t="shared" si="32"/>
        <v>2001</v>
      </c>
    </row>
    <row r="336" spans="1:7" x14ac:dyDescent="0.2">
      <c r="A336" s="23" t="s">
        <v>2395</v>
      </c>
      <c r="C336" s="24">
        <f t="shared" si="29"/>
        <v>36986</v>
      </c>
      <c r="D336" s="23">
        <f t="shared" si="30"/>
        <v>46.64</v>
      </c>
      <c r="E336" s="23">
        <f t="shared" si="31"/>
        <v>46.64</v>
      </c>
      <c r="F336" s="23">
        <f t="shared" si="33"/>
        <v>8.5800091063680938E-4</v>
      </c>
      <c r="G336" s="23">
        <f t="shared" si="32"/>
        <v>2001</v>
      </c>
    </row>
    <row r="337" spans="1:7" x14ac:dyDescent="0.2">
      <c r="A337" s="23" t="s">
        <v>2394</v>
      </c>
      <c r="C337" s="24">
        <f t="shared" si="29"/>
        <v>36987</v>
      </c>
      <c r="D337" s="23">
        <f t="shared" si="30"/>
        <v>46.58</v>
      </c>
      <c r="E337" s="23">
        <f t="shared" si="31"/>
        <v>46.58</v>
      </c>
      <c r="F337" s="23">
        <f t="shared" si="33"/>
        <v>-1.287277586041996E-3</v>
      </c>
      <c r="G337" s="23">
        <f t="shared" si="32"/>
        <v>2001</v>
      </c>
    </row>
    <row r="338" spans="1:7" x14ac:dyDescent="0.2">
      <c r="A338" s="23" t="s">
        <v>2393</v>
      </c>
      <c r="C338" s="24">
        <f t="shared" si="29"/>
        <v>36990</v>
      </c>
      <c r="D338" s="23">
        <f t="shared" si="30"/>
        <v>46.58</v>
      </c>
      <c r="E338" s="23">
        <f t="shared" si="31"/>
        <v>46.58</v>
      </c>
      <c r="F338" s="23">
        <f t="shared" si="33"/>
        <v>0</v>
      </c>
      <c r="G338" s="23">
        <f t="shared" si="32"/>
        <v>2001</v>
      </c>
    </row>
    <row r="339" spans="1:7" x14ac:dyDescent="0.2">
      <c r="A339" s="23" t="s">
        <v>2392</v>
      </c>
      <c r="C339" s="24">
        <f t="shared" si="29"/>
        <v>36991</v>
      </c>
      <c r="D339" s="23">
        <f t="shared" si="30"/>
        <v>46.6</v>
      </c>
      <c r="E339" s="23">
        <f t="shared" si="31"/>
        <v>46.6</v>
      </c>
      <c r="F339" s="23">
        <f t="shared" si="33"/>
        <v>4.2927667540533808E-4</v>
      </c>
      <c r="G339" s="23">
        <f t="shared" si="32"/>
        <v>2001</v>
      </c>
    </row>
    <row r="340" spans="1:7" x14ac:dyDescent="0.2">
      <c r="A340" s="23" t="s">
        <v>2391</v>
      </c>
      <c r="C340" s="24">
        <f t="shared" si="29"/>
        <v>36992</v>
      </c>
      <c r="D340" s="23">
        <f t="shared" si="30"/>
        <v>46.75</v>
      </c>
      <c r="E340" s="23">
        <f t="shared" si="31"/>
        <v>46.75</v>
      </c>
      <c r="F340" s="23">
        <f t="shared" si="33"/>
        <v>3.2137146030958245E-3</v>
      </c>
      <c r="G340" s="23">
        <f t="shared" si="32"/>
        <v>2001</v>
      </c>
    </row>
    <row r="341" spans="1:7" x14ac:dyDescent="0.2">
      <c r="A341" s="23" t="s">
        <v>2390</v>
      </c>
      <c r="C341" s="24">
        <f t="shared" si="29"/>
        <v>36993</v>
      </c>
      <c r="D341" s="23">
        <f t="shared" si="30"/>
        <v>46.75</v>
      </c>
      <c r="E341" s="23">
        <f t="shared" si="31"/>
        <v>46.75</v>
      </c>
      <c r="F341" s="23">
        <f t="shared" si="33"/>
        <v>0</v>
      </c>
      <c r="G341" s="23">
        <f t="shared" si="32"/>
        <v>2001</v>
      </c>
    </row>
    <row r="342" spans="1:7" x14ac:dyDescent="0.2">
      <c r="A342" s="23" t="s">
        <v>2389</v>
      </c>
      <c r="C342" s="24">
        <f t="shared" si="29"/>
        <v>36994</v>
      </c>
      <c r="D342" s="23">
        <f t="shared" si="30"/>
        <v>46.89</v>
      </c>
      <c r="E342" s="23">
        <f t="shared" si="31"/>
        <v>46.89</v>
      </c>
      <c r="F342" s="23">
        <f t="shared" si="33"/>
        <v>2.9901773667988683E-3</v>
      </c>
      <c r="G342" s="23">
        <f t="shared" si="32"/>
        <v>2001</v>
      </c>
    </row>
    <row r="343" spans="1:7" x14ac:dyDescent="0.2">
      <c r="A343" s="23" t="s">
        <v>2388</v>
      </c>
      <c r="C343" s="24">
        <f t="shared" si="29"/>
        <v>36997</v>
      </c>
      <c r="D343" s="23">
        <f t="shared" si="30"/>
        <v>47.07</v>
      </c>
      <c r="E343" s="23">
        <f t="shared" si="31"/>
        <v>47.07</v>
      </c>
      <c r="F343" s="23">
        <f t="shared" si="33"/>
        <v>3.8314223115558676E-3</v>
      </c>
      <c r="G343" s="23">
        <f t="shared" si="32"/>
        <v>2001</v>
      </c>
    </row>
    <row r="344" spans="1:7" x14ac:dyDescent="0.2">
      <c r="A344" s="23" t="s">
        <v>2387</v>
      </c>
      <c r="C344" s="24">
        <f t="shared" si="29"/>
        <v>36998</v>
      </c>
      <c r="D344" s="23">
        <f t="shared" si="30"/>
        <v>46.95</v>
      </c>
      <c r="E344" s="23">
        <f t="shared" si="31"/>
        <v>46.95</v>
      </c>
      <c r="F344" s="23">
        <f t="shared" si="33"/>
        <v>-2.5526497587789782E-3</v>
      </c>
      <c r="G344" s="23">
        <f t="shared" si="32"/>
        <v>2001</v>
      </c>
    </row>
    <row r="345" spans="1:7" x14ac:dyDescent="0.2">
      <c r="A345" s="23" t="s">
        <v>2386</v>
      </c>
      <c r="C345" s="24">
        <f t="shared" si="29"/>
        <v>36999</v>
      </c>
      <c r="D345" s="23">
        <f t="shared" si="30"/>
        <v>46.95</v>
      </c>
      <c r="E345" s="23">
        <f t="shared" si="31"/>
        <v>46.95</v>
      </c>
      <c r="F345" s="23">
        <f t="shared" si="33"/>
        <v>0</v>
      </c>
      <c r="G345" s="23">
        <f t="shared" si="32"/>
        <v>2001</v>
      </c>
    </row>
    <row r="346" spans="1:7" x14ac:dyDescent="0.2">
      <c r="A346" s="23" t="s">
        <v>2385</v>
      </c>
      <c r="C346" s="24">
        <f t="shared" si="29"/>
        <v>37000</v>
      </c>
      <c r="D346" s="23">
        <f t="shared" si="30"/>
        <v>46.88</v>
      </c>
      <c r="E346" s="23">
        <f t="shared" si="31"/>
        <v>46.88</v>
      </c>
      <c r="F346" s="23">
        <f t="shared" si="33"/>
        <v>-1.4920603855147882E-3</v>
      </c>
      <c r="G346" s="23">
        <f t="shared" si="32"/>
        <v>2001</v>
      </c>
    </row>
    <row r="347" spans="1:7" x14ac:dyDescent="0.2">
      <c r="A347" s="23" t="s">
        <v>2384</v>
      </c>
      <c r="C347" s="24">
        <f t="shared" si="29"/>
        <v>37001</v>
      </c>
      <c r="D347" s="23">
        <f t="shared" si="30"/>
        <v>46.88</v>
      </c>
      <c r="E347" s="23">
        <f t="shared" si="31"/>
        <v>46.88</v>
      </c>
      <c r="F347" s="23">
        <f t="shared" si="33"/>
        <v>0</v>
      </c>
      <c r="G347" s="23">
        <f t="shared" si="32"/>
        <v>2001</v>
      </c>
    </row>
    <row r="348" spans="1:7" x14ac:dyDescent="0.2">
      <c r="A348" s="23" t="s">
        <v>2383</v>
      </c>
      <c r="C348" s="24">
        <f t="shared" si="29"/>
        <v>37004</v>
      </c>
      <c r="D348" s="23">
        <f t="shared" si="30"/>
        <v>46.82</v>
      </c>
      <c r="E348" s="23">
        <f t="shared" si="31"/>
        <v>46.82</v>
      </c>
      <c r="F348" s="23">
        <f t="shared" si="33"/>
        <v>-1.2806832059925708E-3</v>
      </c>
      <c r="G348" s="23">
        <f t="shared" si="32"/>
        <v>2001</v>
      </c>
    </row>
    <row r="349" spans="1:7" x14ac:dyDescent="0.2">
      <c r="A349" s="23" t="s">
        <v>2382</v>
      </c>
      <c r="C349" s="24">
        <f t="shared" si="29"/>
        <v>37005</v>
      </c>
      <c r="D349" s="23">
        <f t="shared" si="30"/>
        <v>46.88</v>
      </c>
      <c r="E349" s="23">
        <f t="shared" si="31"/>
        <v>46.88</v>
      </c>
      <c r="F349" s="23">
        <f t="shared" si="33"/>
        <v>1.2806832059925641E-3</v>
      </c>
      <c r="G349" s="23">
        <f t="shared" si="32"/>
        <v>2001</v>
      </c>
    </row>
    <row r="350" spans="1:7" x14ac:dyDescent="0.2">
      <c r="A350" s="23" t="s">
        <v>2381</v>
      </c>
      <c r="C350" s="24">
        <f t="shared" si="29"/>
        <v>37006</v>
      </c>
      <c r="D350" s="23">
        <f t="shared" si="30"/>
        <v>46.88</v>
      </c>
      <c r="E350" s="23">
        <f t="shared" si="31"/>
        <v>46.88</v>
      </c>
      <c r="F350" s="23">
        <f t="shared" si="33"/>
        <v>0</v>
      </c>
      <c r="G350" s="23">
        <f t="shared" si="32"/>
        <v>2001</v>
      </c>
    </row>
    <row r="351" spans="1:7" x14ac:dyDescent="0.2">
      <c r="A351" s="23" t="s">
        <v>2380</v>
      </c>
      <c r="C351" s="24">
        <f t="shared" si="29"/>
        <v>37007</v>
      </c>
      <c r="D351" s="23">
        <f t="shared" si="30"/>
        <v>46.78</v>
      </c>
      <c r="E351" s="23">
        <f t="shared" si="31"/>
        <v>46.78</v>
      </c>
      <c r="F351" s="23">
        <f t="shared" si="33"/>
        <v>-2.135384112724268E-3</v>
      </c>
      <c r="G351" s="23">
        <f t="shared" si="32"/>
        <v>2001</v>
      </c>
    </row>
    <row r="352" spans="1:7" x14ac:dyDescent="0.2">
      <c r="A352" s="23" t="s">
        <v>2379</v>
      </c>
      <c r="C352" s="24">
        <f t="shared" si="29"/>
        <v>37008</v>
      </c>
      <c r="D352" s="23">
        <f t="shared" si="30"/>
        <v>46.88</v>
      </c>
      <c r="E352" s="23">
        <f t="shared" si="31"/>
        <v>46.88</v>
      </c>
      <c r="F352" s="23">
        <f t="shared" si="33"/>
        <v>2.1353841127243153E-3</v>
      </c>
      <c r="G352" s="23">
        <f t="shared" si="32"/>
        <v>2001</v>
      </c>
    </row>
    <row r="353" spans="1:7" x14ac:dyDescent="0.2">
      <c r="A353" s="23" t="s">
        <v>2378</v>
      </c>
      <c r="C353" s="24">
        <f t="shared" si="29"/>
        <v>37011</v>
      </c>
      <c r="D353" s="23">
        <f t="shared" si="30"/>
        <v>46.88</v>
      </c>
      <c r="E353" s="23">
        <f t="shared" si="31"/>
        <v>46.88</v>
      </c>
      <c r="F353" s="23">
        <f t="shared" si="33"/>
        <v>0</v>
      </c>
      <c r="G353" s="23">
        <f t="shared" si="32"/>
        <v>2001</v>
      </c>
    </row>
    <row r="354" spans="1:7" x14ac:dyDescent="0.2">
      <c r="A354" s="23" t="s">
        <v>2377</v>
      </c>
      <c r="C354" s="24">
        <f t="shared" si="29"/>
        <v>37012</v>
      </c>
      <c r="D354" s="23">
        <f t="shared" si="30"/>
        <v>46.87</v>
      </c>
      <c r="E354" s="23">
        <f t="shared" si="31"/>
        <v>46.87</v>
      </c>
      <c r="F354" s="23">
        <f t="shared" si="33"/>
        <v>-2.1333333414254787E-4</v>
      </c>
      <c r="G354" s="23">
        <f t="shared" si="32"/>
        <v>2001</v>
      </c>
    </row>
    <row r="355" spans="1:7" x14ac:dyDescent="0.2">
      <c r="A355" s="23" t="s">
        <v>2376</v>
      </c>
      <c r="C355" s="24">
        <f t="shared" si="29"/>
        <v>37013</v>
      </c>
      <c r="D355" s="23">
        <f t="shared" si="30"/>
        <v>46.87</v>
      </c>
      <c r="E355" s="23">
        <f t="shared" si="31"/>
        <v>46.87</v>
      </c>
      <c r="F355" s="23">
        <f t="shared" si="33"/>
        <v>0</v>
      </c>
      <c r="G355" s="23">
        <f t="shared" si="32"/>
        <v>2001</v>
      </c>
    </row>
    <row r="356" spans="1:7" x14ac:dyDescent="0.2">
      <c r="A356" s="23" t="s">
        <v>2375</v>
      </c>
      <c r="C356" s="24">
        <f t="shared" si="29"/>
        <v>37014</v>
      </c>
      <c r="D356" s="23">
        <f t="shared" si="30"/>
        <v>46.87</v>
      </c>
      <c r="E356" s="23">
        <f t="shared" si="31"/>
        <v>46.87</v>
      </c>
      <c r="F356" s="23">
        <f t="shared" si="33"/>
        <v>0</v>
      </c>
      <c r="G356" s="23">
        <f t="shared" si="32"/>
        <v>2001</v>
      </c>
    </row>
    <row r="357" spans="1:7" x14ac:dyDescent="0.2">
      <c r="A357" s="23" t="s">
        <v>2374</v>
      </c>
      <c r="C357" s="24">
        <f t="shared" si="29"/>
        <v>37015</v>
      </c>
      <c r="D357" s="23">
        <f t="shared" si="30"/>
        <v>46.87</v>
      </c>
      <c r="E357" s="23">
        <f t="shared" si="31"/>
        <v>46.87</v>
      </c>
      <c r="F357" s="23">
        <f t="shared" si="33"/>
        <v>0</v>
      </c>
      <c r="G357" s="23">
        <f t="shared" si="32"/>
        <v>2001</v>
      </c>
    </row>
    <row r="358" spans="1:7" x14ac:dyDescent="0.2">
      <c r="A358" s="23" t="s">
        <v>2373</v>
      </c>
      <c r="C358" s="24">
        <f t="shared" si="29"/>
        <v>37018</v>
      </c>
      <c r="D358" s="23">
        <f t="shared" si="30"/>
        <v>46.84</v>
      </c>
      <c r="E358" s="23">
        <f t="shared" si="31"/>
        <v>46.84</v>
      </c>
      <c r="F358" s="23">
        <f t="shared" si="33"/>
        <v>-6.4027320509807667E-4</v>
      </c>
      <c r="G358" s="23">
        <f t="shared" si="32"/>
        <v>2001</v>
      </c>
    </row>
    <row r="359" spans="1:7" x14ac:dyDescent="0.2">
      <c r="A359" s="23" t="s">
        <v>2372</v>
      </c>
      <c r="C359" s="24">
        <f t="shared" si="29"/>
        <v>37019</v>
      </c>
      <c r="D359" s="23">
        <f t="shared" si="30"/>
        <v>46.83</v>
      </c>
      <c r="E359" s="23">
        <f t="shared" si="31"/>
        <v>46.83</v>
      </c>
      <c r="F359" s="23">
        <f t="shared" si="33"/>
        <v>-2.1351553406634248E-4</v>
      </c>
      <c r="G359" s="23">
        <f t="shared" si="32"/>
        <v>2001</v>
      </c>
    </row>
    <row r="360" spans="1:7" x14ac:dyDescent="0.2">
      <c r="A360" s="23" t="s">
        <v>2371</v>
      </c>
      <c r="C360" s="24">
        <f t="shared" si="29"/>
        <v>37020</v>
      </c>
      <c r="D360" s="23">
        <f t="shared" si="30"/>
        <v>46.85</v>
      </c>
      <c r="E360" s="23">
        <f t="shared" si="31"/>
        <v>46.85</v>
      </c>
      <c r="F360" s="23">
        <f t="shared" si="33"/>
        <v>4.2698548898082963E-4</v>
      </c>
      <c r="G360" s="23">
        <f t="shared" si="32"/>
        <v>2001</v>
      </c>
    </row>
    <row r="361" spans="1:7" x14ac:dyDescent="0.2">
      <c r="A361" s="23" t="s">
        <v>2370</v>
      </c>
      <c r="C361" s="24">
        <f t="shared" si="29"/>
        <v>37021</v>
      </c>
      <c r="D361" s="23">
        <f t="shared" si="30"/>
        <v>46.88</v>
      </c>
      <c r="E361" s="23">
        <f t="shared" si="31"/>
        <v>46.88</v>
      </c>
      <c r="F361" s="23">
        <f t="shared" si="33"/>
        <v>6.4013658432604591E-4</v>
      </c>
      <c r="G361" s="23">
        <f t="shared" si="32"/>
        <v>2001</v>
      </c>
    </row>
    <row r="362" spans="1:7" x14ac:dyDescent="0.2">
      <c r="A362" s="23" t="s">
        <v>2369</v>
      </c>
      <c r="C362" s="24">
        <f t="shared" si="29"/>
        <v>37022</v>
      </c>
      <c r="D362" s="23">
        <f t="shared" si="30"/>
        <v>46.85</v>
      </c>
      <c r="E362" s="23">
        <f t="shared" si="31"/>
        <v>46.85</v>
      </c>
      <c r="F362" s="23">
        <f t="shared" si="33"/>
        <v>-6.4013658432603236E-4</v>
      </c>
      <c r="G362" s="23">
        <f t="shared" si="32"/>
        <v>2001</v>
      </c>
    </row>
    <row r="363" spans="1:7" x14ac:dyDescent="0.2">
      <c r="A363" s="23" t="s">
        <v>2368</v>
      </c>
      <c r="C363" s="24">
        <f t="shared" si="29"/>
        <v>37025</v>
      </c>
      <c r="D363" s="23">
        <f t="shared" si="30"/>
        <v>47</v>
      </c>
      <c r="E363" s="23">
        <f t="shared" si="31"/>
        <v>47</v>
      </c>
      <c r="F363" s="23">
        <f t="shared" si="33"/>
        <v>3.1965930256272726E-3</v>
      </c>
      <c r="G363" s="23">
        <f t="shared" si="32"/>
        <v>2001</v>
      </c>
    </row>
    <row r="364" spans="1:7" x14ac:dyDescent="0.2">
      <c r="A364" s="23" t="s">
        <v>2367</v>
      </c>
      <c r="C364" s="24">
        <f t="shared" si="29"/>
        <v>37026</v>
      </c>
      <c r="D364" s="23">
        <f t="shared" si="30"/>
        <v>47.03</v>
      </c>
      <c r="E364" s="23">
        <f t="shared" si="31"/>
        <v>47.03</v>
      </c>
      <c r="F364" s="23">
        <f t="shared" si="33"/>
        <v>6.3809424689808734E-4</v>
      </c>
      <c r="G364" s="23">
        <f t="shared" si="32"/>
        <v>2001</v>
      </c>
    </row>
    <row r="365" spans="1:7" x14ac:dyDescent="0.2">
      <c r="A365" s="23" t="s">
        <v>2366</v>
      </c>
      <c r="C365" s="24">
        <f t="shared" si="29"/>
        <v>37027</v>
      </c>
      <c r="D365" s="23">
        <f t="shared" si="30"/>
        <v>46.97</v>
      </c>
      <c r="E365" s="23">
        <f t="shared" si="31"/>
        <v>46.97</v>
      </c>
      <c r="F365" s="23">
        <f t="shared" si="33"/>
        <v>-1.2765959180529047E-3</v>
      </c>
      <c r="G365" s="23">
        <f t="shared" si="32"/>
        <v>2001</v>
      </c>
    </row>
    <row r="366" spans="1:7" x14ac:dyDescent="0.2">
      <c r="A366" s="23" t="s">
        <v>2365</v>
      </c>
      <c r="C366" s="24">
        <f t="shared" si="29"/>
        <v>37028</v>
      </c>
      <c r="D366" s="23">
        <f t="shared" si="30"/>
        <v>46.99</v>
      </c>
      <c r="E366" s="23">
        <f t="shared" si="31"/>
        <v>46.99</v>
      </c>
      <c r="F366" s="23">
        <f t="shared" si="33"/>
        <v>4.2571307582057961E-4</v>
      </c>
      <c r="G366" s="23">
        <f t="shared" si="32"/>
        <v>2001</v>
      </c>
    </row>
    <row r="367" spans="1:7" x14ac:dyDescent="0.2">
      <c r="A367" s="23" t="s">
        <v>2364</v>
      </c>
      <c r="C367" s="24">
        <f t="shared" si="29"/>
        <v>37029</v>
      </c>
      <c r="D367" s="23">
        <f t="shared" si="30"/>
        <v>46.98</v>
      </c>
      <c r="E367" s="23">
        <f t="shared" si="31"/>
        <v>46.98</v>
      </c>
      <c r="F367" s="23">
        <f t="shared" si="33"/>
        <v>-2.1283388395768388E-4</v>
      </c>
      <c r="G367" s="23">
        <f t="shared" si="32"/>
        <v>2001</v>
      </c>
    </row>
    <row r="368" spans="1:7" x14ac:dyDescent="0.2">
      <c r="A368" s="23" t="s">
        <v>2363</v>
      </c>
      <c r="C368" s="24">
        <f t="shared" si="29"/>
        <v>37032</v>
      </c>
      <c r="D368" s="23">
        <f t="shared" si="30"/>
        <v>47</v>
      </c>
      <c r="E368" s="23">
        <f t="shared" si="31"/>
        <v>47</v>
      </c>
      <c r="F368" s="23">
        <f t="shared" si="33"/>
        <v>4.256224792918316E-4</v>
      </c>
      <c r="G368" s="23">
        <f t="shared" si="32"/>
        <v>2001</v>
      </c>
    </row>
    <row r="369" spans="1:7" x14ac:dyDescent="0.2">
      <c r="A369" s="23" t="s">
        <v>2362</v>
      </c>
      <c r="C369" s="24">
        <f t="shared" si="29"/>
        <v>37033</v>
      </c>
      <c r="D369" s="23">
        <f t="shared" si="30"/>
        <v>47.06</v>
      </c>
      <c r="E369" s="23">
        <f t="shared" si="31"/>
        <v>47.06</v>
      </c>
      <c r="F369" s="23">
        <f t="shared" si="33"/>
        <v>1.2757815891579613E-3</v>
      </c>
      <c r="G369" s="23">
        <f t="shared" si="32"/>
        <v>2001</v>
      </c>
    </row>
    <row r="370" spans="1:7" x14ac:dyDescent="0.2">
      <c r="A370" s="23" t="s">
        <v>2361</v>
      </c>
      <c r="C370" s="24">
        <f t="shared" si="29"/>
        <v>37034</v>
      </c>
      <c r="D370" s="23">
        <f t="shared" si="30"/>
        <v>47.02</v>
      </c>
      <c r="E370" s="23">
        <f t="shared" si="31"/>
        <v>47.02</v>
      </c>
      <c r="F370" s="23">
        <f t="shared" si="33"/>
        <v>-8.5034018729290178E-4</v>
      </c>
      <c r="G370" s="23">
        <f t="shared" si="32"/>
        <v>2001</v>
      </c>
    </row>
    <row r="371" spans="1:7" x14ac:dyDescent="0.2">
      <c r="A371" s="23" t="s">
        <v>2360</v>
      </c>
      <c r="C371" s="24">
        <f t="shared" si="29"/>
        <v>37035</v>
      </c>
      <c r="D371" s="23">
        <f t="shared" si="30"/>
        <v>47.02</v>
      </c>
      <c r="E371" s="23">
        <f t="shared" si="31"/>
        <v>47.02</v>
      </c>
      <c r="F371" s="23">
        <f t="shared" si="33"/>
        <v>0</v>
      </c>
      <c r="G371" s="23">
        <f t="shared" si="32"/>
        <v>2001</v>
      </c>
    </row>
    <row r="372" spans="1:7" x14ac:dyDescent="0.2">
      <c r="A372" s="23" t="s">
        <v>2359</v>
      </c>
      <c r="C372" s="24">
        <f t="shared" si="29"/>
        <v>37036</v>
      </c>
      <c r="D372" s="23">
        <f t="shared" si="30"/>
        <v>47.02</v>
      </c>
      <c r="E372" s="23">
        <f t="shared" si="31"/>
        <v>47.02</v>
      </c>
      <c r="F372" s="23">
        <f t="shared" si="33"/>
        <v>0</v>
      </c>
      <c r="G372" s="23">
        <f t="shared" si="32"/>
        <v>2001</v>
      </c>
    </row>
    <row r="373" spans="1:7" x14ac:dyDescent="0.2">
      <c r="A373" s="23" t="s">
        <v>2358</v>
      </c>
      <c r="C373" s="24">
        <f t="shared" si="29"/>
        <v>37039</v>
      </c>
      <c r="D373" s="23" t="e">
        <f t="shared" si="30"/>
        <v>#VALUE!</v>
      </c>
      <c r="E373" s="23">
        <f t="shared" si="31"/>
        <v>47.02</v>
      </c>
      <c r="F373" s="23">
        <f t="shared" si="33"/>
        <v>0</v>
      </c>
      <c r="G373" s="23">
        <f t="shared" si="32"/>
        <v>2001</v>
      </c>
    </row>
    <row r="374" spans="1:7" x14ac:dyDescent="0.2">
      <c r="A374" s="23" t="s">
        <v>2357</v>
      </c>
      <c r="C374" s="24">
        <f t="shared" si="29"/>
        <v>37040</v>
      </c>
      <c r="D374" s="23">
        <f t="shared" si="30"/>
        <v>47.02</v>
      </c>
      <c r="E374" s="23">
        <f t="shared" si="31"/>
        <v>47.02</v>
      </c>
      <c r="F374" s="23">
        <f t="shared" si="33"/>
        <v>0</v>
      </c>
      <c r="G374" s="23">
        <f t="shared" si="32"/>
        <v>2001</v>
      </c>
    </row>
    <row r="375" spans="1:7" x14ac:dyDescent="0.2">
      <c r="A375" s="23" t="s">
        <v>2356</v>
      </c>
      <c r="C375" s="24">
        <f t="shared" si="29"/>
        <v>37041</v>
      </c>
      <c r="D375" s="23">
        <f t="shared" si="30"/>
        <v>47</v>
      </c>
      <c r="E375" s="23">
        <f t="shared" si="31"/>
        <v>47</v>
      </c>
      <c r="F375" s="23">
        <f t="shared" si="33"/>
        <v>-4.2544140186497319E-4</v>
      </c>
      <c r="G375" s="23">
        <f t="shared" si="32"/>
        <v>2001</v>
      </c>
    </row>
    <row r="376" spans="1:7" x14ac:dyDescent="0.2">
      <c r="A376" s="23" t="s">
        <v>2355</v>
      </c>
      <c r="C376" s="24">
        <f t="shared" si="29"/>
        <v>37042</v>
      </c>
      <c r="D376" s="23">
        <f t="shared" si="30"/>
        <v>47</v>
      </c>
      <c r="E376" s="23">
        <f t="shared" si="31"/>
        <v>47</v>
      </c>
      <c r="F376" s="23">
        <f t="shared" si="33"/>
        <v>0</v>
      </c>
      <c r="G376" s="23">
        <f t="shared" si="32"/>
        <v>2001</v>
      </c>
    </row>
    <row r="377" spans="1:7" x14ac:dyDescent="0.2">
      <c r="A377" s="23" t="s">
        <v>2354</v>
      </c>
      <c r="C377" s="24">
        <f t="shared" si="29"/>
        <v>37043</v>
      </c>
      <c r="D377" s="23">
        <f t="shared" si="30"/>
        <v>47.05</v>
      </c>
      <c r="E377" s="23">
        <f t="shared" si="31"/>
        <v>47.05</v>
      </c>
      <c r="F377" s="23">
        <f t="shared" si="33"/>
        <v>1.0632643213300838E-3</v>
      </c>
      <c r="G377" s="23">
        <f t="shared" si="32"/>
        <v>2001</v>
      </c>
    </row>
    <row r="378" spans="1:7" x14ac:dyDescent="0.2">
      <c r="A378" s="23" t="s">
        <v>2353</v>
      </c>
      <c r="C378" s="24">
        <f t="shared" si="29"/>
        <v>37046</v>
      </c>
      <c r="D378" s="23">
        <f t="shared" si="30"/>
        <v>47.06</v>
      </c>
      <c r="E378" s="23">
        <f t="shared" si="31"/>
        <v>47.06</v>
      </c>
      <c r="F378" s="23">
        <f t="shared" si="33"/>
        <v>2.1251726782794964E-4</v>
      </c>
      <c r="G378" s="23">
        <f t="shared" si="32"/>
        <v>2001</v>
      </c>
    </row>
    <row r="379" spans="1:7" x14ac:dyDescent="0.2">
      <c r="A379" s="23" t="s">
        <v>2352</v>
      </c>
      <c r="C379" s="24">
        <f t="shared" si="29"/>
        <v>37047</v>
      </c>
      <c r="D379" s="23">
        <f t="shared" si="30"/>
        <v>47</v>
      </c>
      <c r="E379" s="23">
        <f t="shared" si="31"/>
        <v>47</v>
      </c>
      <c r="F379" s="23">
        <f t="shared" si="33"/>
        <v>-1.2757815891578427E-3</v>
      </c>
      <c r="G379" s="23">
        <f t="shared" si="32"/>
        <v>2001</v>
      </c>
    </row>
    <row r="380" spans="1:7" x14ac:dyDescent="0.2">
      <c r="A380" s="23" t="s">
        <v>2351</v>
      </c>
      <c r="C380" s="24">
        <f t="shared" si="29"/>
        <v>37048</v>
      </c>
      <c r="D380" s="23">
        <f t="shared" si="30"/>
        <v>47.03</v>
      </c>
      <c r="E380" s="23">
        <f t="shared" si="31"/>
        <v>47.03</v>
      </c>
      <c r="F380" s="23">
        <f t="shared" si="33"/>
        <v>6.3809424689808734E-4</v>
      </c>
      <c r="G380" s="23">
        <f t="shared" si="32"/>
        <v>2001</v>
      </c>
    </row>
    <row r="381" spans="1:7" x14ac:dyDescent="0.2">
      <c r="A381" s="23" t="s">
        <v>2350</v>
      </c>
      <c r="C381" s="24">
        <f t="shared" si="29"/>
        <v>37049</v>
      </c>
      <c r="D381" s="23">
        <f t="shared" si="30"/>
        <v>47</v>
      </c>
      <c r="E381" s="23">
        <f t="shared" si="31"/>
        <v>47</v>
      </c>
      <c r="F381" s="23">
        <f t="shared" si="33"/>
        <v>-6.3809424689809211E-4</v>
      </c>
      <c r="G381" s="23">
        <f t="shared" si="32"/>
        <v>2001</v>
      </c>
    </row>
    <row r="382" spans="1:7" x14ac:dyDescent="0.2">
      <c r="A382" s="23" t="s">
        <v>2349</v>
      </c>
      <c r="C382" s="24">
        <f t="shared" si="29"/>
        <v>37050</v>
      </c>
      <c r="D382" s="23">
        <f t="shared" si="30"/>
        <v>47.03</v>
      </c>
      <c r="E382" s="23">
        <f t="shared" si="31"/>
        <v>47.03</v>
      </c>
      <c r="F382" s="23">
        <f t="shared" si="33"/>
        <v>6.3809424689808734E-4</v>
      </c>
      <c r="G382" s="23">
        <f t="shared" si="32"/>
        <v>2001</v>
      </c>
    </row>
    <row r="383" spans="1:7" x14ac:dyDescent="0.2">
      <c r="A383" s="23" t="s">
        <v>2348</v>
      </c>
      <c r="C383" s="24">
        <f t="shared" si="29"/>
        <v>37053</v>
      </c>
      <c r="D383" s="23">
        <f t="shared" si="30"/>
        <v>47.04</v>
      </c>
      <c r="E383" s="23">
        <f t="shared" si="31"/>
        <v>47.04</v>
      </c>
      <c r="F383" s="23">
        <f t="shared" si="33"/>
        <v>2.1260763341477969E-4</v>
      </c>
      <c r="G383" s="23">
        <f t="shared" si="32"/>
        <v>2001</v>
      </c>
    </row>
    <row r="384" spans="1:7" x14ac:dyDescent="0.2">
      <c r="A384" s="23" t="s">
        <v>2347</v>
      </c>
      <c r="C384" s="24">
        <f t="shared" si="29"/>
        <v>37054</v>
      </c>
      <c r="D384" s="23">
        <f t="shared" si="30"/>
        <v>47.08</v>
      </c>
      <c r="E384" s="23">
        <f t="shared" si="31"/>
        <v>47.08</v>
      </c>
      <c r="F384" s="23">
        <f t="shared" si="33"/>
        <v>8.4997880170451618E-4</v>
      </c>
      <c r="G384" s="23">
        <f t="shared" si="32"/>
        <v>2001</v>
      </c>
    </row>
    <row r="385" spans="1:7" x14ac:dyDescent="0.2">
      <c r="A385" s="23" t="s">
        <v>2346</v>
      </c>
      <c r="C385" s="24">
        <f t="shared" si="29"/>
        <v>37055</v>
      </c>
      <c r="D385" s="23">
        <f t="shared" si="30"/>
        <v>47.09</v>
      </c>
      <c r="E385" s="23">
        <f t="shared" si="31"/>
        <v>47.09</v>
      </c>
      <c r="F385" s="23">
        <f t="shared" si="33"/>
        <v>2.12381863387418E-4</v>
      </c>
      <c r="G385" s="23">
        <f t="shared" si="32"/>
        <v>2001</v>
      </c>
    </row>
    <row r="386" spans="1:7" x14ac:dyDescent="0.2">
      <c r="A386" s="23" t="s">
        <v>2345</v>
      </c>
      <c r="C386" s="24">
        <f t="shared" si="29"/>
        <v>37056</v>
      </c>
      <c r="D386" s="23">
        <f t="shared" si="30"/>
        <v>47</v>
      </c>
      <c r="E386" s="23">
        <f t="shared" si="31"/>
        <v>47</v>
      </c>
      <c r="F386" s="23">
        <f t="shared" si="33"/>
        <v>-1.913062545404659E-3</v>
      </c>
      <c r="G386" s="23">
        <f t="shared" si="32"/>
        <v>2001</v>
      </c>
    </row>
    <row r="387" spans="1:7" x14ac:dyDescent="0.2">
      <c r="A387" s="23" t="s">
        <v>2344</v>
      </c>
      <c r="C387" s="24">
        <f t="shared" si="29"/>
        <v>37057</v>
      </c>
      <c r="D387" s="23">
        <f t="shared" si="30"/>
        <v>47.05</v>
      </c>
      <c r="E387" s="23">
        <f t="shared" si="31"/>
        <v>47.05</v>
      </c>
      <c r="F387" s="23">
        <f t="shared" si="33"/>
        <v>1.0632643213300838E-3</v>
      </c>
      <c r="G387" s="23">
        <f t="shared" si="32"/>
        <v>2001</v>
      </c>
    </row>
    <row r="388" spans="1:7" x14ac:dyDescent="0.2">
      <c r="A388" s="23" t="s">
        <v>2343</v>
      </c>
      <c r="C388" s="24">
        <f t="shared" si="29"/>
        <v>37060</v>
      </c>
      <c r="D388" s="23">
        <f t="shared" si="30"/>
        <v>47.02</v>
      </c>
      <c r="E388" s="23">
        <f t="shared" si="31"/>
        <v>47.02</v>
      </c>
      <c r="F388" s="23">
        <f t="shared" si="33"/>
        <v>-6.3782291946502356E-4</v>
      </c>
      <c r="G388" s="23">
        <f t="shared" si="32"/>
        <v>2001</v>
      </c>
    </row>
    <row r="389" spans="1:7" x14ac:dyDescent="0.2">
      <c r="A389" s="23" t="s">
        <v>2342</v>
      </c>
      <c r="C389" s="24">
        <f t="shared" si="29"/>
        <v>37061</v>
      </c>
      <c r="D389" s="23">
        <f t="shared" si="30"/>
        <v>47.02</v>
      </c>
      <c r="E389" s="23">
        <f t="shared" si="31"/>
        <v>47.02</v>
      </c>
      <c r="F389" s="23">
        <f t="shared" si="33"/>
        <v>0</v>
      </c>
      <c r="G389" s="23">
        <f t="shared" si="32"/>
        <v>2001</v>
      </c>
    </row>
    <row r="390" spans="1:7" x14ac:dyDescent="0.2">
      <c r="A390" s="23" t="s">
        <v>2341</v>
      </c>
      <c r="C390" s="24">
        <f t="shared" si="29"/>
        <v>37062</v>
      </c>
      <c r="D390" s="23">
        <f t="shared" si="30"/>
        <v>47.01</v>
      </c>
      <c r="E390" s="23">
        <f t="shared" si="31"/>
        <v>47.01</v>
      </c>
      <c r="F390" s="23">
        <f t="shared" si="33"/>
        <v>-2.1269807588441013E-4</v>
      </c>
      <c r="G390" s="23">
        <f t="shared" si="32"/>
        <v>2001</v>
      </c>
    </row>
    <row r="391" spans="1:7" x14ac:dyDescent="0.2">
      <c r="A391" s="23" t="s">
        <v>2340</v>
      </c>
      <c r="C391" s="24">
        <f t="shared" si="29"/>
        <v>37063</v>
      </c>
      <c r="D391" s="23">
        <f t="shared" si="30"/>
        <v>47.05</v>
      </c>
      <c r="E391" s="23">
        <f t="shared" si="31"/>
        <v>47.05</v>
      </c>
      <c r="F391" s="23">
        <f t="shared" si="33"/>
        <v>8.5052099534944892E-4</v>
      </c>
      <c r="G391" s="23">
        <f t="shared" si="32"/>
        <v>2001</v>
      </c>
    </row>
    <row r="392" spans="1:7" x14ac:dyDescent="0.2">
      <c r="A392" s="23" t="s">
        <v>2339</v>
      </c>
      <c r="C392" s="24">
        <f t="shared" ref="C392:C455" si="34">VALUE(LEFT(A392,15))</f>
        <v>37064</v>
      </c>
      <c r="D392" s="23">
        <f t="shared" ref="D392:D455" si="35">VALUE(RIGHT(A392,9))</f>
        <v>47.04</v>
      </c>
      <c r="E392" s="23">
        <f t="shared" ref="E392:E455" si="36">IF(ISNUMBER(D392),D392,D391)</f>
        <v>47.04</v>
      </c>
      <c r="F392" s="23">
        <f t="shared" si="33"/>
        <v>-2.1256244101710545E-4</v>
      </c>
      <c r="G392" s="23">
        <f t="shared" ref="G392:G455" si="37">YEAR(C392)</f>
        <v>2001</v>
      </c>
    </row>
    <row r="393" spans="1:7" x14ac:dyDescent="0.2">
      <c r="A393" s="23" t="s">
        <v>2338</v>
      </c>
      <c r="C393" s="24">
        <f t="shared" si="34"/>
        <v>37067</v>
      </c>
      <c r="D393" s="23">
        <f t="shared" si="35"/>
        <v>47.06</v>
      </c>
      <c r="E393" s="23">
        <f t="shared" si="36"/>
        <v>47.06</v>
      </c>
      <c r="F393" s="23">
        <f t="shared" ref="F393:F456" si="38">LN(E393/E392)</f>
        <v>4.2507970884506893E-4</v>
      </c>
      <c r="G393" s="23">
        <f t="shared" si="37"/>
        <v>2001</v>
      </c>
    </row>
    <row r="394" spans="1:7" x14ac:dyDescent="0.2">
      <c r="A394" s="23" t="s">
        <v>2337</v>
      </c>
      <c r="C394" s="24">
        <f t="shared" si="34"/>
        <v>37068</v>
      </c>
      <c r="D394" s="23">
        <f t="shared" si="35"/>
        <v>47.07</v>
      </c>
      <c r="E394" s="23">
        <f t="shared" si="36"/>
        <v>47.07</v>
      </c>
      <c r="F394" s="23">
        <f t="shared" si="38"/>
        <v>2.1247211383441816E-4</v>
      </c>
      <c r="G394" s="23">
        <f t="shared" si="37"/>
        <v>2001</v>
      </c>
    </row>
    <row r="395" spans="1:7" x14ac:dyDescent="0.2">
      <c r="A395" s="23" t="s">
        <v>2336</v>
      </c>
      <c r="C395" s="24">
        <f t="shared" si="34"/>
        <v>37069</v>
      </c>
      <c r="D395" s="23">
        <f t="shared" si="35"/>
        <v>47.04</v>
      </c>
      <c r="E395" s="23">
        <f t="shared" si="36"/>
        <v>47.04</v>
      </c>
      <c r="F395" s="23">
        <f t="shared" si="38"/>
        <v>-6.3755182267942923E-4</v>
      </c>
      <c r="G395" s="23">
        <f t="shared" si="37"/>
        <v>2001</v>
      </c>
    </row>
    <row r="396" spans="1:7" x14ac:dyDescent="0.2">
      <c r="A396" s="23" t="s">
        <v>2335</v>
      </c>
      <c r="C396" s="24">
        <f t="shared" si="34"/>
        <v>37070</v>
      </c>
      <c r="D396" s="23">
        <f t="shared" si="35"/>
        <v>47.06</v>
      </c>
      <c r="E396" s="23">
        <f t="shared" si="36"/>
        <v>47.06</v>
      </c>
      <c r="F396" s="23">
        <f t="shared" si="38"/>
        <v>4.2507970884506893E-4</v>
      </c>
      <c r="G396" s="23">
        <f t="shared" si="37"/>
        <v>2001</v>
      </c>
    </row>
    <row r="397" spans="1:7" x14ac:dyDescent="0.2">
      <c r="A397" s="23" t="s">
        <v>2334</v>
      </c>
      <c r="C397" s="24">
        <f t="shared" si="34"/>
        <v>37071</v>
      </c>
      <c r="D397" s="23">
        <f t="shared" si="35"/>
        <v>47.09</v>
      </c>
      <c r="E397" s="23">
        <f t="shared" si="36"/>
        <v>47.09</v>
      </c>
      <c r="F397" s="23">
        <f t="shared" si="38"/>
        <v>6.3728095624679046E-4</v>
      </c>
      <c r="G397" s="23">
        <f t="shared" si="37"/>
        <v>2001</v>
      </c>
    </row>
    <row r="398" spans="1:7" x14ac:dyDescent="0.2">
      <c r="A398" s="23" t="s">
        <v>2333</v>
      </c>
      <c r="C398" s="24">
        <f t="shared" si="34"/>
        <v>37074</v>
      </c>
      <c r="D398" s="23">
        <f t="shared" si="35"/>
        <v>47.18</v>
      </c>
      <c r="E398" s="23">
        <f t="shared" si="36"/>
        <v>47.18</v>
      </c>
      <c r="F398" s="23">
        <f t="shared" si="38"/>
        <v>1.9094097240656817E-3</v>
      </c>
      <c r="G398" s="23">
        <f t="shared" si="37"/>
        <v>2001</v>
      </c>
    </row>
    <row r="399" spans="1:7" x14ac:dyDescent="0.2">
      <c r="A399" s="23" t="s">
        <v>2332</v>
      </c>
      <c r="C399" s="24">
        <f t="shared" si="34"/>
        <v>37075</v>
      </c>
      <c r="D399" s="23">
        <f t="shared" si="35"/>
        <v>47.17</v>
      </c>
      <c r="E399" s="23">
        <f t="shared" si="36"/>
        <v>47.17</v>
      </c>
      <c r="F399" s="23">
        <f t="shared" si="38"/>
        <v>-2.1197668335861837E-4</v>
      </c>
      <c r="G399" s="23">
        <f t="shared" si="37"/>
        <v>2001</v>
      </c>
    </row>
    <row r="400" spans="1:7" x14ac:dyDescent="0.2">
      <c r="A400" s="23" t="s">
        <v>2331</v>
      </c>
      <c r="C400" s="24">
        <f t="shared" si="34"/>
        <v>37076</v>
      </c>
      <c r="D400" s="23" t="e">
        <f t="shared" si="35"/>
        <v>#VALUE!</v>
      </c>
      <c r="E400" s="23">
        <f t="shared" si="36"/>
        <v>47.17</v>
      </c>
      <c r="F400" s="23">
        <f t="shared" si="38"/>
        <v>0</v>
      </c>
      <c r="G400" s="23">
        <f t="shared" si="37"/>
        <v>2001</v>
      </c>
    </row>
    <row r="401" spans="1:7" x14ac:dyDescent="0.2">
      <c r="A401" s="23" t="s">
        <v>2330</v>
      </c>
      <c r="C401" s="24">
        <f t="shared" si="34"/>
        <v>37077</v>
      </c>
      <c r="D401" s="23">
        <f t="shared" si="35"/>
        <v>47.18</v>
      </c>
      <c r="E401" s="23">
        <f t="shared" si="36"/>
        <v>47.18</v>
      </c>
      <c r="F401" s="23">
        <f t="shared" si="38"/>
        <v>2.119766833585917E-4</v>
      </c>
      <c r="G401" s="23">
        <f t="shared" si="37"/>
        <v>2001</v>
      </c>
    </row>
    <row r="402" spans="1:7" x14ac:dyDescent="0.2">
      <c r="A402" s="23" t="s">
        <v>2329</v>
      </c>
      <c r="C402" s="24">
        <f t="shared" si="34"/>
        <v>37078</v>
      </c>
      <c r="D402" s="23">
        <f t="shared" si="35"/>
        <v>47.17</v>
      </c>
      <c r="E402" s="23">
        <f t="shared" si="36"/>
        <v>47.17</v>
      </c>
      <c r="F402" s="23">
        <f t="shared" si="38"/>
        <v>-2.1197668335861837E-4</v>
      </c>
      <c r="G402" s="23">
        <f t="shared" si="37"/>
        <v>2001</v>
      </c>
    </row>
    <row r="403" spans="1:7" x14ac:dyDescent="0.2">
      <c r="A403" s="23" t="s">
        <v>2328</v>
      </c>
      <c r="C403" s="24">
        <f t="shared" si="34"/>
        <v>37081</v>
      </c>
      <c r="D403" s="23">
        <f t="shared" si="35"/>
        <v>47.19</v>
      </c>
      <c r="E403" s="23">
        <f t="shared" si="36"/>
        <v>47.19</v>
      </c>
      <c r="F403" s="23">
        <f t="shared" si="38"/>
        <v>4.2390844212569339E-4</v>
      </c>
      <c r="G403" s="23">
        <f t="shared" si="37"/>
        <v>2001</v>
      </c>
    </row>
    <row r="404" spans="1:7" x14ac:dyDescent="0.2">
      <c r="A404" s="23" t="s">
        <v>2327</v>
      </c>
      <c r="C404" s="24">
        <f t="shared" si="34"/>
        <v>37082</v>
      </c>
      <c r="D404" s="23">
        <f t="shared" si="35"/>
        <v>47.19</v>
      </c>
      <c r="E404" s="23">
        <f t="shared" si="36"/>
        <v>47.19</v>
      </c>
      <c r="F404" s="23">
        <f t="shared" si="38"/>
        <v>0</v>
      </c>
      <c r="G404" s="23">
        <f t="shared" si="37"/>
        <v>2001</v>
      </c>
    </row>
    <row r="405" spans="1:7" x14ac:dyDescent="0.2">
      <c r="A405" s="23" t="s">
        <v>2326</v>
      </c>
      <c r="C405" s="24">
        <f t="shared" si="34"/>
        <v>37083</v>
      </c>
      <c r="D405" s="23">
        <f t="shared" si="35"/>
        <v>47.21</v>
      </c>
      <c r="E405" s="23">
        <f t="shared" si="36"/>
        <v>47.21</v>
      </c>
      <c r="F405" s="23">
        <f t="shared" si="38"/>
        <v>4.2372881989933387E-4</v>
      </c>
      <c r="G405" s="23">
        <f t="shared" si="37"/>
        <v>2001</v>
      </c>
    </row>
    <row r="406" spans="1:7" x14ac:dyDescent="0.2">
      <c r="A406" s="23" t="s">
        <v>2325</v>
      </c>
      <c r="C406" s="24">
        <f t="shared" si="34"/>
        <v>37084</v>
      </c>
      <c r="D406" s="23">
        <f t="shared" si="35"/>
        <v>47.2</v>
      </c>
      <c r="E406" s="23">
        <f t="shared" si="36"/>
        <v>47.2</v>
      </c>
      <c r="F406" s="23">
        <f t="shared" si="38"/>
        <v>-2.1184196668560658E-4</v>
      </c>
      <c r="G406" s="23">
        <f t="shared" si="37"/>
        <v>2001</v>
      </c>
    </row>
    <row r="407" spans="1:7" x14ac:dyDescent="0.2">
      <c r="A407" s="23" t="s">
        <v>2324</v>
      </c>
      <c r="C407" s="24">
        <f t="shared" si="34"/>
        <v>37085</v>
      </c>
      <c r="D407" s="23">
        <f t="shared" si="35"/>
        <v>47.21</v>
      </c>
      <c r="E407" s="23">
        <f t="shared" si="36"/>
        <v>47.21</v>
      </c>
      <c r="F407" s="23">
        <f t="shared" si="38"/>
        <v>2.1184196668569034E-4</v>
      </c>
      <c r="G407" s="23">
        <f t="shared" si="37"/>
        <v>2001</v>
      </c>
    </row>
    <row r="408" spans="1:7" x14ac:dyDescent="0.2">
      <c r="A408" s="23" t="s">
        <v>2323</v>
      </c>
      <c r="C408" s="24">
        <f t="shared" si="34"/>
        <v>37088</v>
      </c>
      <c r="D408" s="23">
        <f t="shared" si="35"/>
        <v>47.2</v>
      </c>
      <c r="E408" s="23">
        <f t="shared" si="36"/>
        <v>47.2</v>
      </c>
      <c r="F408" s="23">
        <f t="shared" si="38"/>
        <v>-2.1184196668560658E-4</v>
      </c>
      <c r="G408" s="23">
        <f t="shared" si="37"/>
        <v>2001</v>
      </c>
    </row>
    <row r="409" spans="1:7" x14ac:dyDescent="0.2">
      <c r="A409" s="23" t="s">
        <v>2322</v>
      </c>
      <c r="C409" s="24">
        <f t="shared" si="34"/>
        <v>37089</v>
      </c>
      <c r="D409" s="23">
        <f t="shared" si="35"/>
        <v>47.16</v>
      </c>
      <c r="E409" s="23">
        <f t="shared" si="36"/>
        <v>47.16</v>
      </c>
      <c r="F409" s="23">
        <f t="shared" si="38"/>
        <v>-8.4781692233967039E-4</v>
      </c>
      <c r="G409" s="23">
        <f t="shared" si="37"/>
        <v>2001</v>
      </c>
    </row>
    <row r="410" spans="1:7" x14ac:dyDescent="0.2">
      <c r="A410" s="23" t="s">
        <v>2321</v>
      </c>
      <c r="C410" s="24">
        <f t="shared" si="34"/>
        <v>37090</v>
      </c>
      <c r="D410" s="23">
        <f t="shared" si="35"/>
        <v>47.12</v>
      </c>
      <c r="E410" s="23">
        <f t="shared" si="36"/>
        <v>47.12</v>
      </c>
      <c r="F410" s="23">
        <f t="shared" si="38"/>
        <v>-8.4853632583886359E-4</v>
      </c>
      <c r="G410" s="23">
        <f t="shared" si="37"/>
        <v>2001</v>
      </c>
    </row>
    <row r="411" spans="1:7" x14ac:dyDescent="0.2">
      <c r="A411" s="23" t="s">
        <v>2320</v>
      </c>
      <c r="C411" s="24">
        <f t="shared" si="34"/>
        <v>37091</v>
      </c>
      <c r="D411" s="23">
        <f t="shared" si="35"/>
        <v>47.16</v>
      </c>
      <c r="E411" s="23">
        <f t="shared" si="36"/>
        <v>47.16</v>
      </c>
      <c r="F411" s="23">
        <f t="shared" si="38"/>
        <v>8.4853632583886413E-4</v>
      </c>
      <c r="G411" s="23">
        <f t="shared" si="37"/>
        <v>2001</v>
      </c>
    </row>
    <row r="412" spans="1:7" x14ac:dyDescent="0.2">
      <c r="A412" s="23" t="s">
        <v>2319</v>
      </c>
      <c r="C412" s="24">
        <f t="shared" si="34"/>
        <v>37092</v>
      </c>
      <c r="D412" s="23">
        <f t="shared" si="35"/>
        <v>47.17</v>
      </c>
      <c r="E412" s="23">
        <f t="shared" si="36"/>
        <v>47.17</v>
      </c>
      <c r="F412" s="23">
        <f t="shared" si="38"/>
        <v>2.1202162700030897E-4</v>
      </c>
      <c r="G412" s="23">
        <f t="shared" si="37"/>
        <v>2001</v>
      </c>
    </row>
    <row r="413" spans="1:7" x14ac:dyDescent="0.2">
      <c r="A413" s="23" t="s">
        <v>2318</v>
      </c>
      <c r="C413" s="24">
        <f t="shared" si="34"/>
        <v>37095</v>
      </c>
      <c r="D413" s="23">
        <f t="shared" si="35"/>
        <v>47.17</v>
      </c>
      <c r="E413" s="23">
        <f t="shared" si="36"/>
        <v>47.17</v>
      </c>
      <c r="F413" s="23">
        <f t="shared" si="38"/>
        <v>0</v>
      </c>
      <c r="G413" s="23">
        <f t="shared" si="37"/>
        <v>2001</v>
      </c>
    </row>
    <row r="414" spans="1:7" x14ac:dyDescent="0.2">
      <c r="A414" s="23" t="s">
        <v>2317</v>
      </c>
      <c r="C414" s="24">
        <f t="shared" si="34"/>
        <v>37096</v>
      </c>
      <c r="D414" s="23">
        <f t="shared" si="35"/>
        <v>47.11</v>
      </c>
      <c r="E414" s="23">
        <f t="shared" si="36"/>
        <v>47.11</v>
      </c>
      <c r="F414" s="23">
        <f t="shared" si="38"/>
        <v>-1.2728045842205576E-3</v>
      </c>
      <c r="G414" s="23">
        <f t="shared" si="37"/>
        <v>2001</v>
      </c>
    </row>
    <row r="415" spans="1:7" x14ac:dyDescent="0.2">
      <c r="A415" s="23" t="s">
        <v>2316</v>
      </c>
      <c r="C415" s="24">
        <f t="shared" si="34"/>
        <v>37097</v>
      </c>
      <c r="D415" s="23">
        <f t="shared" si="35"/>
        <v>47.19</v>
      </c>
      <c r="E415" s="23">
        <f t="shared" si="36"/>
        <v>47.19</v>
      </c>
      <c r="F415" s="23">
        <f t="shared" si="38"/>
        <v>1.6967130263464E-3</v>
      </c>
      <c r="G415" s="23">
        <f t="shared" si="37"/>
        <v>2001</v>
      </c>
    </row>
    <row r="416" spans="1:7" x14ac:dyDescent="0.2">
      <c r="A416" s="23" t="s">
        <v>2315</v>
      </c>
      <c r="C416" s="24">
        <f t="shared" si="34"/>
        <v>37098</v>
      </c>
      <c r="D416" s="23">
        <f t="shared" si="35"/>
        <v>47.2</v>
      </c>
      <c r="E416" s="23">
        <f t="shared" si="36"/>
        <v>47.2</v>
      </c>
      <c r="F416" s="23">
        <f t="shared" si="38"/>
        <v>2.1188685321371167E-4</v>
      </c>
      <c r="G416" s="23">
        <f t="shared" si="37"/>
        <v>2001</v>
      </c>
    </row>
    <row r="417" spans="1:7" x14ac:dyDescent="0.2">
      <c r="A417" s="23" t="s">
        <v>2314</v>
      </c>
      <c r="C417" s="24">
        <f t="shared" si="34"/>
        <v>37099</v>
      </c>
      <c r="D417" s="23">
        <f t="shared" si="35"/>
        <v>47.19</v>
      </c>
      <c r="E417" s="23">
        <f t="shared" si="36"/>
        <v>47.19</v>
      </c>
      <c r="F417" s="23">
        <f t="shared" si="38"/>
        <v>-2.118868532136689E-4</v>
      </c>
      <c r="G417" s="23">
        <f t="shared" si="37"/>
        <v>2001</v>
      </c>
    </row>
    <row r="418" spans="1:7" x14ac:dyDescent="0.2">
      <c r="A418" s="23" t="s">
        <v>2313</v>
      </c>
      <c r="C418" s="24">
        <f t="shared" si="34"/>
        <v>37102</v>
      </c>
      <c r="D418" s="23">
        <f t="shared" si="35"/>
        <v>47.19</v>
      </c>
      <c r="E418" s="23">
        <f t="shared" si="36"/>
        <v>47.19</v>
      </c>
      <c r="F418" s="23">
        <f t="shared" si="38"/>
        <v>0</v>
      </c>
      <c r="G418" s="23">
        <f t="shared" si="37"/>
        <v>2001</v>
      </c>
    </row>
    <row r="419" spans="1:7" x14ac:dyDescent="0.2">
      <c r="A419" s="23" t="s">
        <v>2312</v>
      </c>
      <c r="C419" s="24">
        <f t="shared" si="34"/>
        <v>37103</v>
      </c>
      <c r="D419" s="23">
        <f t="shared" si="35"/>
        <v>47.18</v>
      </c>
      <c r="E419" s="23">
        <f t="shared" si="36"/>
        <v>47.18</v>
      </c>
      <c r="F419" s="23">
        <f t="shared" si="38"/>
        <v>-2.1193175876711888E-4</v>
      </c>
      <c r="G419" s="23">
        <f t="shared" si="37"/>
        <v>2001</v>
      </c>
    </row>
    <row r="420" spans="1:7" x14ac:dyDescent="0.2">
      <c r="A420" s="23" t="s">
        <v>2311</v>
      </c>
      <c r="C420" s="24">
        <f t="shared" si="34"/>
        <v>37104</v>
      </c>
      <c r="D420" s="23">
        <f t="shared" si="35"/>
        <v>47.16</v>
      </c>
      <c r="E420" s="23">
        <f t="shared" si="36"/>
        <v>47.16</v>
      </c>
      <c r="F420" s="23">
        <f t="shared" si="38"/>
        <v>-4.2399831035880791E-4</v>
      </c>
      <c r="G420" s="23">
        <f t="shared" si="37"/>
        <v>2001</v>
      </c>
    </row>
    <row r="421" spans="1:7" x14ac:dyDescent="0.2">
      <c r="A421" s="23" t="s">
        <v>2310</v>
      </c>
      <c r="C421" s="24">
        <f t="shared" si="34"/>
        <v>37105</v>
      </c>
      <c r="D421" s="23">
        <f t="shared" si="35"/>
        <v>47.11</v>
      </c>
      <c r="E421" s="23">
        <f t="shared" si="36"/>
        <v>47.11</v>
      </c>
      <c r="F421" s="23">
        <f t="shared" si="38"/>
        <v>-1.0607829572203483E-3</v>
      </c>
      <c r="G421" s="23">
        <f t="shared" si="37"/>
        <v>2001</v>
      </c>
    </row>
    <row r="422" spans="1:7" x14ac:dyDescent="0.2">
      <c r="A422" s="23" t="s">
        <v>2309</v>
      </c>
      <c r="C422" s="24">
        <f t="shared" si="34"/>
        <v>37106</v>
      </c>
      <c r="D422" s="23">
        <f t="shared" si="35"/>
        <v>47.17</v>
      </c>
      <c r="E422" s="23">
        <f t="shared" si="36"/>
        <v>47.17</v>
      </c>
      <c r="F422" s="23">
        <f t="shared" si="38"/>
        <v>1.2728045842205582E-3</v>
      </c>
      <c r="G422" s="23">
        <f t="shared" si="37"/>
        <v>2001</v>
      </c>
    </row>
    <row r="423" spans="1:7" x14ac:dyDescent="0.2">
      <c r="A423" s="23" t="s">
        <v>2308</v>
      </c>
      <c r="C423" s="24">
        <f t="shared" si="34"/>
        <v>37109</v>
      </c>
      <c r="D423" s="23">
        <f t="shared" si="35"/>
        <v>47.16</v>
      </c>
      <c r="E423" s="23">
        <f t="shared" si="36"/>
        <v>47.16</v>
      </c>
      <c r="F423" s="23">
        <f t="shared" si="38"/>
        <v>-2.1202162700027387E-4</v>
      </c>
      <c r="G423" s="23">
        <f t="shared" si="37"/>
        <v>2001</v>
      </c>
    </row>
    <row r="424" spans="1:7" x14ac:dyDescent="0.2">
      <c r="A424" s="23" t="s">
        <v>2307</v>
      </c>
      <c r="C424" s="24">
        <f t="shared" si="34"/>
        <v>37110</v>
      </c>
      <c r="D424" s="23">
        <f t="shared" si="35"/>
        <v>47.11</v>
      </c>
      <c r="E424" s="23">
        <f t="shared" si="36"/>
        <v>47.11</v>
      </c>
      <c r="F424" s="23">
        <f t="shared" si="38"/>
        <v>-1.0607829572203483E-3</v>
      </c>
      <c r="G424" s="23">
        <f t="shared" si="37"/>
        <v>2001</v>
      </c>
    </row>
    <row r="425" spans="1:7" x14ac:dyDescent="0.2">
      <c r="A425" s="23" t="s">
        <v>2306</v>
      </c>
      <c r="C425" s="24">
        <f t="shared" si="34"/>
        <v>37111</v>
      </c>
      <c r="D425" s="23">
        <f t="shared" si="35"/>
        <v>47.19</v>
      </c>
      <c r="E425" s="23">
        <f t="shared" si="36"/>
        <v>47.19</v>
      </c>
      <c r="F425" s="23">
        <f t="shared" si="38"/>
        <v>1.6967130263464E-3</v>
      </c>
      <c r="G425" s="23">
        <f t="shared" si="37"/>
        <v>2001</v>
      </c>
    </row>
    <row r="426" spans="1:7" x14ac:dyDescent="0.2">
      <c r="A426" s="23" t="s">
        <v>2305</v>
      </c>
      <c r="C426" s="24">
        <f t="shared" si="34"/>
        <v>37112</v>
      </c>
      <c r="D426" s="23">
        <f t="shared" si="35"/>
        <v>47.18</v>
      </c>
      <c r="E426" s="23">
        <f t="shared" si="36"/>
        <v>47.18</v>
      </c>
      <c r="F426" s="23">
        <f t="shared" si="38"/>
        <v>-2.1193175876711888E-4</v>
      </c>
      <c r="G426" s="23">
        <f t="shared" si="37"/>
        <v>2001</v>
      </c>
    </row>
    <row r="427" spans="1:7" x14ac:dyDescent="0.2">
      <c r="A427" s="23" t="s">
        <v>2304</v>
      </c>
      <c r="C427" s="24">
        <f t="shared" si="34"/>
        <v>37113</v>
      </c>
      <c r="D427" s="23">
        <f t="shared" si="35"/>
        <v>47.17</v>
      </c>
      <c r="E427" s="23">
        <f t="shared" si="36"/>
        <v>47.17</v>
      </c>
      <c r="F427" s="23">
        <f t="shared" si="38"/>
        <v>-2.1197668335861837E-4</v>
      </c>
      <c r="G427" s="23">
        <f t="shared" si="37"/>
        <v>2001</v>
      </c>
    </row>
    <row r="428" spans="1:7" x14ac:dyDescent="0.2">
      <c r="A428" s="23" t="s">
        <v>2303</v>
      </c>
      <c r="C428" s="24">
        <f t="shared" si="34"/>
        <v>37116</v>
      </c>
      <c r="D428" s="23">
        <f t="shared" si="35"/>
        <v>47.17</v>
      </c>
      <c r="E428" s="23">
        <f t="shared" si="36"/>
        <v>47.17</v>
      </c>
      <c r="F428" s="23">
        <f t="shared" si="38"/>
        <v>0</v>
      </c>
      <c r="G428" s="23">
        <f t="shared" si="37"/>
        <v>2001</v>
      </c>
    </row>
    <row r="429" spans="1:7" x14ac:dyDescent="0.2">
      <c r="A429" s="23" t="s">
        <v>2302</v>
      </c>
      <c r="C429" s="24">
        <f t="shared" si="34"/>
        <v>37117</v>
      </c>
      <c r="D429" s="23">
        <f t="shared" si="35"/>
        <v>47.15</v>
      </c>
      <c r="E429" s="23">
        <f t="shared" si="36"/>
        <v>47.15</v>
      </c>
      <c r="F429" s="23">
        <f t="shared" si="38"/>
        <v>-4.2408821670387548E-4</v>
      </c>
      <c r="G429" s="23">
        <f t="shared" si="37"/>
        <v>2001</v>
      </c>
    </row>
    <row r="430" spans="1:7" x14ac:dyDescent="0.2">
      <c r="A430" s="23" t="s">
        <v>2301</v>
      </c>
      <c r="C430" s="24">
        <f t="shared" si="34"/>
        <v>37118</v>
      </c>
      <c r="D430" s="23">
        <f t="shared" si="35"/>
        <v>47.16</v>
      </c>
      <c r="E430" s="23">
        <f t="shared" si="36"/>
        <v>47.16</v>
      </c>
      <c r="F430" s="23">
        <f t="shared" si="38"/>
        <v>2.1206658970359947E-4</v>
      </c>
      <c r="G430" s="23">
        <f t="shared" si="37"/>
        <v>2001</v>
      </c>
    </row>
    <row r="431" spans="1:7" x14ac:dyDescent="0.2">
      <c r="A431" s="23" t="s">
        <v>2300</v>
      </c>
      <c r="C431" s="24">
        <f t="shared" si="34"/>
        <v>37119</v>
      </c>
      <c r="D431" s="23">
        <f t="shared" si="35"/>
        <v>47.16</v>
      </c>
      <c r="E431" s="23">
        <f t="shared" si="36"/>
        <v>47.16</v>
      </c>
      <c r="F431" s="23">
        <f t="shared" si="38"/>
        <v>0</v>
      </c>
      <c r="G431" s="23">
        <f t="shared" si="37"/>
        <v>2001</v>
      </c>
    </row>
    <row r="432" spans="1:7" x14ac:dyDescent="0.2">
      <c r="A432" s="23" t="s">
        <v>2299</v>
      </c>
      <c r="C432" s="24">
        <f t="shared" si="34"/>
        <v>37120</v>
      </c>
      <c r="D432" s="23">
        <f t="shared" si="35"/>
        <v>47.17</v>
      </c>
      <c r="E432" s="23">
        <f t="shared" si="36"/>
        <v>47.17</v>
      </c>
      <c r="F432" s="23">
        <f t="shared" si="38"/>
        <v>2.1202162700030897E-4</v>
      </c>
      <c r="G432" s="23">
        <f t="shared" si="37"/>
        <v>2001</v>
      </c>
    </row>
    <row r="433" spans="1:7" x14ac:dyDescent="0.2">
      <c r="A433" s="23" t="s">
        <v>2298</v>
      </c>
      <c r="C433" s="24">
        <f t="shared" si="34"/>
        <v>37123</v>
      </c>
      <c r="D433" s="23">
        <f t="shared" si="35"/>
        <v>47.18</v>
      </c>
      <c r="E433" s="23">
        <f t="shared" si="36"/>
        <v>47.18</v>
      </c>
      <c r="F433" s="23">
        <f t="shared" si="38"/>
        <v>2.119766833585917E-4</v>
      </c>
      <c r="G433" s="23">
        <f t="shared" si="37"/>
        <v>2001</v>
      </c>
    </row>
    <row r="434" spans="1:7" x14ac:dyDescent="0.2">
      <c r="A434" s="23" t="s">
        <v>2297</v>
      </c>
      <c r="C434" s="24">
        <f t="shared" si="34"/>
        <v>37124</v>
      </c>
      <c r="D434" s="23">
        <f t="shared" si="35"/>
        <v>47.18</v>
      </c>
      <c r="E434" s="23">
        <f t="shared" si="36"/>
        <v>47.18</v>
      </c>
      <c r="F434" s="23">
        <f t="shared" si="38"/>
        <v>0</v>
      </c>
      <c r="G434" s="23">
        <f t="shared" si="37"/>
        <v>2001</v>
      </c>
    </row>
    <row r="435" spans="1:7" x14ac:dyDescent="0.2">
      <c r="A435" s="23" t="s">
        <v>2296</v>
      </c>
      <c r="C435" s="24">
        <f t="shared" si="34"/>
        <v>37125</v>
      </c>
      <c r="D435" s="23">
        <f t="shared" si="35"/>
        <v>47.18</v>
      </c>
      <c r="E435" s="23">
        <f t="shared" si="36"/>
        <v>47.18</v>
      </c>
      <c r="F435" s="23">
        <f t="shared" si="38"/>
        <v>0</v>
      </c>
      <c r="G435" s="23">
        <f t="shared" si="37"/>
        <v>2001</v>
      </c>
    </row>
    <row r="436" spans="1:7" x14ac:dyDescent="0.2">
      <c r="A436" s="23" t="s">
        <v>2295</v>
      </c>
      <c r="C436" s="24">
        <f t="shared" si="34"/>
        <v>37126</v>
      </c>
      <c r="D436" s="23">
        <f t="shared" si="35"/>
        <v>47.17</v>
      </c>
      <c r="E436" s="23">
        <f t="shared" si="36"/>
        <v>47.17</v>
      </c>
      <c r="F436" s="23">
        <f t="shared" si="38"/>
        <v>-2.1197668335861837E-4</v>
      </c>
      <c r="G436" s="23">
        <f t="shared" si="37"/>
        <v>2001</v>
      </c>
    </row>
    <row r="437" spans="1:7" x14ac:dyDescent="0.2">
      <c r="A437" s="23" t="s">
        <v>2294</v>
      </c>
      <c r="C437" s="24">
        <f t="shared" si="34"/>
        <v>37127</v>
      </c>
      <c r="D437" s="23">
        <f t="shared" si="35"/>
        <v>47.17</v>
      </c>
      <c r="E437" s="23">
        <f t="shared" si="36"/>
        <v>47.17</v>
      </c>
      <c r="F437" s="23">
        <f t="shared" si="38"/>
        <v>0</v>
      </c>
      <c r="G437" s="23">
        <f t="shared" si="37"/>
        <v>2001</v>
      </c>
    </row>
    <row r="438" spans="1:7" x14ac:dyDescent="0.2">
      <c r="A438" s="23" t="s">
        <v>2293</v>
      </c>
      <c r="C438" s="24">
        <f t="shared" si="34"/>
        <v>37130</v>
      </c>
      <c r="D438" s="23">
        <f t="shared" si="35"/>
        <v>47.19</v>
      </c>
      <c r="E438" s="23">
        <f t="shared" si="36"/>
        <v>47.19</v>
      </c>
      <c r="F438" s="23">
        <f t="shared" si="38"/>
        <v>4.2390844212569339E-4</v>
      </c>
      <c r="G438" s="23">
        <f t="shared" si="37"/>
        <v>2001</v>
      </c>
    </row>
    <row r="439" spans="1:7" x14ac:dyDescent="0.2">
      <c r="A439" s="23" t="s">
        <v>2292</v>
      </c>
      <c r="C439" s="24">
        <f t="shared" si="34"/>
        <v>37131</v>
      </c>
      <c r="D439" s="23">
        <f t="shared" si="35"/>
        <v>47.19</v>
      </c>
      <c r="E439" s="23">
        <f t="shared" si="36"/>
        <v>47.19</v>
      </c>
      <c r="F439" s="23">
        <f t="shared" si="38"/>
        <v>0</v>
      </c>
      <c r="G439" s="23">
        <f t="shared" si="37"/>
        <v>2001</v>
      </c>
    </row>
    <row r="440" spans="1:7" x14ac:dyDescent="0.2">
      <c r="A440" s="23" t="s">
        <v>2291</v>
      </c>
      <c r="C440" s="24">
        <f t="shared" si="34"/>
        <v>37132</v>
      </c>
      <c r="D440" s="23">
        <f t="shared" si="35"/>
        <v>47.16</v>
      </c>
      <c r="E440" s="23">
        <f t="shared" si="36"/>
        <v>47.16</v>
      </c>
      <c r="F440" s="23">
        <f t="shared" si="38"/>
        <v>-6.3593006912601897E-4</v>
      </c>
      <c r="G440" s="23">
        <f t="shared" si="37"/>
        <v>2001</v>
      </c>
    </row>
    <row r="441" spans="1:7" x14ac:dyDescent="0.2">
      <c r="A441" s="23" t="s">
        <v>2290</v>
      </c>
      <c r="C441" s="24">
        <f t="shared" si="34"/>
        <v>37133</v>
      </c>
      <c r="D441" s="23">
        <f t="shared" si="35"/>
        <v>47.18</v>
      </c>
      <c r="E441" s="23">
        <f t="shared" si="36"/>
        <v>47.18</v>
      </c>
      <c r="F441" s="23">
        <f t="shared" si="38"/>
        <v>4.2399831035893574E-4</v>
      </c>
      <c r="G441" s="23">
        <f t="shared" si="37"/>
        <v>2001</v>
      </c>
    </row>
    <row r="442" spans="1:7" x14ac:dyDescent="0.2">
      <c r="A442" s="23" t="s">
        <v>2289</v>
      </c>
      <c r="C442" s="24">
        <f t="shared" si="34"/>
        <v>37134</v>
      </c>
      <c r="D442" s="23">
        <f t="shared" si="35"/>
        <v>47.17</v>
      </c>
      <c r="E442" s="23">
        <f t="shared" si="36"/>
        <v>47.17</v>
      </c>
      <c r="F442" s="23">
        <f t="shared" si="38"/>
        <v>-2.1197668335861837E-4</v>
      </c>
      <c r="G442" s="23">
        <f t="shared" si="37"/>
        <v>2001</v>
      </c>
    </row>
    <row r="443" spans="1:7" x14ac:dyDescent="0.2">
      <c r="A443" s="23" t="s">
        <v>2288</v>
      </c>
      <c r="C443" s="24">
        <f t="shared" si="34"/>
        <v>37137</v>
      </c>
      <c r="D443" s="23" t="e">
        <f t="shared" si="35"/>
        <v>#VALUE!</v>
      </c>
      <c r="E443" s="23">
        <f t="shared" si="36"/>
        <v>47.17</v>
      </c>
      <c r="F443" s="23">
        <f t="shared" si="38"/>
        <v>0</v>
      </c>
      <c r="G443" s="23">
        <f t="shared" si="37"/>
        <v>2001</v>
      </c>
    </row>
    <row r="444" spans="1:7" x14ac:dyDescent="0.2">
      <c r="A444" s="23" t="s">
        <v>2287</v>
      </c>
      <c r="C444" s="24">
        <f t="shared" si="34"/>
        <v>37138</v>
      </c>
      <c r="D444" s="23">
        <f t="shared" si="35"/>
        <v>47.22</v>
      </c>
      <c r="E444" s="23">
        <f t="shared" si="36"/>
        <v>47.22</v>
      </c>
      <c r="F444" s="23">
        <f t="shared" si="38"/>
        <v>1.0594343611964032E-3</v>
      </c>
      <c r="G444" s="23">
        <f t="shared" si="37"/>
        <v>2001</v>
      </c>
    </row>
    <row r="445" spans="1:7" x14ac:dyDescent="0.2">
      <c r="A445" s="23" t="s">
        <v>2286</v>
      </c>
      <c r="C445" s="24">
        <f t="shared" si="34"/>
        <v>37139</v>
      </c>
      <c r="D445" s="23">
        <f t="shared" si="35"/>
        <v>47.2</v>
      </c>
      <c r="E445" s="23">
        <f t="shared" si="36"/>
        <v>47.2</v>
      </c>
      <c r="F445" s="23">
        <f t="shared" si="38"/>
        <v>-4.2363906585706688E-4</v>
      </c>
      <c r="G445" s="23">
        <f t="shared" si="37"/>
        <v>2001</v>
      </c>
    </row>
    <row r="446" spans="1:7" x14ac:dyDescent="0.2">
      <c r="A446" s="23" t="s">
        <v>2285</v>
      </c>
      <c r="C446" s="24">
        <f t="shared" si="34"/>
        <v>37140</v>
      </c>
      <c r="D446" s="23">
        <f t="shared" si="35"/>
        <v>47.22</v>
      </c>
      <c r="E446" s="23">
        <f t="shared" si="36"/>
        <v>47.22</v>
      </c>
      <c r="F446" s="23">
        <f t="shared" si="38"/>
        <v>4.2363906585718615E-4</v>
      </c>
      <c r="G446" s="23">
        <f t="shared" si="37"/>
        <v>2001</v>
      </c>
    </row>
    <row r="447" spans="1:7" x14ac:dyDescent="0.2">
      <c r="A447" s="23" t="s">
        <v>2284</v>
      </c>
      <c r="C447" s="24">
        <f t="shared" si="34"/>
        <v>37141</v>
      </c>
      <c r="D447" s="23">
        <f t="shared" si="35"/>
        <v>47.27</v>
      </c>
      <c r="E447" s="23">
        <f t="shared" si="36"/>
        <v>47.27</v>
      </c>
      <c r="F447" s="23">
        <f t="shared" si="38"/>
        <v>1.0583131477782763E-3</v>
      </c>
      <c r="G447" s="23">
        <f t="shared" si="37"/>
        <v>2001</v>
      </c>
    </row>
    <row r="448" spans="1:7" x14ac:dyDescent="0.2">
      <c r="A448" s="23" t="s">
        <v>2283</v>
      </c>
      <c r="C448" s="24">
        <f t="shared" si="34"/>
        <v>37144</v>
      </c>
      <c r="D448" s="23">
        <f t="shared" si="35"/>
        <v>47.38</v>
      </c>
      <c r="E448" s="23">
        <f t="shared" si="36"/>
        <v>47.38</v>
      </c>
      <c r="F448" s="23">
        <f t="shared" si="38"/>
        <v>2.3243539254943504E-3</v>
      </c>
      <c r="G448" s="23">
        <f t="shared" si="37"/>
        <v>2001</v>
      </c>
    </row>
    <row r="449" spans="1:7" x14ac:dyDescent="0.2">
      <c r="A449" s="23" t="s">
        <v>2282</v>
      </c>
      <c r="C449" s="24">
        <f t="shared" si="34"/>
        <v>37145</v>
      </c>
      <c r="D449" s="23" t="e">
        <f t="shared" si="35"/>
        <v>#VALUE!</v>
      </c>
      <c r="E449" s="23">
        <f t="shared" si="36"/>
        <v>47.38</v>
      </c>
      <c r="F449" s="23">
        <f t="shared" si="38"/>
        <v>0</v>
      </c>
      <c r="G449" s="23">
        <f t="shared" si="37"/>
        <v>2001</v>
      </c>
    </row>
    <row r="450" spans="1:7" x14ac:dyDescent="0.2">
      <c r="A450" s="23" t="s">
        <v>2281</v>
      </c>
      <c r="C450" s="24">
        <f t="shared" si="34"/>
        <v>37146</v>
      </c>
      <c r="D450" s="23">
        <f t="shared" si="35"/>
        <v>47.39</v>
      </c>
      <c r="E450" s="23">
        <f t="shared" si="36"/>
        <v>47.39</v>
      </c>
      <c r="F450" s="23">
        <f t="shared" si="38"/>
        <v>2.1103724885753692E-4</v>
      </c>
      <c r="G450" s="23">
        <f t="shared" si="37"/>
        <v>2001</v>
      </c>
    </row>
    <row r="451" spans="1:7" x14ac:dyDescent="0.2">
      <c r="A451" s="23" t="s">
        <v>2280</v>
      </c>
      <c r="C451" s="24">
        <f t="shared" si="34"/>
        <v>37147</v>
      </c>
      <c r="D451" s="23">
        <f t="shared" si="35"/>
        <v>47.49</v>
      </c>
      <c r="E451" s="23">
        <f t="shared" si="36"/>
        <v>47.49</v>
      </c>
      <c r="F451" s="23">
        <f t="shared" si="38"/>
        <v>2.1079265815335622E-3</v>
      </c>
      <c r="G451" s="23">
        <f t="shared" si="37"/>
        <v>2001</v>
      </c>
    </row>
    <row r="452" spans="1:7" x14ac:dyDescent="0.2">
      <c r="A452" s="23" t="s">
        <v>2279</v>
      </c>
      <c r="C452" s="24">
        <f t="shared" si="34"/>
        <v>37148</v>
      </c>
      <c r="D452" s="23">
        <f t="shared" si="35"/>
        <v>47.75</v>
      </c>
      <c r="E452" s="23">
        <f t="shared" si="36"/>
        <v>47.75</v>
      </c>
      <c r="F452" s="23">
        <f t="shared" si="38"/>
        <v>5.4599043657086342E-3</v>
      </c>
      <c r="G452" s="23">
        <f t="shared" si="37"/>
        <v>2001</v>
      </c>
    </row>
    <row r="453" spans="1:7" x14ac:dyDescent="0.2">
      <c r="A453" s="23" t="s">
        <v>2278</v>
      </c>
      <c r="C453" s="24">
        <f t="shared" si="34"/>
        <v>37151</v>
      </c>
      <c r="D453" s="23">
        <f t="shared" si="35"/>
        <v>47.77</v>
      </c>
      <c r="E453" s="23">
        <f t="shared" si="36"/>
        <v>47.77</v>
      </c>
      <c r="F453" s="23">
        <f t="shared" si="38"/>
        <v>4.1876047513129922E-4</v>
      </c>
      <c r="G453" s="23">
        <f t="shared" si="37"/>
        <v>2001</v>
      </c>
    </row>
    <row r="454" spans="1:7" x14ac:dyDescent="0.2">
      <c r="A454" s="23" t="s">
        <v>2277</v>
      </c>
      <c r="C454" s="24">
        <f t="shared" si="34"/>
        <v>37152</v>
      </c>
      <c r="D454" s="23">
        <f t="shared" si="35"/>
        <v>48.05</v>
      </c>
      <c r="E454" s="23">
        <f t="shared" si="36"/>
        <v>48.05</v>
      </c>
      <c r="F454" s="23">
        <f t="shared" si="38"/>
        <v>5.8443080144307945E-3</v>
      </c>
      <c r="G454" s="23">
        <f t="shared" si="37"/>
        <v>2001</v>
      </c>
    </row>
    <row r="455" spans="1:7" x14ac:dyDescent="0.2">
      <c r="A455" s="23" t="s">
        <v>2276</v>
      </c>
      <c r="C455" s="24">
        <f t="shared" si="34"/>
        <v>37153</v>
      </c>
      <c r="D455" s="23">
        <f t="shared" si="35"/>
        <v>47.96</v>
      </c>
      <c r="E455" s="23">
        <f t="shared" si="36"/>
        <v>47.96</v>
      </c>
      <c r="F455" s="23">
        <f t="shared" si="38"/>
        <v>-1.8748052569879075E-3</v>
      </c>
      <c r="G455" s="23">
        <f t="shared" si="37"/>
        <v>2001</v>
      </c>
    </row>
    <row r="456" spans="1:7" x14ac:dyDescent="0.2">
      <c r="A456" s="23" t="s">
        <v>2275</v>
      </c>
      <c r="C456" s="24">
        <f t="shared" ref="C456:C519" si="39">VALUE(LEFT(A456,15))</f>
        <v>37154</v>
      </c>
      <c r="D456" s="23">
        <f t="shared" ref="D456:D519" si="40">VALUE(RIGHT(A456,9))</f>
        <v>48.03</v>
      </c>
      <c r="E456" s="23">
        <f t="shared" ref="E456:E519" si="41">IF(ISNUMBER(D456),D456,D455)</f>
        <v>48.03</v>
      </c>
      <c r="F456" s="23">
        <f t="shared" si="38"/>
        <v>1.4584855174194701E-3</v>
      </c>
      <c r="G456" s="23">
        <f t="shared" ref="G456:G519" si="42">YEAR(C456)</f>
        <v>2001</v>
      </c>
    </row>
    <row r="457" spans="1:7" x14ac:dyDescent="0.2">
      <c r="A457" s="23" t="s">
        <v>2274</v>
      </c>
      <c r="C457" s="24">
        <f t="shared" si="39"/>
        <v>37155</v>
      </c>
      <c r="D457" s="23">
        <f t="shared" si="40"/>
        <v>48.08</v>
      </c>
      <c r="E457" s="23">
        <f t="shared" si="41"/>
        <v>48.08</v>
      </c>
      <c r="F457" s="23">
        <f t="shared" ref="F457:F520" si="43">LN(E457/E456)</f>
        <v>1.0404745502189893E-3</v>
      </c>
      <c r="G457" s="23">
        <f t="shared" si="42"/>
        <v>2001</v>
      </c>
    </row>
    <row r="458" spans="1:7" x14ac:dyDescent="0.2">
      <c r="A458" s="23" t="s">
        <v>2273</v>
      </c>
      <c r="C458" s="24">
        <f t="shared" si="39"/>
        <v>37158</v>
      </c>
      <c r="D458" s="23">
        <f t="shared" si="40"/>
        <v>48.08</v>
      </c>
      <c r="E458" s="23">
        <f t="shared" si="41"/>
        <v>48.08</v>
      </c>
      <c r="F458" s="23">
        <f t="shared" si="43"/>
        <v>0</v>
      </c>
      <c r="G458" s="23">
        <f t="shared" si="42"/>
        <v>2001</v>
      </c>
    </row>
    <row r="459" spans="1:7" x14ac:dyDescent="0.2">
      <c r="A459" s="23" t="s">
        <v>2272</v>
      </c>
      <c r="C459" s="24">
        <f t="shared" si="39"/>
        <v>37159</v>
      </c>
      <c r="D459" s="23">
        <f t="shared" si="40"/>
        <v>48.91</v>
      </c>
      <c r="E459" s="23">
        <f t="shared" si="41"/>
        <v>48.91</v>
      </c>
      <c r="F459" s="23">
        <f t="shared" si="43"/>
        <v>1.7115584324313558E-2</v>
      </c>
      <c r="G459" s="23">
        <f t="shared" si="42"/>
        <v>2001</v>
      </c>
    </row>
    <row r="460" spans="1:7" x14ac:dyDescent="0.2">
      <c r="A460" s="23" t="s">
        <v>2271</v>
      </c>
      <c r="C460" s="24">
        <f t="shared" si="39"/>
        <v>37160</v>
      </c>
      <c r="D460" s="23">
        <f t="shared" si="40"/>
        <v>47.91</v>
      </c>
      <c r="E460" s="23">
        <f t="shared" si="41"/>
        <v>47.91</v>
      </c>
      <c r="F460" s="23">
        <f t="shared" si="43"/>
        <v>-2.0657623656235052E-2</v>
      </c>
      <c r="G460" s="23">
        <f t="shared" si="42"/>
        <v>2001</v>
      </c>
    </row>
    <row r="461" spans="1:7" x14ac:dyDescent="0.2">
      <c r="A461" s="23" t="s">
        <v>2270</v>
      </c>
      <c r="C461" s="24">
        <f t="shared" si="39"/>
        <v>37161</v>
      </c>
      <c r="D461" s="23">
        <f t="shared" si="40"/>
        <v>47.91</v>
      </c>
      <c r="E461" s="23">
        <f t="shared" si="41"/>
        <v>47.91</v>
      </c>
      <c r="F461" s="23">
        <f t="shared" si="43"/>
        <v>0</v>
      </c>
      <c r="G461" s="23">
        <f t="shared" si="42"/>
        <v>2001</v>
      </c>
    </row>
    <row r="462" spans="1:7" x14ac:dyDescent="0.2">
      <c r="A462" s="23" t="s">
        <v>2269</v>
      </c>
      <c r="C462" s="24">
        <f t="shared" si="39"/>
        <v>37162</v>
      </c>
      <c r="D462" s="23">
        <f t="shared" si="40"/>
        <v>47.9</v>
      </c>
      <c r="E462" s="23">
        <f t="shared" si="41"/>
        <v>47.9</v>
      </c>
      <c r="F462" s="23">
        <f t="shared" si="43"/>
        <v>-2.087464781611951E-4</v>
      </c>
      <c r="G462" s="23">
        <f t="shared" si="42"/>
        <v>2001</v>
      </c>
    </row>
    <row r="463" spans="1:7" x14ac:dyDescent="0.2">
      <c r="A463" s="23" t="s">
        <v>2268</v>
      </c>
      <c r="C463" s="24">
        <f t="shared" si="39"/>
        <v>37165</v>
      </c>
      <c r="D463" s="23">
        <f t="shared" si="40"/>
        <v>48.03</v>
      </c>
      <c r="E463" s="23">
        <f t="shared" si="41"/>
        <v>48.03</v>
      </c>
      <c r="F463" s="23">
        <f t="shared" si="43"/>
        <v>2.7103112598634367E-3</v>
      </c>
      <c r="G463" s="23">
        <f t="shared" si="42"/>
        <v>2001</v>
      </c>
    </row>
    <row r="464" spans="1:7" x14ac:dyDescent="0.2">
      <c r="A464" s="23" t="s">
        <v>2267</v>
      </c>
      <c r="C464" s="24">
        <f t="shared" si="39"/>
        <v>37166</v>
      </c>
      <c r="D464" s="23">
        <f t="shared" si="40"/>
        <v>48.03</v>
      </c>
      <c r="E464" s="23">
        <f t="shared" si="41"/>
        <v>48.03</v>
      </c>
      <c r="F464" s="23">
        <f t="shared" si="43"/>
        <v>0</v>
      </c>
      <c r="G464" s="23">
        <f t="shared" si="42"/>
        <v>2001</v>
      </c>
    </row>
    <row r="465" spans="1:7" x14ac:dyDescent="0.2">
      <c r="A465" s="23" t="s">
        <v>2266</v>
      </c>
      <c r="C465" s="24">
        <f t="shared" si="39"/>
        <v>37167</v>
      </c>
      <c r="D465" s="23">
        <f t="shared" si="40"/>
        <v>47.96</v>
      </c>
      <c r="E465" s="23">
        <f t="shared" si="41"/>
        <v>47.96</v>
      </c>
      <c r="F465" s="23">
        <f t="shared" si="43"/>
        <v>-1.4584855174195614E-3</v>
      </c>
      <c r="G465" s="23">
        <f t="shared" si="42"/>
        <v>2001</v>
      </c>
    </row>
    <row r="466" spans="1:7" x14ac:dyDescent="0.2">
      <c r="A466" s="23" t="s">
        <v>2265</v>
      </c>
      <c r="C466" s="24">
        <f t="shared" si="39"/>
        <v>37168</v>
      </c>
      <c r="D466" s="23">
        <f t="shared" si="40"/>
        <v>48.04</v>
      </c>
      <c r="E466" s="23">
        <f t="shared" si="41"/>
        <v>48.04</v>
      </c>
      <c r="F466" s="23">
        <f t="shared" si="43"/>
        <v>1.6666670524692463E-3</v>
      </c>
      <c r="G466" s="23">
        <f t="shared" si="42"/>
        <v>2001</v>
      </c>
    </row>
    <row r="467" spans="1:7" x14ac:dyDescent="0.2">
      <c r="A467" s="23" t="s">
        <v>2264</v>
      </c>
      <c r="C467" s="24">
        <f t="shared" si="39"/>
        <v>37169</v>
      </c>
      <c r="D467" s="23">
        <f t="shared" si="40"/>
        <v>48.05</v>
      </c>
      <c r="E467" s="23">
        <f t="shared" si="41"/>
        <v>48.05</v>
      </c>
      <c r="F467" s="23">
        <f t="shared" si="43"/>
        <v>2.0813820451860108E-4</v>
      </c>
      <c r="G467" s="23">
        <f t="shared" si="42"/>
        <v>2001</v>
      </c>
    </row>
    <row r="468" spans="1:7" x14ac:dyDescent="0.2">
      <c r="A468" s="23" t="s">
        <v>2263</v>
      </c>
      <c r="C468" s="24">
        <f t="shared" si="39"/>
        <v>37172</v>
      </c>
      <c r="D468" s="23" t="e">
        <f t="shared" si="40"/>
        <v>#VALUE!</v>
      </c>
      <c r="E468" s="23">
        <f t="shared" si="41"/>
        <v>48.05</v>
      </c>
      <c r="F468" s="23">
        <f t="shared" si="43"/>
        <v>0</v>
      </c>
      <c r="G468" s="23">
        <f t="shared" si="42"/>
        <v>2001</v>
      </c>
    </row>
    <row r="469" spans="1:7" x14ac:dyDescent="0.2">
      <c r="A469" s="23" t="s">
        <v>2262</v>
      </c>
      <c r="C469" s="24">
        <f t="shared" si="39"/>
        <v>37173</v>
      </c>
      <c r="D469" s="23">
        <f t="shared" si="40"/>
        <v>48.17</v>
      </c>
      <c r="E469" s="23">
        <f t="shared" si="41"/>
        <v>48.17</v>
      </c>
      <c r="F469" s="23">
        <f t="shared" si="43"/>
        <v>2.4942852258279446E-3</v>
      </c>
      <c r="G469" s="23">
        <f t="shared" si="42"/>
        <v>2001</v>
      </c>
    </row>
    <row r="470" spans="1:7" x14ac:dyDescent="0.2">
      <c r="A470" s="23" t="s">
        <v>2261</v>
      </c>
      <c r="C470" s="24">
        <f t="shared" si="39"/>
        <v>37174</v>
      </c>
      <c r="D470" s="23">
        <f t="shared" si="40"/>
        <v>48.09</v>
      </c>
      <c r="E470" s="23">
        <f t="shared" si="41"/>
        <v>48.09</v>
      </c>
      <c r="F470" s="23">
        <f t="shared" si="43"/>
        <v>-1.6621653525581493E-3</v>
      </c>
      <c r="G470" s="23">
        <f t="shared" si="42"/>
        <v>2001</v>
      </c>
    </row>
    <row r="471" spans="1:7" x14ac:dyDescent="0.2">
      <c r="A471" s="23" t="s">
        <v>2260</v>
      </c>
      <c r="C471" s="24">
        <f t="shared" si="39"/>
        <v>37175</v>
      </c>
      <c r="D471" s="23">
        <f t="shared" si="40"/>
        <v>48.09</v>
      </c>
      <c r="E471" s="23">
        <f t="shared" si="41"/>
        <v>48.09</v>
      </c>
      <c r="F471" s="23">
        <f t="shared" si="43"/>
        <v>0</v>
      </c>
      <c r="G471" s="23">
        <f t="shared" si="42"/>
        <v>2001</v>
      </c>
    </row>
    <row r="472" spans="1:7" x14ac:dyDescent="0.2">
      <c r="A472" s="23" t="s">
        <v>2259</v>
      </c>
      <c r="C472" s="24">
        <f t="shared" si="39"/>
        <v>37176</v>
      </c>
      <c r="D472" s="23">
        <f t="shared" si="40"/>
        <v>48.07</v>
      </c>
      <c r="E472" s="23">
        <f t="shared" si="41"/>
        <v>48.07</v>
      </c>
      <c r="F472" s="23">
        <f t="shared" si="43"/>
        <v>-4.1597338370200922E-4</v>
      </c>
      <c r="G472" s="23">
        <f t="shared" si="42"/>
        <v>2001</v>
      </c>
    </row>
    <row r="473" spans="1:7" x14ac:dyDescent="0.2">
      <c r="A473" s="23" t="s">
        <v>2258</v>
      </c>
      <c r="C473" s="24">
        <f t="shared" si="39"/>
        <v>37179</v>
      </c>
      <c r="D473" s="23">
        <f t="shared" si="40"/>
        <v>48.07</v>
      </c>
      <c r="E473" s="23">
        <f t="shared" si="41"/>
        <v>48.07</v>
      </c>
      <c r="F473" s="23">
        <f t="shared" si="43"/>
        <v>0</v>
      </c>
      <c r="G473" s="23">
        <f t="shared" si="42"/>
        <v>2001</v>
      </c>
    </row>
    <row r="474" spans="1:7" x14ac:dyDescent="0.2">
      <c r="A474" s="23" t="s">
        <v>2257</v>
      </c>
      <c r="C474" s="24">
        <f t="shared" si="39"/>
        <v>37180</v>
      </c>
      <c r="D474" s="23">
        <f t="shared" si="40"/>
        <v>48.05</v>
      </c>
      <c r="E474" s="23">
        <f t="shared" si="41"/>
        <v>48.05</v>
      </c>
      <c r="F474" s="23">
        <f t="shared" si="43"/>
        <v>-4.1614648956790786E-4</v>
      </c>
      <c r="G474" s="23">
        <f t="shared" si="42"/>
        <v>2001</v>
      </c>
    </row>
    <row r="475" spans="1:7" x14ac:dyDescent="0.2">
      <c r="A475" s="23" t="s">
        <v>2256</v>
      </c>
      <c r="C475" s="24">
        <f t="shared" si="39"/>
        <v>37181</v>
      </c>
      <c r="D475" s="23">
        <f t="shared" si="40"/>
        <v>48.05</v>
      </c>
      <c r="E475" s="23">
        <f t="shared" si="41"/>
        <v>48.05</v>
      </c>
      <c r="F475" s="23">
        <f t="shared" si="43"/>
        <v>0</v>
      </c>
      <c r="G475" s="23">
        <f t="shared" si="42"/>
        <v>2001</v>
      </c>
    </row>
    <row r="476" spans="1:7" x14ac:dyDescent="0.2">
      <c r="A476" s="23" t="s">
        <v>2255</v>
      </c>
      <c r="C476" s="24">
        <f t="shared" si="39"/>
        <v>37182</v>
      </c>
      <c r="D476" s="23">
        <f t="shared" si="40"/>
        <v>48.08</v>
      </c>
      <c r="E476" s="23">
        <f t="shared" si="41"/>
        <v>48.08</v>
      </c>
      <c r="F476" s="23">
        <f t="shared" si="43"/>
        <v>6.2415481065064625E-4</v>
      </c>
      <c r="G476" s="23">
        <f t="shared" si="42"/>
        <v>2001</v>
      </c>
    </row>
    <row r="477" spans="1:7" x14ac:dyDescent="0.2">
      <c r="A477" s="23" t="s">
        <v>2254</v>
      </c>
      <c r="C477" s="24">
        <f t="shared" si="39"/>
        <v>37183</v>
      </c>
      <c r="D477" s="23">
        <f t="shared" si="40"/>
        <v>48.08</v>
      </c>
      <c r="E477" s="23">
        <f t="shared" si="41"/>
        <v>48.08</v>
      </c>
      <c r="F477" s="23">
        <f t="shared" si="43"/>
        <v>0</v>
      </c>
      <c r="G477" s="23">
        <f t="shared" si="42"/>
        <v>2001</v>
      </c>
    </row>
    <row r="478" spans="1:7" x14ac:dyDescent="0.2">
      <c r="A478" s="23" t="s">
        <v>2253</v>
      </c>
      <c r="C478" s="24">
        <f t="shared" si="39"/>
        <v>37186</v>
      </c>
      <c r="D478" s="23">
        <f t="shared" si="40"/>
        <v>48.05</v>
      </c>
      <c r="E478" s="23">
        <f t="shared" si="41"/>
        <v>48.05</v>
      </c>
      <c r="F478" s="23">
        <f t="shared" si="43"/>
        <v>-6.241548106506405E-4</v>
      </c>
      <c r="G478" s="23">
        <f t="shared" si="42"/>
        <v>2001</v>
      </c>
    </row>
    <row r="479" spans="1:7" x14ac:dyDescent="0.2">
      <c r="A479" s="23" t="s">
        <v>2252</v>
      </c>
      <c r="C479" s="24">
        <f t="shared" si="39"/>
        <v>37187</v>
      </c>
      <c r="D479" s="23">
        <f t="shared" si="40"/>
        <v>48.03</v>
      </c>
      <c r="E479" s="23">
        <f t="shared" si="41"/>
        <v>48.03</v>
      </c>
      <c r="F479" s="23">
        <f t="shared" si="43"/>
        <v>-4.1631973956841834E-4</v>
      </c>
      <c r="G479" s="23">
        <f t="shared" si="42"/>
        <v>2001</v>
      </c>
    </row>
    <row r="480" spans="1:7" x14ac:dyDescent="0.2">
      <c r="A480" s="23" t="s">
        <v>2251</v>
      </c>
      <c r="C480" s="24">
        <f t="shared" si="39"/>
        <v>37188</v>
      </c>
      <c r="D480" s="23">
        <f t="shared" si="40"/>
        <v>48.08</v>
      </c>
      <c r="E480" s="23">
        <f t="shared" si="41"/>
        <v>48.08</v>
      </c>
      <c r="F480" s="23">
        <f t="shared" si="43"/>
        <v>1.0404745502189893E-3</v>
      </c>
      <c r="G480" s="23">
        <f t="shared" si="42"/>
        <v>2001</v>
      </c>
    </row>
    <row r="481" spans="1:7" x14ac:dyDescent="0.2">
      <c r="A481" s="23" t="s">
        <v>2250</v>
      </c>
      <c r="C481" s="24">
        <f t="shared" si="39"/>
        <v>37189</v>
      </c>
      <c r="D481" s="23">
        <f t="shared" si="40"/>
        <v>48</v>
      </c>
      <c r="E481" s="23">
        <f t="shared" si="41"/>
        <v>48</v>
      </c>
      <c r="F481" s="23">
        <f t="shared" si="43"/>
        <v>-1.6652793190612089E-3</v>
      </c>
      <c r="G481" s="23">
        <f t="shared" si="42"/>
        <v>2001</v>
      </c>
    </row>
    <row r="482" spans="1:7" x14ac:dyDescent="0.2">
      <c r="A482" s="23" t="s">
        <v>2249</v>
      </c>
      <c r="C482" s="24">
        <f t="shared" si="39"/>
        <v>37190</v>
      </c>
      <c r="D482" s="23">
        <f t="shared" si="40"/>
        <v>48.02</v>
      </c>
      <c r="E482" s="23">
        <f t="shared" si="41"/>
        <v>48.02</v>
      </c>
      <c r="F482" s="23">
        <f t="shared" si="43"/>
        <v>4.1657988521629787E-4</v>
      </c>
      <c r="G482" s="23">
        <f t="shared" si="42"/>
        <v>2001</v>
      </c>
    </row>
    <row r="483" spans="1:7" x14ac:dyDescent="0.2">
      <c r="A483" s="23" t="s">
        <v>2248</v>
      </c>
      <c r="C483" s="24">
        <f t="shared" si="39"/>
        <v>37193</v>
      </c>
      <c r="D483" s="23">
        <f t="shared" si="40"/>
        <v>48.02</v>
      </c>
      <c r="E483" s="23">
        <f t="shared" si="41"/>
        <v>48.02</v>
      </c>
      <c r="F483" s="23">
        <f t="shared" si="43"/>
        <v>0</v>
      </c>
      <c r="G483" s="23">
        <f t="shared" si="42"/>
        <v>2001</v>
      </c>
    </row>
    <row r="484" spans="1:7" x14ac:dyDescent="0.2">
      <c r="A484" s="23" t="s">
        <v>2247</v>
      </c>
      <c r="C484" s="24">
        <f t="shared" si="39"/>
        <v>37194</v>
      </c>
      <c r="D484" s="23">
        <f t="shared" si="40"/>
        <v>48.03</v>
      </c>
      <c r="E484" s="23">
        <f t="shared" si="41"/>
        <v>48.03</v>
      </c>
      <c r="F484" s="23">
        <f t="shared" si="43"/>
        <v>2.0822488362585471E-4</v>
      </c>
      <c r="G484" s="23">
        <f t="shared" si="42"/>
        <v>2001</v>
      </c>
    </row>
    <row r="485" spans="1:7" x14ac:dyDescent="0.2">
      <c r="A485" s="23" t="s">
        <v>2246</v>
      </c>
      <c r="C485" s="24">
        <f t="shared" si="39"/>
        <v>37195</v>
      </c>
      <c r="D485" s="23">
        <f t="shared" si="40"/>
        <v>48.04</v>
      </c>
      <c r="E485" s="23">
        <f t="shared" si="41"/>
        <v>48.04</v>
      </c>
      <c r="F485" s="23">
        <f t="shared" si="43"/>
        <v>2.0818153504970974E-4</v>
      </c>
      <c r="G485" s="23">
        <f t="shared" si="42"/>
        <v>2001</v>
      </c>
    </row>
    <row r="486" spans="1:7" x14ac:dyDescent="0.2">
      <c r="A486" s="23" t="s">
        <v>2245</v>
      </c>
      <c r="C486" s="24">
        <f t="shared" si="39"/>
        <v>37196</v>
      </c>
      <c r="D486" s="23">
        <f t="shared" si="40"/>
        <v>48.05</v>
      </c>
      <c r="E486" s="23">
        <f t="shared" si="41"/>
        <v>48.05</v>
      </c>
      <c r="F486" s="23">
        <f t="shared" si="43"/>
        <v>2.0813820451860108E-4</v>
      </c>
      <c r="G486" s="23">
        <f t="shared" si="42"/>
        <v>2001</v>
      </c>
    </row>
    <row r="487" spans="1:7" x14ac:dyDescent="0.2">
      <c r="A487" s="23" t="s">
        <v>2244</v>
      </c>
      <c r="C487" s="24">
        <f t="shared" si="39"/>
        <v>37197</v>
      </c>
      <c r="D487" s="23">
        <f t="shared" si="40"/>
        <v>48.04</v>
      </c>
      <c r="E487" s="23">
        <f t="shared" si="41"/>
        <v>48.04</v>
      </c>
      <c r="F487" s="23">
        <f t="shared" si="43"/>
        <v>-2.0813820451867133E-4</v>
      </c>
      <c r="G487" s="23">
        <f t="shared" si="42"/>
        <v>2001</v>
      </c>
    </row>
    <row r="488" spans="1:7" x14ac:dyDescent="0.2">
      <c r="A488" s="23" t="s">
        <v>2243</v>
      </c>
      <c r="C488" s="24">
        <f t="shared" si="39"/>
        <v>37200</v>
      </c>
      <c r="D488" s="23">
        <f t="shared" si="40"/>
        <v>48.02</v>
      </c>
      <c r="E488" s="23">
        <f t="shared" si="41"/>
        <v>48.02</v>
      </c>
      <c r="F488" s="23">
        <f t="shared" si="43"/>
        <v>-4.1640641867552982E-4</v>
      </c>
      <c r="G488" s="23">
        <f t="shared" si="42"/>
        <v>2001</v>
      </c>
    </row>
    <row r="489" spans="1:7" x14ac:dyDescent="0.2">
      <c r="A489" s="23" t="s">
        <v>2242</v>
      </c>
      <c r="C489" s="24">
        <f t="shared" si="39"/>
        <v>37201</v>
      </c>
      <c r="D489" s="23">
        <f t="shared" si="40"/>
        <v>48.04</v>
      </c>
      <c r="E489" s="23">
        <f t="shared" si="41"/>
        <v>48.04</v>
      </c>
      <c r="F489" s="23">
        <f t="shared" si="43"/>
        <v>4.1640641867564404E-4</v>
      </c>
      <c r="G489" s="23">
        <f t="shared" si="42"/>
        <v>2001</v>
      </c>
    </row>
    <row r="490" spans="1:7" x14ac:dyDescent="0.2">
      <c r="A490" s="23" t="s">
        <v>2241</v>
      </c>
      <c r="C490" s="24">
        <f t="shared" si="39"/>
        <v>37202</v>
      </c>
      <c r="D490" s="23">
        <f t="shared" si="40"/>
        <v>48.04</v>
      </c>
      <c r="E490" s="23">
        <f t="shared" si="41"/>
        <v>48.04</v>
      </c>
      <c r="F490" s="23">
        <f t="shared" si="43"/>
        <v>0</v>
      </c>
      <c r="G490" s="23">
        <f t="shared" si="42"/>
        <v>2001</v>
      </c>
    </row>
    <row r="491" spans="1:7" x14ac:dyDescent="0.2">
      <c r="A491" s="23" t="s">
        <v>2240</v>
      </c>
      <c r="C491" s="24">
        <f t="shared" si="39"/>
        <v>37203</v>
      </c>
      <c r="D491" s="23">
        <f t="shared" si="40"/>
        <v>48.07</v>
      </c>
      <c r="E491" s="23">
        <f t="shared" si="41"/>
        <v>48.07</v>
      </c>
      <c r="F491" s="23">
        <f t="shared" si="43"/>
        <v>6.242846940866624E-4</v>
      </c>
      <c r="G491" s="23">
        <f t="shared" si="42"/>
        <v>2001</v>
      </c>
    </row>
    <row r="492" spans="1:7" x14ac:dyDescent="0.2">
      <c r="A492" s="23" t="s">
        <v>2239</v>
      </c>
      <c r="C492" s="24">
        <f t="shared" si="39"/>
        <v>37204</v>
      </c>
      <c r="D492" s="23">
        <f t="shared" si="40"/>
        <v>48.05</v>
      </c>
      <c r="E492" s="23">
        <f t="shared" si="41"/>
        <v>48.05</v>
      </c>
      <c r="F492" s="23">
        <f t="shared" si="43"/>
        <v>-4.1614648956790786E-4</v>
      </c>
      <c r="G492" s="23">
        <f t="shared" si="42"/>
        <v>2001</v>
      </c>
    </row>
    <row r="493" spans="1:7" x14ac:dyDescent="0.2">
      <c r="A493" s="23" t="s">
        <v>2238</v>
      </c>
      <c r="C493" s="24">
        <f t="shared" si="39"/>
        <v>37207</v>
      </c>
      <c r="D493" s="23" t="e">
        <f t="shared" si="40"/>
        <v>#VALUE!</v>
      </c>
      <c r="E493" s="23">
        <f t="shared" si="41"/>
        <v>48.05</v>
      </c>
      <c r="F493" s="23">
        <f t="shared" si="43"/>
        <v>0</v>
      </c>
      <c r="G493" s="23">
        <f t="shared" si="42"/>
        <v>2001</v>
      </c>
    </row>
    <row r="494" spans="1:7" x14ac:dyDescent="0.2">
      <c r="A494" s="23" t="s">
        <v>2237</v>
      </c>
      <c r="C494" s="24">
        <f t="shared" si="39"/>
        <v>37208</v>
      </c>
      <c r="D494" s="23">
        <f t="shared" si="40"/>
        <v>48.11</v>
      </c>
      <c r="E494" s="23">
        <f t="shared" si="41"/>
        <v>48.11</v>
      </c>
      <c r="F494" s="23">
        <f t="shared" si="43"/>
        <v>1.2479202950608488E-3</v>
      </c>
      <c r="G494" s="23">
        <f t="shared" si="42"/>
        <v>2001</v>
      </c>
    </row>
    <row r="495" spans="1:7" x14ac:dyDescent="0.2">
      <c r="A495" s="23" t="s">
        <v>2236</v>
      </c>
      <c r="C495" s="24">
        <f t="shared" si="39"/>
        <v>37209</v>
      </c>
      <c r="D495" s="23">
        <f t="shared" si="40"/>
        <v>48.11</v>
      </c>
      <c r="E495" s="23">
        <f t="shared" si="41"/>
        <v>48.11</v>
      </c>
      <c r="F495" s="23">
        <f t="shared" si="43"/>
        <v>0</v>
      </c>
      <c r="G495" s="23">
        <f t="shared" si="42"/>
        <v>2001</v>
      </c>
    </row>
    <row r="496" spans="1:7" x14ac:dyDescent="0.2">
      <c r="A496" s="23" t="s">
        <v>2235</v>
      </c>
      <c r="C496" s="24">
        <f t="shared" si="39"/>
        <v>37210</v>
      </c>
      <c r="D496" s="23">
        <f t="shared" si="40"/>
        <v>48.03</v>
      </c>
      <c r="E496" s="23">
        <f t="shared" si="41"/>
        <v>48.03</v>
      </c>
      <c r="F496" s="23">
        <f t="shared" si="43"/>
        <v>-1.6642400346292868E-3</v>
      </c>
      <c r="G496" s="23">
        <f t="shared" si="42"/>
        <v>2001</v>
      </c>
    </row>
    <row r="497" spans="1:7" x14ac:dyDescent="0.2">
      <c r="A497" s="23" t="s">
        <v>2234</v>
      </c>
      <c r="C497" s="24">
        <f t="shared" si="39"/>
        <v>37211</v>
      </c>
      <c r="D497" s="23">
        <f t="shared" si="40"/>
        <v>48.03</v>
      </c>
      <c r="E497" s="23">
        <f t="shared" si="41"/>
        <v>48.03</v>
      </c>
      <c r="F497" s="23">
        <f t="shared" si="43"/>
        <v>0</v>
      </c>
      <c r="G497" s="23">
        <f t="shared" si="42"/>
        <v>2001</v>
      </c>
    </row>
    <row r="498" spans="1:7" x14ac:dyDescent="0.2">
      <c r="A498" s="23" t="s">
        <v>2233</v>
      </c>
      <c r="C498" s="24">
        <f t="shared" si="39"/>
        <v>37214</v>
      </c>
      <c r="D498" s="23">
        <f t="shared" si="40"/>
        <v>48</v>
      </c>
      <c r="E498" s="23">
        <f t="shared" si="41"/>
        <v>48</v>
      </c>
      <c r="F498" s="23">
        <f t="shared" si="43"/>
        <v>-6.2480476884208469E-4</v>
      </c>
      <c r="G498" s="23">
        <f t="shared" si="42"/>
        <v>2001</v>
      </c>
    </row>
    <row r="499" spans="1:7" x14ac:dyDescent="0.2">
      <c r="A499" s="23" t="s">
        <v>2232</v>
      </c>
      <c r="C499" s="24">
        <f t="shared" si="39"/>
        <v>37215</v>
      </c>
      <c r="D499" s="23">
        <f t="shared" si="40"/>
        <v>48.03</v>
      </c>
      <c r="E499" s="23">
        <f t="shared" si="41"/>
        <v>48.03</v>
      </c>
      <c r="F499" s="23">
        <f t="shared" si="43"/>
        <v>6.2480476884217804E-4</v>
      </c>
      <c r="G499" s="23">
        <f t="shared" si="42"/>
        <v>2001</v>
      </c>
    </row>
    <row r="500" spans="1:7" x14ac:dyDescent="0.2">
      <c r="A500" s="23" t="s">
        <v>2231</v>
      </c>
      <c r="C500" s="24">
        <f t="shared" si="39"/>
        <v>37216</v>
      </c>
      <c r="D500" s="23">
        <f t="shared" si="40"/>
        <v>48.03</v>
      </c>
      <c r="E500" s="23">
        <f t="shared" si="41"/>
        <v>48.03</v>
      </c>
      <c r="F500" s="23">
        <f t="shared" si="43"/>
        <v>0</v>
      </c>
      <c r="G500" s="23">
        <f t="shared" si="42"/>
        <v>2001</v>
      </c>
    </row>
    <row r="501" spans="1:7" x14ac:dyDescent="0.2">
      <c r="A501" s="23" t="s">
        <v>2230</v>
      </c>
      <c r="C501" s="24">
        <f t="shared" si="39"/>
        <v>37217</v>
      </c>
      <c r="D501" s="23" t="e">
        <f t="shared" si="40"/>
        <v>#VALUE!</v>
      </c>
      <c r="E501" s="23">
        <f t="shared" si="41"/>
        <v>48.03</v>
      </c>
      <c r="F501" s="23">
        <f t="shared" si="43"/>
        <v>0</v>
      </c>
      <c r="G501" s="23">
        <f t="shared" si="42"/>
        <v>2001</v>
      </c>
    </row>
    <row r="502" spans="1:7" x14ac:dyDescent="0.2">
      <c r="A502" s="23" t="s">
        <v>2229</v>
      </c>
      <c r="C502" s="24">
        <f t="shared" si="39"/>
        <v>37218</v>
      </c>
      <c r="D502" s="23">
        <f t="shared" si="40"/>
        <v>48.1</v>
      </c>
      <c r="E502" s="23">
        <f t="shared" si="41"/>
        <v>48.1</v>
      </c>
      <c r="F502" s="23">
        <f t="shared" si="43"/>
        <v>1.4563614349824231E-3</v>
      </c>
      <c r="G502" s="23">
        <f t="shared" si="42"/>
        <v>2001</v>
      </c>
    </row>
    <row r="503" spans="1:7" x14ac:dyDescent="0.2">
      <c r="A503" s="23" t="s">
        <v>2228</v>
      </c>
      <c r="C503" s="24">
        <f t="shared" si="39"/>
        <v>37221</v>
      </c>
      <c r="D503" s="23">
        <f t="shared" si="40"/>
        <v>48.05</v>
      </c>
      <c r="E503" s="23">
        <f t="shared" si="41"/>
        <v>48.05</v>
      </c>
      <c r="F503" s="23">
        <f t="shared" si="43"/>
        <v>-1.0400416954140814E-3</v>
      </c>
      <c r="G503" s="23">
        <f t="shared" si="42"/>
        <v>2001</v>
      </c>
    </row>
    <row r="504" spans="1:7" x14ac:dyDescent="0.2">
      <c r="A504" s="23" t="s">
        <v>2227</v>
      </c>
      <c r="C504" s="24">
        <f t="shared" si="39"/>
        <v>37222</v>
      </c>
      <c r="D504" s="23">
        <f t="shared" si="40"/>
        <v>48.08</v>
      </c>
      <c r="E504" s="23">
        <f t="shared" si="41"/>
        <v>48.08</v>
      </c>
      <c r="F504" s="23">
        <f t="shared" si="43"/>
        <v>6.2415481065064625E-4</v>
      </c>
      <c r="G504" s="23">
        <f t="shared" si="42"/>
        <v>2001</v>
      </c>
    </row>
    <row r="505" spans="1:7" x14ac:dyDescent="0.2">
      <c r="A505" s="23" t="s">
        <v>2226</v>
      </c>
      <c r="C505" s="24">
        <f t="shared" si="39"/>
        <v>37223</v>
      </c>
      <c r="D505" s="23">
        <f t="shared" si="40"/>
        <v>47.99</v>
      </c>
      <c r="E505" s="23">
        <f t="shared" si="41"/>
        <v>47.99</v>
      </c>
      <c r="F505" s="23">
        <f t="shared" si="43"/>
        <v>-1.8736343567978726E-3</v>
      </c>
      <c r="G505" s="23">
        <f t="shared" si="42"/>
        <v>2001</v>
      </c>
    </row>
    <row r="506" spans="1:7" x14ac:dyDescent="0.2">
      <c r="A506" s="23" t="s">
        <v>2225</v>
      </c>
      <c r="C506" s="24">
        <f t="shared" si="39"/>
        <v>37224</v>
      </c>
      <c r="D506" s="23">
        <f t="shared" si="40"/>
        <v>48.01</v>
      </c>
      <c r="E506" s="23">
        <f t="shared" si="41"/>
        <v>48.01</v>
      </c>
      <c r="F506" s="23">
        <f t="shared" si="43"/>
        <v>4.166666726946889E-4</v>
      </c>
      <c r="G506" s="23">
        <f t="shared" si="42"/>
        <v>2001</v>
      </c>
    </row>
    <row r="507" spans="1:7" x14ac:dyDescent="0.2">
      <c r="A507" s="23" t="s">
        <v>2224</v>
      </c>
      <c r="C507" s="24">
        <f t="shared" si="39"/>
        <v>37225</v>
      </c>
      <c r="D507" s="23">
        <f t="shared" si="40"/>
        <v>47.98</v>
      </c>
      <c r="E507" s="23">
        <f t="shared" si="41"/>
        <v>47.98</v>
      </c>
      <c r="F507" s="23">
        <f t="shared" si="43"/>
        <v>-6.250651313004492E-4</v>
      </c>
      <c r="G507" s="23">
        <f t="shared" si="42"/>
        <v>2001</v>
      </c>
    </row>
    <row r="508" spans="1:7" x14ac:dyDescent="0.2">
      <c r="A508" s="23" t="s">
        <v>2223</v>
      </c>
      <c r="C508" s="24">
        <f t="shared" si="39"/>
        <v>37228</v>
      </c>
      <c r="D508" s="23">
        <f t="shared" si="40"/>
        <v>47.93</v>
      </c>
      <c r="E508" s="23">
        <f t="shared" si="41"/>
        <v>47.93</v>
      </c>
      <c r="F508" s="23">
        <f t="shared" si="43"/>
        <v>-1.0426442400085811E-3</v>
      </c>
      <c r="G508" s="23">
        <f t="shared" si="42"/>
        <v>2001</v>
      </c>
    </row>
    <row r="509" spans="1:7" x14ac:dyDescent="0.2">
      <c r="A509" s="23" t="s">
        <v>2222</v>
      </c>
      <c r="C509" s="24">
        <f t="shared" si="39"/>
        <v>37229</v>
      </c>
      <c r="D509" s="23">
        <f t="shared" si="40"/>
        <v>47.93</v>
      </c>
      <c r="E509" s="23">
        <f t="shared" si="41"/>
        <v>47.93</v>
      </c>
      <c r="F509" s="23">
        <f t="shared" si="43"/>
        <v>0</v>
      </c>
      <c r="G509" s="23">
        <f t="shared" si="42"/>
        <v>2001</v>
      </c>
    </row>
    <row r="510" spans="1:7" x14ac:dyDescent="0.2">
      <c r="A510" s="23" t="s">
        <v>2221</v>
      </c>
      <c r="C510" s="24">
        <f t="shared" si="39"/>
        <v>37230</v>
      </c>
      <c r="D510" s="23">
        <f t="shared" si="40"/>
        <v>47.94</v>
      </c>
      <c r="E510" s="23">
        <f t="shared" si="41"/>
        <v>47.94</v>
      </c>
      <c r="F510" s="23">
        <f t="shared" si="43"/>
        <v>2.0861583469841826E-4</v>
      </c>
      <c r="G510" s="23">
        <f t="shared" si="42"/>
        <v>2001</v>
      </c>
    </row>
    <row r="511" spans="1:7" x14ac:dyDescent="0.2">
      <c r="A511" s="23" t="s">
        <v>2220</v>
      </c>
      <c r="C511" s="24">
        <f t="shared" si="39"/>
        <v>37231</v>
      </c>
      <c r="D511" s="23">
        <f t="shared" si="40"/>
        <v>47.9</v>
      </c>
      <c r="E511" s="23">
        <f t="shared" si="41"/>
        <v>47.9</v>
      </c>
      <c r="F511" s="23">
        <f t="shared" si="43"/>
        <v>-8.3472458936874338E-4</v>
      </c>
      <c r="G511" s="23">
        <f t="shared" si="42"/>
        <v>2001</v>
      </c>
    </row>
    <row r="512" spans="1:7" x14ac:dyDescent="0.2">
      <c r="A512" s="23" t="s">
        <v>2219</v>
      </c>
      <c r="C512" s="24">
        <f t="shared" si="39"/>
        <v>37232</v>
      </c>
      <c r="D512" s="23">
        <f t="shared" si="40"/>
        <v>47.86</v>
      </c>
      <c r="E512" s="23">
        <f t="shared" si="41"/>
        <v>47.86</v>
      </c>
      <c r="F512" s="23">
        <f t="shared" si="43"/>
        <v>-8.3542193664227983E-4</v>
      </c>
      <c r="G512" s="23">
        <f t="shared" si="42"/>
        <v>2001</v>
      </c>
    </row>
    <row r="513" spans="1:7" x14ac:dyDescent="0.2">
      <c r="A513" s="23" t="s">
        <v>2218</v>
      </c>
      <c r="C513" s="24">
        <f t="shared" si="39"/>
        <v>37235</v>
      </c>
      <c r="D513" s="23">
        <f t="shared" si="40"/>
        <v>47.87</v>
      </c>
      <c r="E513" s="23">
        <f t="shared" si="41"/>
        <v>47.87</v>
      </c>
      <c r="F513" s="23">
        <f t="shared" si="43"/>
        <v>2.0892092419033472E-4</v>
      </c>
      <c r="G513" s="23">
        <f t="shared" si="42"/>
        <v>2001</v>
      </c>
    </row>
    <row r="514" spans="1:7" x14ac:dyDescent="0.2">
      <c r="A514" s="23" t="s">
        <v>2217</v>
      </c>
      <c r="C514" s="24">
        <f t="shared" si="39"/>
        <v>37236</v>
      </c>
      <c r="D514" s="23">
        <f t="shared" si="40"/>
        <v>47.85</v>
      </c>
      <c r="E514" s="23">
        <f t="shared" si="41"/>
        <v>47.85</v>
      </c>
      <c r="F514" s="23">
        <f t="shared" si="43"/>
        <v>-4.1788550545432239E-4</v>
      </c>
      <c r="G514" s="23">
        <f t="shared" si="42"/>
        <v>2001</v>
      </c>
    </row>
    <row r="515" spans="1:7" x14ac:dyDescent="0.2">
      <c r="A515" s="23" t="s">
        <v>2216</v>
      </c>
      <c r="C515" s="24">
        <f t="shared" si="39"/>
        <v>37237</v>
      </c>
      <c r="D515" s="23">
        <f t="shared" si="40"/>
        <v>47.84</v>
      </c>
      <c r="E515" s="23">
        <f t="shared" si="41"/>
        <v>47.84</v>
      </c>
      <c r="F515" s="23">
        <f t="shared" si="43"/>
        <v>-2.0900825658696641E-4</v>
      </c>
      <c r="G515" s="23">
        <f t="shared" si="42"/>
        <v>2001</v>
      </c>
    </row>
    <row r="516" spans="1:7" x14ac:dyDescent="0.2">
      <c r="A516" s="23" t="s">
        <v>2215</v>
      </c>
      <c r="C516" s="24">
        <f t="shared" si="39"/>
        <v>37238</v>
      </c>
      <c r="D516" s="23">
        <f t="shared" si="40"/>
        <v>47.84</v>
      </c>
      <c r="E516" s="23">
        <f t="shared" si="41"/>
        <v>47.84</v>
      </c>
      <c r="F516" s="23">
        <f t="shared" si="43"/>
        <v>0</v>
      </c>
      <c r="G516" s="23">
        <f t="shared" si="42"/>
        <v>2001</v>
      </c>
    </row>
    <row r="517" spans="1:7" x14ac:dyDescent="0.2">
      <c r="A517" s="23" t="s">
        <v>2214</v>
      </c>
      <c r="C517" s="24">
        <f t="shared" si="39"/>
        <v>37239</v>
      </c>
      <c r="D517" s="23">
        <f t="shared" si="40"/>
        <v>47.86</v>
      </c>
      <c r="E517" s="23">
        <f t="shared" si="41"/>
        <v>47.86</v>
      </c>
      <c r="F517" s="23">
        <f t="shared" si="43"/>
        <v>4.1797283785099552E-4</v>
      </c>
      <c r="G517" s="23">
        <f t="shared" si="42"/>
        <v>2001</v>
      </c>
    </row>
    <row r="518" spans="1:7" x14ac:dyDescent="0.2">
      <c r="A518" s="23" t="s">
        <v>2213</v>
      </c>
      <c r="C518" s="24">
        <f t="shared" si="39"/>
        <v>37242</v>
      </c>
      <c r="D518" s="23">
        <f t="shared" si="40"/>
        <v>47.86</v>
      </c>
      <c r="E518" s="23">
        <f t="shared" si="41"/>
        <v>47.86</v>
      </c>
      <c r="F518" s="23">
        <f t="shared" si="43"/>
        <v>0</v>
      </c>
      <c r="G518" s="23">
        <f t="shared" si="42"/>
        <v>2001</v>
      </c>
    </row>
    <row r="519" spans="1:7" x14ac:dyDescent="0.2">
      <c r="A519" s="23" t="s">
        <v>2212</v>
      </c>
      <c r="C519" s="24">
        <f t="shared" si="39"/>
        <v>37243</v>
      </c>
      <c r="D519" s="23">
        <f t="shared" si="40"/>
        <v>47.86</v>
      </c>
      <c r="E519" s="23">
        <f t="shared" si="41"/>
        <v>47.86</v>
      </c>
      <c r="F519" s="23">
        <f t="shared" si="43"/>
        <v>0</v>
      </c>
      <c r="G519" s="23">
        <f t="shared" si="42"/>
        <v>2001</v>
      </c>
    </row>
    <row r="520" spans="1:7" x14ac:dyDescent="0.2">
      <c r="A520" s="23" t="s">
        <v>2211</v>
      </c>
      <c r="C520" s="24">
        <f t="shared" ref="C520:C583" si="44">VALUE(LEFT(A520,15))</f>
        <v>37244</v>
      </c>
      <c r="D520" s="23">
        <f t="shared" ref="D520:D583" si="45">VALUE(RIGHT(A520,9))</f>
        <v>47.8</v>
      </c>
      <c r="E520" s="23">
        <f t="shared" ref="E520:E583" si="46">IF(ISNUMBER(D520),D520,D519)</f>
        <v>47.8</v>
      </c>
      <c r="F520" s="23">
        <f t="shared" si="43"/>
        <v>-1.2544429828170501E-3</v>
      </c>
      <c r="G520" s="23">
        <f t="shared" ref="G520:G583" si="47">YEAR(C520)</f>
        <v>2001</v>
      </c>
    </row>
    <row r="521" spans="1:7" x14ac:dyDescent="0.2">
      <c r="A521" s="23" t="s">
        <v>2210</v>
      </c>
      <c r="C521" s="24">
        <f t="shared" si="44"/>
        <v>37245</v>
      </c>
      <c r="D521" s="23">
        <f t="shared" si="45"/>
        <v>47.83</v>
      </c>
      <c r="E521" s="23">
        <f t="shared" si="46"/>
        <v>47.83</v>
      </c>
      <c r="F521" s="23">
        <f t="shared" ref="F521:F584" si="48">LN(E521/E520)</f>
        <v>6.274181947952687E-4</v>
      </c>
      <c r="G521" s="23">
        <f t="shared" si="47"/>
        <v>2001</v>
      </c>
    </row>
    <row r="522" spans="1:7" x14ac:dyDescent="0.2">
      <c r="A522" s="23" t="s">
        <v>2209</v>
      </c>
      <c r="C522" s="24">
        <f t="shared" si="44"/>
        <v>37246</v>
      </c>
      <c r="D522" s="23">
        <f t="shared" si="45"/>
        <v>47.85</v>
      </c>
      <c r="E522" s="23">
        <f t="shared" si="46"/>
        <v>47.85</v>
      </c>
      <c r="F522" s="23">
        <f t="shared" si="48"/>
        <v>4.1806020675771462E-4</v>
      </c>
      <c r="G522" s="23">
        <f t="shared" si="47"/>
        <v>2001</v>
      </c>
    </row>
    <row r="523" spans="1:7" x14ac:dyDescent="0.2">
      <c r="A523" s="23" t="s">
        <v>2208</v>
      </c>
      <c r="C523" s="24">
        <f t="shared" si="44"/>
        <v>37249</v>
      </c>
      <c r="D523" s="23">
        <f t="shared" si="45"/>
        <v>47.95</v>
      </c>
      <c r="E523" s="23">
        <f t="shared" si="46"/>
        <v>47.95</v>
      </c>
      <c r="F523" s="23">
        <f t="shared" si="48"/>
        <v>2.087683430483895E-3</v>
      </c>
      <c r="G523" s="23">
        <f t="shared" si="47"/>
        <v>2001</v>
      </c>
    </row>
    <row r="524" spans="1:7" x14ac:dyDescent="0.2">
      <c r="A524" s="23" t="s">
        <v>2207</v>
      </c>
      <c r="C524" s="24">
        <f t="shared" si="44"/>
        <v>37250</v>
      </c>
      <c r="D524" s="23" t="e">
        <f t="shared" si="45"/>
        <v>#VALUE!</v>
      </c>
      <c r="E524" s="23">
        <f t="shared" si="46"/>
        <v>47.95</v>
      </c>
      <c r="F524" s="23">
        <f t="shared" si="48"/>
        <v>0</v>
      </c>
      <c r="G524" s="23">
        <f t="shared" si="47"/>
        <v>2001</v>
      </c>
    </row>
    <row r="525" spans="1:7" x14ac:dyDescent="0.2">
      <c r="A525" s="23" t="s">
        <v>2206</v>
      </c>
      <c r="C525" s="24">
        <f t="shared" si="44"/>
        <v>37251</v>
      </c>
      <c r="D525" s="23">
        <f t="shared" si="45"/>
        <v>47.95</v>
      </c>
      <c r="E525" s="23">
        <f t="shared" si="46"/>
        <v>47.95</v>
      </c>
      <c r="F525" s="23">
        <f t="shared" si="48"/>
        <v>0</v>
      </c>
      <c r="G525" s="23">
        <f t="shared" si="47"/>
        <v>2001</v>
      </c>
    </row>
    <row r="526" spans="1:7" x14ac:dyDescent="0.2">
      <c r="A526" s="23" t="s">
        <v>2205</v>
      </c>
      <c r="C526" s="24">
        <f t="shared" si="44"/>
        <v>37252</v>
      </c>
      <c r="D526" s="23">
        <f t="shared" si="45"/>
        <v>48.21</v>
      </c>
      <c r="E526" s="23">
        <f t="shared" si="46"/>
        <v>48.21</v>
      </c>
      <c r="F526" s="23">
        <f t="shared" si="48"/>
        <v>5.4076670880835878E-3</v>
      </c>
      <c r="G526" s="23">
        <f t="shared" si="47"/>
        <v>2001</v>
      </c>
    </row>
    <row r="527" spans="1:7" x14ac:dyDescent="0.2">
      <c r="A527" s="23" t="s">
        <v>2204</v>
      </c>
      <c r="C527" s="24">
        <f t="shared" si="44"/>
        <v>37253</v>
      </c>
      <c r="D527" s="23">
        <f t="shared" si="45"/>
        <v>48.29</v>
      </c>
      <c r="E527" s="23">
        <f t="shared" si="46"/>
        <v>48.29</v>
      </c>
      <c r="F527" s="23">
        <f t="shared" si="48"/>
        <v>1.6580314679195988E-3</v>
      </c>
      <c r="G527" s="23">
        <f t="shared" si="47"/>
        <v>2001</v>
      </c>
    </row>
    <row r="528" spans="1:7" x14ac:dyDescent="0.2">
      <c r="A528" s="23" t="s">
        <v>2203</v>
      </c>
      <c r="C528" s="24">
        <f t="shared" si="44"/>
        <v>37256</v>
      </c>
      <c r="D528" s="23">
        <f t="shared" si="45"/>
        <v>48.27</v>
      </c>
      <c r="E528" s="23">
        <f t="shared" si="46"/>
        <v>48.27</v>
      </c>
      <c r="F528" s="23">
        <f t="shared" si="48"/>
        <v>-4.1425021304886166E-4</v>
      </c>
      <c r="G528" s="23">
        <f t="shared" si="47"/>
        <v>2001</v>
      </c>
    </row>
    <row r="529" spans="1:7" x14ac:dyDescent="0.2">
      <c r="A529" s="23" t="s">
        <v>2202</v>
      </c>
      <c r="C529" s="24">
        <f t="shared" si="44"/>
        <v>37257</v>
      </c>
      <c r="D529" s="23" t="e">
        <f t="shared" si="45"/>
        <v>#VALUE!</v>
      </c>
      <c r="E529" s="23">
        <f t="shared" si="46"/>
        <v>48.27</v>
      </c>
      <c r="F529" s="23">
        <f t="shared" si="48"/>
        <v>0</v>
      </c>
      <c r="G529" s="23">
        <f t="shared" si="47"/>
        <v>2002</v>
      </c>
    </row>
    <row r="530" spans="1:7" x14ac:dyDescent="0.2">
      <c r="A530" s="23" t="s">
        <v>2201</v>
      </c>
      <c r="C530" s="24">
        <f t="shared" si="44"/>
        <v>37258</v>
      </c>
      <c r="D530" s="23">
        <f t="shared" si="45"/>
        <v>48.27</v>
      </c>
      <c r="E530" s="23">
        <f t="shared" si="46"/>
        <v>48.27</v>
      </c>
      <c r="F530" s="23">
        <f t="shared" si="48"/>
        <v>0</v>
      </c>
      <c r="G530" s="23">
        <f t="shared" si="47"/>
        <v>2002</v>
      </c>
    </row>
    <row r="531" spans="1:7" x14ac:dyDescent="0.2">
      <c r="A531" s="23" t="s">
        <v>2200</v>
      </c>
      <c r="C531" s="24">
        <f t="shared" si="44"/>
        <v>37259</v>
      </c>
      <c r="D531" s="23">
        <f t="shared" si="45"/>
        <v>48.28</v>
      </c>
      <c r="E531" s="23">
        <f t="shared" si="46"/>
        <v>48.28</v>
      </c>
      <c r="F531" s="23">
        <f t="shared" si="48"/>
        <v>2.071465569291741E-4</v>
      </c>
      <c r="G531" s="23">
        <f t="shared" si="47"/>
        <v>2002</v>
      </c>
    </row>
    <row r="532" spans="1:7" x14ac:dyDescent="0.2">
      <c r="A532" s="23" t="s">
        <v>2199</v>
      </c>
      <c r="C532" s="24">
        <f t="shared" si="44"/>
        <v>37260</v>
      </c>
      <c r="D532" s="23">
        <f t="shared" si="45"/>
        <v>48.3</v>
      </c>
      <c r="E532" s="23">
        <f t="shared" si="46"/>
        <v>48.3</v>
      </c>
      <c r="F532" s="23">
        <f t="shared" si="48"/>
        <v>4.1416442919608065E-4</v>
      </c>
      <c r="G532" s="23">
        <f t="shared" si="47"/>
        <v>2002</v>
      </c>
    </row>
    <row r="533" spans="1:7" x14ac:dyDescent="0.2">
      <c r="A533" s="23" t="s">
        <v>2198</v>
      </c>
      <c r="C533" s="24">
        <f t="shared" si="44"/>
        <v>37263</v>
      </c>
      <c r="D533" s="23">
        <f t="shared" si="45"/>
        <v>48.28</v>
      </c>
      <c r="E533" s="23">
        <f t="shared" si="46"/>
        <v>48.28</v>
      </c>
      <c r="F533" s="23">
        <f t="shared" si="48"/>
        <v>-4.1416442919614804E-4</v>
      </c>
      <c r="G533" s="23">
        <f t="shared" si="47"/>
        <v>2002</v>
      </c>
    </row>
    <row r="534" spans="1:7" x14ac:dyDescent="0.2">
      <c r="A534" s="23" t="s">
        <v>2197</v>
      </c>
      <c r="C534" s="24">
        <f t="shared" si="44"/>
        <v>37264</v>
      </c>
      <c r="D534" s="23">
        <f t="shared" si="45"/>
        <v>48.3</v>
      </c>
      <c r="E534" s="23">
        <f t="shared" si="46"/>
        <v>48.3</v>
      </c>
      <c r="F534" s="23">
        <f t="shared" si="48"/>
        <v>4.1416442919608065E-4</v>
      </c>
      <c r="G534" s="23">
        <f t="shared" si="47"/>
        <v>2002</v>
      </c>
    </row>
    <row r="535" spans="1:7" x14ac:dyDescent="0.2">
      <c r="A535" s="23" t="s">
        <v>2196</v>
      </c>
      <c r="C535" s="24">
        <f t="shared" si="44"/>
        <v>37265</v>
      </c>
      <c r="D535" s="23">
        <f t="shared" si="45"/>
        <v>48.32</v>
      </c>
      <c r="E535" s="23">
        <f t="shared" si="46"/>
        <v>48.32</v>
      </c>
      <c r="F535" s="23">
        <f t="shared" si="48"/>
        <v>4.1399296803251273E-4</v>
      </c>
      <c r="G535" s="23">
        <f t="shared" si="47"/>
        <v>2002</v>
      </c>
    </row>
    <row r="536" spans="1:7" x14ac:dyDescent="0.2">
      <c r="A536" s="23" t="s">
        <v>2195</v>
      </c>
      <c r="C536" s="24">
        <f t="shared" si="44"/>
        <v>37266</v>
      </c>
      <c r="D536" s="23">
        <f t="shared" si="45"/>
        <v>48.41</v>
      </c>
      <c r="E536" s="23">
        <f t="shared" si="46"/>
        <v>48.41</v>
      </c>
      <c r="F536" s="23">
        <f t="shared" si="48"/>
        <v>1.8608503250434289E-3</v>
      </c>
      <c r="G536" s="23">
        <f t="shared" si="47"/>
        <v>2002</v>
      </c>
    </row>
    <row r="537" spans="1:7" x14ac:dyDescent="0.2">
      <c r="A537" s="23" t="s">
        <v>2194</v>
      </c>
      <c r="C537" s="24">
        <f t="shared" si="44"/>
        <v>37267</v>
      </c>
      <c r="D537" s="23">
        <f t="shared" si="45"/>
        <v>48.44</v>
      </c>
      <c r="E537" s="23">
        <f t="shared" si="46"/>
        <v>48.44</v>
      </c>
      <c r="F537" s="23">
        <f t="shared" si="48"/>
        <v>6.1951473328848944E-4</v>
      </c>
      <c r="G537" s="23">
        <f t="shared" si="47"/>
        <v>2002</v>
      </c>
    </row>
    <row r="538" spans="1:7" x14ac:dyDescent="0.2">
      <c r="A538" s="23" t="s">
        <v>2193</v>
      </c>
      <c r="C538" s="24">
        <f t="shared" si="44"/>
        <v>37270</v>
      </c>
      <c r="D538" s="23">
        <f t="shared" si="45"/>
        <v>48.36</v>
      </c>
      <c r="E538" s="23">
        <f t="shared" si="46"/>
        <v>48.36</v>
      </c>
      <c r="F538" s="23">
        <f t="shared" si="48"/>
        <v>-1.6528929382995142E-3</v>
      </c>
      <c r="G538" s="23">
        <f t="shared" si="47"/>
        <v>2002</v>
      </c>
    </row>
    <row r="539" spans="1:7" x14ac:dyDescent="0.2">
      <c r="A539" s="23" t="s">
        <v>2192</v>
      </c>
      <c r="C539" s="24">
        <f t="shared" si="44"/>
        <v>37271</v>
      </c>
      <c r="D539" s="23">
        <f t="shared" si="45"/>
        <v>48.31</v>
      </c>
      <c r="E539" s="23">
        <f t="shared" si="46"/>
        <v>48.31</v>
      </c>
      <c r="F539" s="23">
        <f t="shared" si="48"/>
        <v>-1.0344471802766061E-3</v>
      </c>
      <c r="G539" s="23">
        <f t="shared" si="47"/>
        <v>2002</v>
      </c>
    </row>
    <row r="540" spans="1:7" x14ac:dyDescent="0.2">
      <c r="A540" s="23" t="s">
        <v>2191</v>
      </c>
      <c r="C540" s="24">
        <f t="shared" si="44"/>
        <v>37272</v>
      </c>
      <c r="D540" s="23">
        <f t="shared" si="45"/>
        <v>48.3</v>
      </c>
      <c r="E540" s="23">
        <f t="shared" si="46"/>
        <v>48.3</v>
      </c>
      <c r="F540" s="23">
        <f t="shared" si="48"/>
        <v>-2.0701790778840384E-4</v>
      </c>
      <c r="G540" s="23">
        <f t="shared" si="47"/>
        <v>2002</v>
      </c>
    </row>
    <row r="541" spans="1:7" x14ac:dyDescent="0.2">
      <c r="A541" s="23" t="s">
        <v>2190</v>
      </c>
      <c r="C541" s="24">
        <f t="shared" si="44"/>
        <v>37273</v>
      </c>
      <c r="D541" s="23">
        <f t="shared" si="45"/>
        <v>48.31</v>
      </c>
      <c r="E541" s="23">
        <f t="shared" si="46"/>
        <v>48.31</v>
      </c>
      <c r="F541" s="23">
        <f t="shared" si="48"/>
        <v>2.0701790778841192E-4</v>
      </c>
      <c r="G541" s="23">
        <f t="shared" si="47"/>
        <v>2002</v>
      </c>
    </row>
    <row r="542" spans="1:7" x14ac:dyDescent="0.2">
      <c r="A542" s="23" t="s">
        <v>2189</v>
      </c>
      <c r="C542" s="24">
        <f t="shared" si="44"/>
        <v>37274</v>
      </c>
      <c r="D542" s="23">
        <f t="shared" si="45"/>
        <v>48.27</v>
      </c>
      <c r="E542" s="23">
        <f t="shared" si="46"/>
        <v>48.27</v>
      </c>
      <c r="F542" s="23">
        <f t="shared" si="48"/>
        <v>-8.2832889391375121E-4</v>
      </c>
      <c r="G542" s="23">
        <f t="shared" si="47"/>
        <v>2002</v>
      </c>
    </row>
    <row r="543" spans="1:7" x14ac:dyDescent="0.2">
      <c r="A543" s="23" t="s">
        <v>2188</v>
      </c>
      <c r="C543" s="24">
        <f t="shared" si="44"/>
        <v>37277</v>
      </c>
      <c r="D543" s="23" t="e">
        <f t="shared" si="45"/>
        <v>#VALUE!</v>
      </c>
      <c r="E543" s="23">
        <f t="shared" si="46"/>
        <v>48.27</v>
      </c>
      <c r="F543" s="23">
        <f t="shared" si="48"/>
        <v>0</v>
      </c>
      <c r="G543" s="23">
        <f t="shared" si="47"/>
        <v>2002</v>
      </c>
    </row>
    <row r="544" spans="1:7" x14ac:dyDescent="0.2">
      <c r="A544" s="23" t="s">
        <v>2187</v>
      </c>
      <c r="C544" s="24">
        <f t="shared" si="44"/>
        <v>37278</v>
      </c>
      <c r="D544" s="23">
        <f t="shared" si="45"/>
        <v>48.3</v>
      </c>
      <c r="E544" s="23">
        <f t="shared" si="46"/>
        <v>48.3</v>
      </c>
      <c r="F544" s="23">
        <f t="shared" si="48"/>
        <v>6.2131098612533387E-4</v>
      </c>
      <c r="G544" s="23">
        <f t="shared" si="47"/>
        <v>2002</v>
      </c>
    </row>
    <row r="545" spans="1:7" x14ac:dyDescent="0.2">
      <c r="A545" s="23" t="s">
        <v>2186</v>
      </c>
      <c r="C545" s="24">
        <f t="shared" si="44"/>
        <v>37279</v>
      </c>
      <c r="D545" s="23">
        <f t="shared" si="45"/>
        <v>48.35</v>
      </c>
      <c r="E545" s="23">
        <f t="shared" si="46"/>
        <v>48.35</v>
      </c>
      <c r="F545" s="23">
        <f t="shared" si="48"/>
        <v>1.0346612407764603E-3</v>
      </c>
      <c r="G545" s="23">
        <f t="shared" si="47"/>
        <v>2002</v>
      </c>
    </row>
    <row r="546" spans="1:7" x14ac:dyDescent="0.2">
      <c r="A546" s="23" t="s">
        <v>2185</v>
      </c>
      <c r="C546" s="24">
        <f t="shared" si="44"/>
        <v>37280</v>
      </c>
      <c r="D546" s="23">
        <f t="shared" si="45"/>
        <v>48.35</v>
      </c>
      <c r="E546" s="23">
        <f t="shared" si="46"/>
        <v>48.35</v>
      </c>
      <c r="F546" s="23">
        <f t="shared" si="48"/>
        <v>0</v>
      </c>
      <c r="G546" s="23">
        <f t="shared" si="47"/>
        <v>2002</v>
      </c>
    </row>
    <row r="547" spans="1:7" x14ac:dyDescent="0.2">
      <c r="A547" s="23" t="s">
        <v>2184</v>
      </c>
      <c r="C547" s="24">
        <f t="shared" si="44"/>
        <v>37281</v>
      </c>
      <c r="D547" s="23">
        <f t="shared" si="45"/>
        <v>48.38</v>
      </c>
      <c r="E547" s="23">
        <f t="shared" si="46"/>
        <v>48.38</v>
      </c>
      <c r="F547" s="23">
        <f t="shared" si="48"/>
        <v>6.2028328257795313E-4</v>
      </c>
      <c r="G547" s="23">
        <f t="shared" si="47"/>
        <v>2002</v>
      </c>
    </row>
    <row r="548" spans="1:7" x14ac:dyDescent="0.2">
      <c r="A548" s="23" t="s">
        <v>2183</v>
      </c>
      <c r="C548" s="24">
        <f t="shared" si="44"/>
        <v>37284</v>
      </c>
      <c r="D548" s="23">
        <f t="shared" si="45"/>
        <v>48.37</v>
      </c>
      <c r="E548" s="23">
        <f t="shared" si="46"/>
        <v>48.37</v>
      </c>
      <c r="F548" s="23">
        <f t="shared" si="48"/>
        <v>-2.0671834698949976E-4</v>
      </c>
      <c r="G548" s="23">
        <f t="shared" si="47"/>
        <v>2002</v>
      </c>
    </row>
    <row r="549" spans="1:7" x14ac:dyDescent="0.2">
      <c r="A549" s="23" t="s">
        <v>2182</v>
      </c>
      <c r="C549" s="24">
        <f t="shared" si="44"/>
        <v>37285</v>
      </c>
      <c r="D549" s="23">
        <f t="shared" si="45"/>
        <v>48.43</v>
      </c>
      <c r="E549" s="23">
        <f t="shared" si="46"/>
        <v>48.43</v>
      </c>
      <c r="F549" s="23">
        <f t="shared" si="48"/>
        <v>1.2396695802459707E-3</v>
      </c>
      <c r="G549" s="23">
        <f t="shared" si="47"/>
        <v>2002</v>
      </c>
    </row>
    <row r="550" spans="1:7" x14ac:dyDescent="0.2">
      <c r="A550" s="23" t="s">
        <v>2181</v>
      </c>
      <c r="C550" s="24">
        <f t="shared" si="44"/>
        <v>37286</v>
      </c>
      <c r="D550" s="23">
        <f t="shared" si="45"/>
        <v>48.53</v>
      </c>
      <c r="E550" s="23">
        <f t="shared" si="46"/>
        <v>48.53</v>
      </c>
      <c r="F550" s="23">
        <f t="shared" si="48"/>
        <v>2.0627070019871678E-3</v>
      </c>
      <c r="G550" s="23">
        <f t="shared" si="47"/>
        <v>2002</v>
      </c>
    </row>
    <row r="551" spans="1:7" x14ac:dyDescent="0.2">
      <c r="A551" s="23" t="s">
        <v>2180</v>
      </c>
      <c r="C551" s="24">
        <f t="shared" si="44"/>
        <v>37287</v>
      </c>
      <c r="D551" s="23">
        <f t="shared" si="45"/>
        <v>48.56</v>
      </c>
      <c r="E551" s="23">
        <f t="shared" si="46"/>
        <v>48.56</v>
      </c>
      <c r="F551" s="23">
        <f t="shared" si="48"/>
        <v>6.1798333411795716E-4</v>
      </c>
      <c r="G551" s="23">
        <f t="shared" si="47"/>
        <v>2002</v>
      </c>
    </row>
    <row r="552" spans="1:7" x14ac:dyDescent="0.2">
      <c r="A552" s="23" t="s">
        <v>2179</v>
      </c>
      <c r="C552" s="24">
        <f t="shared" si="44"/>
        <v>37288</v>
      </c>
      <c r="D552" s="23">
        <f t="shared" si="45"/>
        <v>48.55</v>
      </c>
      <c r="E552" s="23">
        <f t="shared" si="46"/>
        <v>48.55</v>
      </c>
      <c r="F552" s="23">
        <f t="shared" si="48"/>
        <v>-2.0595201390898431E-4</v>
      </c>
      <c r="G552" s="23">
        <f t="shared" si="47"/>
        <v>2002</v>
      </c>
    </row>
    <row r="553" spans="1:7" x14ac:dyDescent="0.2">
      <c r="A553" s="23" t="s">
        <v>2178</v>
      </c>
      <c r="C553" s="24">
        <f t="shared" si="44"/>
        <v>37291</v>
      </c>
      <c r="D553" s="23">
        <f t="shared" si="45"/>
        <v>48.61</v>
      </c>
      <c r="E553" s="23">
        <f t="shared" si="46"/>
        <v>48.61</v>
      </c>
      <c r="F553" s="23">
        <f t="shared" si="48"/>
        <v>1.235076320030301E-3</v>
      </c>
      <c r="G553" s="23">
        <f t="shared" si="47"/>
        <v>2002</v>
      </c>
    </row>
    <row r="554" spans="1:7" x14ac:dyDescent="0.2">
      <c r="A554" s="23" t="s">
        <v>2177</v>
      </c>
      <c r="C554" s="24">
        <f t="shared" si="44"/>
        <v>37292</v>
      </c>
      <c r="D554" s="23">
        <f t="shared" si="45"/>
        <v>48.69</v>
      </c>
      <c r="E554" s="23">
        <f t="shared" si="46"/>
        <v>48.69</v>
      </c>
      <c r="F554" s="23">
        <f t="shared" si="48"/>
        <v>1.6443991372452806E-3</v>
      </c>
      <c r="G554" s="23">
        <f t="shared" si="47"/>
        <v>2002</v>
      </c>
    </row>
    <row r="555" spans="1:7" x14ac:dyDescent="0.2">
      <c r="A555" s="23" t="s">
        <v>2176</v>
      </c>
      <c r="C555" s="24">
        <f t="shared" si="44"/>
        <v>37293</v>
      </c>
      <c r="D555" s="23">
        <f t="shared" si="45"/>
        <v>48.71</v>
      </c>
      <c r="E555" s="23">
        <f t="shared" si="46"/>
        <v>48.71</v>
      </c>
      <c r="F555" s="23">
        <f t="shared" si="48"/>
        <v>4.1067762384171188E-4</v>
      </c>
      <c r="G555" s="23">
        <f t="shared" si="47"/>
        <v>2002</v>
      </c>
    </row>
    <row r="556" spans="1:7" x14ac:dyDescent="0.2">
      <c r="A556" s="23" t="s">
        <v>2175</v>
      </c>
      <c r="C556" s="24">
        <f t="shared" si="44"/>
        <v>37294</v>
      </c>
      <c r="D556" s="23">
        <f t="shared" si="45"/>
        <v>48.72</v>
      </c>
      <c r="E556" s="23">
        <f t="shared" si="46"/>
        <v>48.72</v>
      </c>
      <c r="F556" s="23">
        <f t="shared" si="48"/>
        <v>2.0527558319027918E-4</v>
      </c>
      <c r="G556" s="23">
        <f t="shared" si="47"/>
        <v>2002</v>
      </c>
    </row>
    <row r="557" spans="1:7" x14ac:dyDescent="0.2">
      <c r="A557" s="23" t="s">
        <v>2174</v>
      </c>
      <c r="C557" s="24">
        <f t="shared" si="44"/>
        <v>37295</v>
      </c>
      <c r="D557" s="23">
        <f t="shared" si="45"/>
        <v>48.7</v>
      </c>
      <c r="E557" s="23">
        <f t="shared" si="46"/>
        <v>48.7</v>
      </c>
      <c r="F557" s="23">
        <f t="shared" si="48"/>
        <v>-4.105933130974489E-4</v>
      </c>
      <c r="G557" s="23">
        <f t="shared" si="47"/>
        <v>2002</v>
      </c>
    </row>
    <row r="558" spans="1:7" x14ac:dyDescent="0.2">
      <c r="A558" s="23" t="s">
        <v>2173</v>
      </c>
      <c r="C558" s="24">
        <f t="shared" si="44"/>
        <v>37298</v>
      </c>
      <c r="D558" s="23">
        <f t="shared" si="45"/>
        <v>48.75</v>
      </c>
      <c r="E558" s="23">
        <f t="shared" si="46"/>
        <v>48.75</v>
      </c>
      <c r="F558" s="23">
        <f t="shared" si="48"/>
        <v>1.0261673553119532E-3</v>
      </c>
      <c r="G558" s="23">
        <f t="shared" si="47"/>
        <v>2002</v>
      </c>
    </row>
    <row r="559" spans="1:7" x14ac:dyDescent="0.2">
      <c r="A559" s="23" t="s">
        <v>2172</v>
      </c>
      <c r="C559" s="24">
        <f t="shared" si="44"/>
        <v>37299</v>
      </c>
      <c r="D559" s="23">
        <f t="shared" si="45"/>
        <v>48.69</v>
      </c>
      <c r="E559" s="23">
        <f t="shared" si="46"/>
        <v>48.69</v>
      </c>
      <c r="F559" s="23">
        <f t="shared" si="48"/>
        <v>-1.2315272492466737E-3</v>
      </c>
      <c r="G559" s="23">
        <f t="shared" si="47"/>
        <v>2002</v>
      </c>
    </row>
    <row r="560" spans="1:7" x14ac:dyDescent="0.2">
      <c r="A560" s="23" t="s">
        <v>2171</v>
      </c>
      <c r="C560" s="24">
        <f t="shared" si="44"/>
        <v>37300</v>
      </c>
      <c r="D560" s="23">
        <f t="shared" si="45"/>
        <v>48.9</v>
      </c>
      <c r="E560" s="23">
        <f t="shared" si="46"/>
        <v>48.9</v>
      </c>
      <c r="F560" s="23">
        <f t="shared" si="48"/>
        <v>4.3037262862167854E-3</v>
      </c>
      <c r="G560" s="23">
        <f t="shared" si="47"/>
        <v>2002</v>
      </c>
    </row>
    <row r="561" spans="1:7" x14ac:dyDescent="0.2">
      <c r="A561" s="23" t="s">
        <v>2170</v>
      </c>
      <c r="C561" s="24">
        <f t="shared" si="44"/>
        <v>37301</v>
      </c>
      <c r="D561" s="23">
        <f t="shared" si="45"/>
        <v>48.71</v>
      </c>
      <c r="E561" s="23">
        <f t="shared" si="46"/>
        <v>48.71</v>
      </c>
      <c r="F561" s="23">
        <f t="shared" si="48"/>
        <v>-3.8930486623749896E-3</v>
      </c>
      <c r="G561" s="23">
        <f t="shared" si="47"/>
        <v>2002</v>
      </c>
    </row>
    <row r="562" spans="1:7" x14ac:dyDescent="0.2">
      <c r="A562" s="23" t="s">
        <v>2169</v>
      </c>
      <c r="C562" s="24">
        <f t="shared" si="44"/>
        <v>37302</v>
      </c>
      <c r="D562" s="23">
        <f t="shared" si="45"/>
        <v>48.71</v>
      </c>
      <c r="E562" s="23">
        <f t="shared" si="46"/>
        <v>48.71</v>
      </c>
      <c r="F562" s="23">
        <f t="shared" si="48"/>
        <v>0</v>
      </c>
      <c r="G562" s="23">
        <f t="shared" si="47"/>
        <v>2002</v>
      </c>
    </row>
    <row r="563" spans="1:7" x14ac:dyDescent="0.2">
      <c r="A563" s="23" t="s">
        <v>2168</v>
      </c>
      <c r="C563" s="24">
        <f t="shared" si="44"/>
        <v>37305</v>
      </c>
      <c r="D563" s="23" t="e">
        <f t="shared" si="45"/>
        <v>#VALUE!</v>
      </c>
      <c r="E563" s="23">
        <f t="shared" si="46"/>
        <v>48.71</v>
      </c>
      <c r="F563" s="23">
        <f t="shared" si="48"/>
        <v>0</v>
      </c>
      <c r="G563" s="23">
        <f t="shared" si="47"/>
        <v>2002</v>
      </c>
    </row>
    <row r="564" spans="1:7" x14ac:dyDescent="0.2">
      <c r="A564" s="23" t="s">
        <v>2167</v>
      </c>
      <c r="C564" s="24">
        <f t="shared" si="44"/>
        <v>37306</v>
      </c>
      <c r="D564" s="23">
        <f t="shared" si="45"/>
        <v>48.67</v>
      </c>
      <c r="E564" s="23">
        <f t="shared" si="46"/>
        <v>48.67</v>
      </c>
      <c r="F564" s="23">
        <f t="shared" si="48"/>
        <v>-8.2152397308830742E-4</v>
      </c>
      <c r="G564" s="23">
        <f t="shared" si="47"/>
        <v>2002</v>
      </c>
    </row>
    <row r="565" spans="1:7" x14ac:dyDescent="0.2">
      <c r="A565" s="23" t="s">
        <v>2166</v>
      </c>
      <c r="C565" s="24">
        <f t="shared" si="44"/>
        <v>37307</v>
      </c>
      <c r="D565" s="23">
        <f t="shared" si="45"/>
        <v>48.64</v>
      </c>
      <c r="E565" s="23">
        <f t="shared" si="46"/>
        <v>48.64</v>
      </c>
      <c r="F565" s="23">
        <f t="shared" si="48"/>
        <v>-6.1658618745144675E-4</v>
      </c>
      <c r="G565" s="23">
        <f t="shared" si="47"/>
        <v>2002</v>
      </c>
    </row>
    <row r="566" spans="1:7" x14ac:dyDescent="0.2">
      <c r="A566" s="23" t="s">
        <v>2165</v>
      </c>
      <c r="C566" s="24">
        <f t="shared" si="44"/>
        <v>37308</v>
      </c>
      <c r="D566" s="23">
        <f t="shared" si="45"/>
        <v>48.69</v>
      </c>
      <c r="E566" s="23">
        <f t="shared" si="46"/>
        <v>48.69</v>
      </c>
      <c r="F566" s="23">
        <f t="shared" si="48"/>
        <v>1.0274325366978873E-3</v>
      </c>
      <c r="G566" s="23">
        <f t="shared" si="47"/>
        <v>2002</v>
      </c>
    </row>
    <row r="567" spans="1:7" x14ac:dyDescent="0.2">
      <c r="A567" s="23" t="s">
        <v>2164</v>
      </c>
      <c r="C567" s="24">
        <f t="shared" si="44"/>
        <v>37309</v>
      </c>
      <c r="D567" s="23">
        <f t="shared" si="45"/>
        <v>48.79</v>
      </c>
      <c r="E567" s="23">
        <f t="shared" si="46"/>
        <v>48.79</v>
      </c>
      <c r="F567" s="23">
        <f t="shared" si="48"/>
        <v>2.0517036331362862E-3</v>
      </c>
      <c r="G567" s="23">
        <f t="shared" si="47"/>
        <v>2002</v>
      </c>
    </row>
    <row r="568" spans="1:7" x14ac:dyDescent="0.2">
      <c r="A568" s="23" t="s">
        <v>2163</v>
      </c>
      <c r="C568" s="24">
        <f t="shared" si="44"/>
        <v>37312</v>
      </c>
      <c r="D568" s="23">
        <f t="shared" si="45"/>
        <v>48.82</v>
      </c>
      <c r="E568" s="23">
        <f t="shared" si="46"/>
        <v>48.82</v>
      </c>
      <c r="F568" s="23">
        <f t="shared" si="48"/>
        <v>6.1469113706810589E-4</v>
      </c>
      <c r="G568" s="23">
        <f t="shared" si="47"/>
        <v>2002</v>
      </c>
    </row>
    <row r="569" spans="1:7" x14ac:dyDescent="0.2">
      <c r="A569" s="23" t="s">
        <v>2162</v>
      </c>
      <c r="C569" s="24">
        <f t="shared" si="44"/>
        <v>37313</v>
      </c>
      <c r="D569" s="23">
        <f t="shared" si="45"/>
        <v>48.75</v>
      </c>
      <c r="E569" s="23">
        <f t="shared" si="46"/>
        <v>48.75</v>
      </c>
      <c r="F569" s="23">
        <f t="shared" si="48"/>
        <v>-1.4348675209578598E-3</v>
      </c>
      <c r="G569" s="23">
        <f t="shared" si="47"/>
        <v>2002</v>
      </c>
    </row>
    <row r="570" spans="1:7" x14ac:dyDescent="0.2">
      <c r="A570" s="23" t="s">
        <v>2161</v>
      </c>
      <c r="C570" s="24">
        <f t="shared" si="44"/>
        <v>37314</v>
      </c>
      <c r="D570" s="23">
        <f t="shared" si="45"/>
        <v>48.76</v>
      </c>
      <c r="E570" s="23">
        <f t="shared" si="46"/>
        <v>48.76</v>
      </c>
      <c r="F570" s="23">
        <f t="shared" si="48"/>
        <v>2.051071692144675E-4</v>
      </c>
      <c r="G570" s="23">
        <f t="shared" si="47"/>
        <v>2002</v>
      </c>
    </row>
    <row r="571" spans="1:7" x14ac:dyDescent="0.2">
      <c r="A571" s="23" t="s">
        <v>2160</v>
      </c>
      <c r="C571" s="24">
        <f t="shared" si="44"/>
        <v>37315</v>
      </c>
      <c r="D571" s="23">
        <f t="shared" si="45"/>
        <v>48.76</v>
      </c>
      <c r="E571" s="23">
        <f t="shared" si="46"/>
        <v>48.76</v>
      </c>
      <c r="F571" s="23">
        <f t="shared" si="48"/>
        <v>0</v>
      </c>
      <c r="G571" s="23">
        <f t="shared" si="47"/>
        <v>2002</v>
      </c>
    </row>
    <row r="572" spans="1:7" x14ac:dyDescent="0.2">
      <c r="A572" s="23" t="s">
        <v>2159</v>
      </c>
      <c r="C572" s="24">
        <f t="shared" si="44"/>
        <v>37316</v>
      </c>
      <c r="D572" s="23">
        <f t="shared" si="45"/>
        <v>48.76</v>
      </c>
      <c r="E572" s="23">
        <f t="shared" si="46"/>
        <v>48.76</v>
      </c>
      <c r="F572" s="23">
        <f t="shared" si="48"/>
        <v>0</v>
      </c>
      <c r="G572" s="23">
        <f t="shared" si="47"/>
        <v>2002</v>
      </c>
    </row>
    <row r="573" spans="1:7" x14ac:dyDescent="0.2">
      <c r="A573" s="23" t="s">
        <v>2158</v>
      </c>
      <c r="C573" s="24">
        <f t="shared" si="44"/>
        <v>37319</v>
      </c>
      <c r="D573" s="23">
        <f t="shared" si="45"/>
        <v>48.72</v>
      </c>
      <c r="E573" s="23">
        <f t="shared" si="46"/>
        <v>48.72</v>
      </c>
      <c r="F573" s="23">
        <f t="shared" si="48"/>
        <v>-8.2068121142922067E-4</v>
      </c>
      <c r="G573" s="23">
        <f t="shared" si="47"/>
        <v>2002</v>
      </c>
    </row>
    <row r="574" spans="1:7" x14ac:dyDescent="0.2">
      <c r="A574" s="23" t="s">
        <v>2157</v>
      </c>
      <c r="C574" s="24">
        <f t="shared" si="44"/>
        <v>37320</v>
      </c>
      <c r="D574" s="23">
        <f t="shared" si="45"/>
        <v>48.72</v>
      </c>
      <c r="E574" s="23">
        <f t="shared" si="46"/>
        <v>48.72</v>
      </c>
      <c r="F574" s="23">
        <f t="shared" si="48"/>
        <v>0</v>
      </c>
      <c r="G574" s="23">
        <f t="shared" si="47"/>
        <v>2002</v>
      </c>
    </row>
    <row r="575" spans="1:7" x14ac:dyDescent="0.2">
      <c r="A575" s="23" t="s">
        <v>2156</v>
      </c>
      <c r="C575" s="24">
        <f t="shared" si="44"/>
        <v>37321</v>
      </c>
      <c r="D575" s="23">
        <f t="shared" si="45"/>
        <v>48.71</v>
      </c>
      <c r="E575" s="23">
        <f t="shared" si="46"/>
        <v>48.71</v>
      </c>
      <c r="F575" s="23">
        <f t="shared" si="48"/>
        <v>-2.0527558319022193E-4</v>
      </c>
      <c r="G575" s="23">
        <f t="shared" si="47"/>
        <v>2002</v>
      </c>
    </row>
    <row r="576" spans="1:7" x14ac:dyDescent="0.2">
      <c r="A576" s="23" t="s">
        <v>2155</v>
      </c>
      <c r="C576" s="24">
        <f t="shared" si="44"/>
        <v>37322</v>
      </c>
      <c r="D576" s="23">
        <f t="shared" si="45"/>
        <v>48.76</v>
      </c>
      <c r="E576" s="23">
        <f t="shared" si="46"/>
        <v>48.76</v>
      </c>
      <c r="F576" s="23">
        <f t="shared" si="48"/>
        <v>1.0259567946194214E-3</v>
      </c>
      <c r="G576" s="23">
        <f t="shared" si="47"/>
        <v>2002</v>
      </c>
    </row>
    <row r="577" spans="1:7" x14ac:dyDescent="0.2">
      <c r="A577" s="23" t="s">
        <v>2154</v>
      </c>
      <c r="C577" s="24">
        <f t="shared" si="44"/>
        <v>37323</v>
      </c>
      <c r="D577" s="23">
        <f t="shared" si="45"/>
        <v>48.76</v>
      </c>
      <c r="E577" s="23">
        <f t="shared" si="46"/>
        <v>48.76</v>
      </c>
      <c r="F577" s="23">
        <f t="shared" si="48"/>
        <v>0</v>
      </c>
      <c r="G577" s="23">
        <f t="shared" si="47"/>
        <v>2002</v>
      </c>
    </row>
    <row r="578" spans="1:7" x14ac:dyDescent="0.2">
      <c r="A578" s="23" t="s">
        <v>2153</v>
      </c>
      <c r="C578" s="24">
        <f t="shared" si="44"/>
        <v>37326</v>
      </c>
      <c r="D578" s="23">
        <f t="shared" si="45"/>
        <v>48.76</v>
      </c>
      <c r="E578" s="23">
        <f t="shared" si="46"/>
        <v>48.76</v>
      </c>
      <c r="F578" s="23">
        <f t="shared" si="48"/>
        <v>0</v>
      </c>
      <c r="G578" s="23">
        <f t="shared" si="47"/>
        <v>2002</v>
      </c>
    </row>
    <row r="579" spans="1:7" x14ac:dyDescent="0.2">
      <c r="A579" s="23" t="s">
        <v>2152</v>
      </c>
      <c r="C579" s="24">
        <f t="shared" si="44"/>
        <v>37327</v>
      </c>
      <c r="D579" s="23">
        <f t="shared" si="45"/>
        <v>48.76</v>
      </c>
      <c r="E579" s="23">
        <f t="shared" si="46"/>
        <v>48.76</v>
      </c>
      <c r="F579" s="23">
        <f t="shared" si="48"/>
        <v>0</v>
      </c>
      <c r="G579" s="23">
        <f t="shared" si="47"/>
        <v>2002</v>
      </c>
    </row>
    <row r="580" spans="1:7" x14ac:dyDescent="0.2">
      <c r="A580" s="23" t="s">
        <v>2151</v>
      </c>
      <c r="C580" s="24">
        <f t="shared" si="44"/>
        <v>37328</v>
      </c>
      <c r="D580" s="23">
        <f t="shared" si="45"/>
        <v>48.74</v>
      </c>
      <c r="E580" s="23">
        <f t="shared" si="46"/>
        <v>48.74</v>
      </c>
      <c r="F580" s="23">
        <f t="shared" si="48"/>
        <v>-4.1025641601051278E-4</v>
      </c>
      <c r="G580" s="23">
        <f t="shared" si="47"/>
        <v>2002</v>
      </c>
    </row>
    <row r="581" spans="1:7" x14ac:dyDescent="0.2">
      <c r="A581" s="23" t="s">
        <v>2150</v>
      </c>
      <c r="C581" s="24">
        <f t="shared" si="44"/>
        <v>37329</v>
      </c>
      <c r="D581" s="23">
        <f t="shared" si="45"/>
        <v>48.77</v>
      </c>
      <c r="E581" s="23">
        <f t="shared" si="46"/>
        <v>48.77</v>
      </c>
      <c r="F581" s="23">
        <f t="shared" si="48"/>
        <v>6.153215249011841E-4</v>
      </c>
      <c r="G581" s="23">
        <f t="shared" si="47"/>
        <v>2002</v>
      </c>
    </row>
    <row r="582" spans="1:7" x14ac:dyDescent="0.2">
      <c r="A582" s="23" t="s">
        <v>2149</v>
      </c>
      <c r="C582" s="24">
        <f t="shared" si="44"/>
        <v>37330</v>
      </c>
      <c r="D582" s="23">
        <f t="shared" si="45"/>
        <v>48.73</v>
      </c>
      <c r="E582" s="23">
        <f t="shared" si="46"/>
        <v>48.73</v>
      </c>
      <c r="F582" s="23">
        <f t="shared" si="48"/>
        <v>-8.2051286654652553E-4</v>
      </c>
      <c r="G582" s="23">
        <f t="shared" si="47"/>
        <v>2002</v>
      </c>
    </row>
    <row r="583" spans="1:7" x14ac:dyDescent="0.2">
      <c r="A583" s="23" t="s">
        <v>2148</v>
      </c>
      <c r="C583" s="24">
        <f t="shared" si="44"/>
        <v>37333</v>
      </c>
      <c r="D583" s="23">
        <f t="shared" si="45"/>
        <v>48.74</v>
      </c>
      <c r="E583" s="23">
        <f t="shared" si="46"/>
        <v>48.74</v>
      </c>
      <c r="F583" s="23">
        <f t="shared" si="48"/>
        <v>2.0519134164555096E-4</v>
      </c>
      <c r="G583" s="23">
        <f t="shared" si="47"/>
        <v>2002</v>
      </c>
    </row>
    <row r="584" spans="1:7" x14ac:dyDescent="0.2">
      <c r="A584" s="23" t="s">
        <v>2147</v>
      </c>
      <c r="C584" s="24">
        <f t="shared" ref="C584:C647" si="49">VALUE(LEFT(A584,15))</f>
        <v>37334</v>
      </c>
      <c r="D584" s="23">
        <f t="shared" ref="D584:D647" si="50">VALUE(RIGHT(A584,9))</f>
        <v>48.76</v>
      </c>
      <c r="E584" s="23">
        <f t="shared" ref="E584:E647" si="51">IF(ISNUMBER(D584),D584,D583)</f>
        <v>48.76</v>
      </c>
      <c r="F584" s="23">
        <f t="shared" si="48"/>
        <v>4.1025641601061464E-4</v>
      </c>
      <c r="G584" s="23">
        <f t="shared" ref="G584:G647" si="52">YEAR(C584)</f>
        <v>2002</v>
      </c>
    </row>
    <row r="585" spans="1:7" x14ac:dyDescent="0.2">
      <c r="A585" s="23" t="s">
        <v>2146</v>
      </c>
      <c r="C585" s="24">
        <f t="shared" si="49"/>
        <v>37335</v>
      </c>
      <c r="D585" s="23">
        <f t="shared" si="50"/>
        <v>48.76</v>
      </c>
      <c r="E585" s="23">
        <f t="shared" si="51"/>
        <v>48.76</v>
      </c>
      <c r="F585" s="23">
        <f t="shared" ref="F585:F648" si="53">LN(E585/E584)</f>
        <v>0</v>
      </c>
      <c r="G585" s="23">
        <f t="shared" si="52"/>
        <v>2002</v>
      </c>
    </row>
    <row r="586" spans="1:7" x14ac:dyDescent="0.2">
      <c r="A586" s="23" t="s">
        <v>2145</v>
      </c>
      <c r="C586" s="24">
        <f t="shared" si="49"/>
        <v>37336</v>
      </c>
      <c r="D586" s="23">
        <f t="shared" si="50"/>
        <v>48.78</v>
      </c>
      <c r="E586" s="23">
        <f t="shared" si="51"/>
        <v>48.78</v>
      </c>
      <c r="F586" s="23">
        <f t="shared" si="53"/>
        <v>4.1008817470346293E-4</v>
      </c>
      <c r="G586" s="23">
        <f t="shared" si="52"/>
        <v>2002</v>
      </c>
    </row>
    <row r="587" spans="1:7" x14ac:dyDescent="0.2">
      <c r="A587" s="23" t="s">
        <v>2144</v>
      </c>
      <c r="C587" s="24">
        <f t="shared" si="49"/>
        <v>37337</v>
      </c>
      <c r="D587" s="23">
        <f t="shared" si="50"/>
        <v>48.8</v>
      </c>
      <c r="E587" s="23">
        <f t="shared" si="51"/>
        <v>48.8</v>
      </c>
      <c r="F587" s="23">
        <f t="shared" si="53"/>
        <v>4.0992007132726314E-4</v>
      </c>
      <c r="G587" s="23">
        <f t="shared" si="52"/>
        <v>2002</v>
      </c>
    </row>
    <row r="588" spans="1:7" x14ac:dyDescent="0.2">
      <c r="A588" s="23" t="s">
        <v>2143</v>
      </c>
      <c r="C588" s="24">
        <f t="shared" si="49"/>
        <v>37340</v>
      </c>
      <c r="D588" s="23">
        <f t="shared" si="50"/>
        <v>48.8</v>
      </c>
      <c r="E588" s="23">
        <f t="shared" si="51"/>
        <v>48.8</v>
      </c>
      <c r="F588" s="23">
        <f t="shared" si="53"/>
        <v>0</v>
      </c>
      <c r="G588" s="23">
        <f t="shared" si="52"/>
        <v>2002</v>
      </c>
    </row>
    <row r="589" spans="1:7" x14ac:dyDescent="0.2">
      <c r="A589" s="23" t="s">
        <v>2142</v>
      </c>
      <c r="C589" s="24">
        <f t="shared" si="49"/>
        <v>37341</v>
      </c>
      <c r="D589" s="23">
        <f t="shared" si="50"/>
        <v>48.78</v>
      </c>
      <c r="E589" s="23">
        <f t="shared" si="51"/>
        <v>48.78</v>
      </c>
      <c r="F589" s="23">
        <f t="shared" si="53"/>
        <v>-4.0992007132715255E-4</v>
      </c>
      <c r="G589" s="23">
        <f t="shared" si="52"/>
        <v>2002</v>
      </c>
    </row>
    <row r="590" spans="1:7" x14ac:dyDescent="0.2">
      <c r="A590" s="23" t="s">
        <v>2141</v>
      </c>
      <c r="C590" s="24">
        <f t="shared" si="49"/>
        <v>37342</v>
      </c>
      <c r="D590" s="23">
        <f t="shared" si="50"/>
        <v>48.83</v>
      </c>
      <c r="E590" s="23">
        <f t="shared" si="51"/>
        <v>48.83</v>
      </c>
      <c r="F590" s="23">
        <f t="shared" si="53"/>
        <v>1.0244852857945414E-3</v>
      </c>
      <c r="G590" s="23">
        <f t="shared" si="52"/>
        <v>2002</v>
      </c>
    </row>
    <row r="591" spans="1:7" x14ac:dyDescent="0.2">
      <c r="A591" s="23" t="s">
        <v>2140</v>
      </c>
      <c r="C591" s="24">
        <f t="shared" si="49"/>
        <v>37343</v>
      </c>
      <c r="D591" s="23">
        <f t="shared" si="50"/>
        <v>48.83</v>
      </c>
      <c r="E591" s="23">
        <f t="shared" si="51"/>
        <v>48.83</v>
      </c>
      <c r="F591" s="23">
        <f t="shared" si="53"/>
        <v>0</v>
      </c>
      <c r="G591" s="23">
        <f t="shared" si="52"/>
        <v>2002</v>
      </c>
    </row>
    <row r="592" spans="1:7" x14ac:dyDescent="0.2">
      <c r="A592" s="23" t="s">
        <v>2139</v>
      </c>
      <c r="C592" s="24">
        <f t="shared" si="49"/>
        <v>37344</v>
      </c>
      <c r="D592" s="23">
        <f t="shared" si="50"/>
        <v>48.83</v>
      </c>
      <c r="E592" s="23">
        <f t="shared" si="51"/>
        <v>48.83</v>
      </c>
      <c r="F592" s="23">
        <f t="shared" si="53"/>
        <v>0</v>
      </c>
      <c r="G592" s="23">
        <f t="shared" si="52"/>
        <v>2002</v>
      </c>
    </row>
    <row r="593" spans="1:7" x14ac:dyDescent="0.2">
      <c r="A593" s="23" t="s">
        <v>2138</v>
      </c>
      <c r="C593" s="24">
        <f t="shared" si="49"/>
        <v>37347</v>
      </c>
      <c r="D593" s="23">
        <f t="shared" si="50"/>
        <v>48.83</v>
      </c>
      <c r="E593" s="23">
        <f t="shared" si="51"/>
        <v>48.83</v>
      </c>
      <c r="F593" s="23">
        <f t="shared" si="53"/>
        <v>0</v>
      </c>
      <c r="G593" s="23">
        <f t="shared" si="52"/>
        <v>2002</v>
      </c>
    </row>
    <row r="594" spans="1:7" x14ac:dyDescent="0.2">
      <c r="A594" s="23" t="s">
        <v>2137</v>
      </c>
      <c r="C594" s="24">
        <f t="shared" si="49"/>
        <v>37348</v>
      </c>
      <c r="D594" s="23">
        <f t="shared" si="50"/>
        <v>48.85</v>
      </c>
      <c r="E594" s="23">
        <f t="shared" si="51"/>
        <v>48.85</v>
      </c>
      <c r="F594" s="23">
        <f t="shared" si="53"/>
        <v>4.0950041522292525E-4</v>
      </c>
      <c r="G594" s="23">
        <f t="shared" si="52"/>
        <v>2002</v>
      </c>
    </row>
    <row r="595" spans="1:7" x14ac:dyDescent="0.2">
      <c r="A595" s="23" t="s">
        <v>2136</v>
      </c>
      <c r="C595" s="24">
        <f t="shared" si="49"/>
        <v>37349</v>
      </c>
      <c r="D595" s="23">
        <f t="shared" si="50"/>
        <v>48.91</v>
      </c>
      <c r="E595" s="23">
        <f t="shared" si="51"/>
        <v>48.91</v>
      </c>
      <c r="F595" s="23">
        <f t="shared" si="53"/>
        <v>1.2274960624739442E-3</v>
      </c>
      <c r="G595" s="23">
        <f t="shared" si="52"/>
        <v>2002</v>
      </c>
    </row>
    <row r="596" spans="1:7" x14ac:dyDescent="0.2">
      <c r="A596" s="23" t="s">
        <v>2135</v>
      </c>
      <c r="C596" s="24">
        <f t="shared" si="49"/>
        <v>37350</v>
      </c>
      <c r="D596" s="23">
        <f t="shared" si="50"/>
        <v>48.92</v>
      </c>
      <c r="E596" s="23">
        <f t="shared" si="51"/>
        <v>48.92</v>
      </c>
      <c r="F596" s="23">
        <f t="shared" si="53"/>
        <v>2.044362677059684E-4</v>
      </c>
      <c r="G596" s="23">
        <f t="shared" si="52"/>
        <v>2002</v>
      </c>
    </row>
    <row r="597" spans="1:7" x14ac:dyDescent="0.2">
      <c r="A597" s="23" t="s">
        <v>2134</v>
      </c>
      <c r="C597" s="24">
        <f t="shared" si="49"/>
        <v>37351</v>
      </c>
      <c r="D597" s="23">
        <f t="shared" si="50"/>
        <v>48.86</v>
      </c>
      <c r="E597" s="23">
        <f t="shared" si="51"/>
        <v>48.86</v>
      </c>
      <c r="F597" s="23">
        <f t="shared" si="53"/>
        <v>-1.2272449893772704E-3</v>
      </c>
      <c r="G597" s="23">
        <f t="shared" si="52"/>
        <v>2002</v>
      </c>
    </row>
    <row r="598" spans="1:7" x14ac:dyDescent="0.2">
      <c r="A598" s="23" t="s">
        <v>2133</v>
      </c>
      <c r="C598" s="24">
        <f t="shared" si="49"/>
        <v>37354</v>
      </c>
      <c r="D598" s="23">
        <f t="shared" si="50"/>
        <v>48.91</v>
      </c>
      <c r="E598" s="23">
        <f t="shared" si="51"/>
        <v>48.91</v>
      </c>
      <c r="F598" s="23">
        <f t="shared" si="53"/>
        <v>1.0228087216712981E-3</v>
      </c>
      <c r="G598" s="23">
        <f t="shared" si="52"/>
        <v>2002</v>
      </c>
    </row>
    <row r="599" spans="1:7" x14ac:dyDescent="0.2">
      <c r="A599" s="23" t="s">
        <v>2132</v>
      </c>
      <c r="C599" s="24">
        <f t="shared" si="49"/>
        <v>37355</v>
      </c>
      <c r="D599" s="23">
        <f t="shared" si="50"/>
        <v>48.92</v>
      </c>
      <c r="E599" s="23">
        <f t="shared" si="51"/>
        <v>48.92</v>
      </c>
      <c r="F599" s="23">
        <f t="shared" si="53"/>
        <v>2.044362677059684E-4</v>
      </c>
      <c r="G599" s="23">
        <f t="shared" si="52"/>
        <v>2002</v>
      </c>
    </row>
    <row r="600" spans="1:7" x14ac:dyDescent="0.2">
      <c r="A600" s="23" t="s">
        <v>2131</v>
      </c>
      <c r="C600" s="24">
        <f t="shared" si="49"/>
        <v>37356</v>
      </c>
      <c r="D600" s="23">
        <f t="shared" si="50"/>
        <v>48.91</v>
      </c>
      <c r="E600" s="23">
        <f t="shared" si="51"/>
        <v>48.91</v>
      </c>
      <c r="F600" s="23">
        <f t="shared" si="53"/>
        <v>-2.044362677058902E-4</v>
      </c>
      <c r="G600" s="23">
        <f t="shared" si="52"/>
        <v>2002</v>
      </c>
    </row>
    <row r="601" spans="1:7" x14ac:dyDescent="0.2">
      <c r="A601" s="23" t="s">
        <v>2130</v>
      </c>
      <c r="C601" s="24">
        <f t="shared" si="49"/>
        <v>37357</v>
      </c>
      <c r="D601" s="23">
        <f t="shared" si="50"/>
        <v>48.93</v>
      </c>
      <c r="E601" s="23">
        <f t="shared" si="51"/>
        <v>48.93</v>
      </c>
      <c r="F601" s="23">
        <f t="shared" si="53"/>
        <v>4.088307497665171E-4</v>
      </c>
      <c r="G601" s="23">
        <f t="shared" si="52"/>
        <v>2002</v>
      </c>
    </row>
    <row r="602" spans="1:7" x14ac:dyDescent="0.2">
      <c r="A602" s="23" t="s">
        <v>2129</v>
      </c>
      <c r="C602" s="24">
        <f t="shared" si="49"/>
        <v>37358</v>
      </c>
      <c r="D602" s="23">
        <f t="shared" si="50"/>
        <v>48.94</v>
      </c>
      <c r="E602" s="23">
        <f t="shared" si="51"/>
        <v>48.94</v>
      </c>
      <c r="F602" s="23">
        <f t="shared" si="53"/>
        <v>2.0435271349340372E-4</v>
      </c>
      <c r="G602" s="23">
        <f t="shared" si="52"/>
        <v>2002</v>
      </c>
    </row>
    <row r="603" spans="1:7" x14ac:dyDescent="0.2">
      <c r="A603" s="23" t="s">
        <v>2128</v>
      </c>
      <c r="C603" s="24">
        <f t="shared" si="49"/>
        <v>37361</v>
      </c>
      <c r="D603" s="23">
        <f t="shared" si="50"/>
        <v>48.96</v>
      </c>
      <c r="E603" s="23">
        <f t="shared" si="51"/>
        <v>48.96</v>
      </c>
      <c r="F603" s="23">
        <f t="shared" si="53"/>
        <v>4.0858018954503035E-4</v>
      </c>
      <c r="G603" s="23">
        <f t="shared" si="52"/>
        <v>2002</v>
      </c>
    </row>
    <row r="604" spans="1:7" x14ac:dyDescent="0.2">
      <c r="A604" s="23" t="s">
        <v>2127</v>
      </c>
      <c r="C604" s="24">
        <f t="shared" si="49"/>
        <v>37362</v>
      </c>
      <c r="D604" s="23">
        <f t="shared" si="50"/>
        <v>48.96</v>
      </c>
      <c r="E604" s="23">
        <f t="shared" si="51"/>
        <v>48.96</v>
      </c>
      <c r="F604" s="23">
        <f t="shared" si="53"/>
        <v>0</v>
      </c>
      <c r="G604" s="23">
        <f t="shared" si="52"/>
        <v>2002</v>
      </c>
    </row>
    <row r="605" spans="1:7" x14ac:dyDescent="0.2">
      <c r="A605" s="23" t="s">
        <v>2126</v>
      </c>
      <c r="C605" s="24">
        <f t="shared" si="49"/>
        <v>37363</v>
      </c>
      <c r="D605" s="23">
        <f t="shared" si="50"/>
        <v>48.96</v>
      </c>
      <c r="E605" s="23">
        <f t="shared" si="51"/>
        <v>48.96</v>
      </c>
      <c r="F605" s="23">
        <f t="shared" si="53"/>
        <v>0</v>
      </c>
      <c r="G605" s="23">
        <f t="shared" si="52"/>
        <v>2002</v>
      </c>
    </row>
    <row r="606" spans="1:7" x14ac:dyDescent="0.2">
      <c r="A606" s="23" t="s">
        <v>2125</v>
      </c>
      <c r="C606" s="24">
        <f t="shared" si="49"/>
        <v>37364</v>
      </c>
      <c r="D606" s="23">
        <f t="shared" si="50"/>
        <v>48.93</v>
      </c>
      <c r="E606" s="23">
        <f t="shared" si="51"/>
        <v>48.93</v>
      </c>
      <c r="F606" s="23">
        <f t="shared" si="53"/>
        <v>-6.1293290303844616E-4</v>
      </c>
      <c r="G606" s="23">
        <f t="shared" si="52"/>
        <v>2002</v>
      </c>
    </row>
    <row r="607" spans="1:7" x14ac:dyDescent="0.2">
      <c r="A607" s="23" t="s">
        <v>2124</v>
      </c>
      <c r="C607" s="24">
        <f t="shared" si="49"/>
        <v>37365</v>
      </c>
      <c r="D607" s="23">
        <f t="shared" si="50"/>
        <v>48.92</v>
      </c>
      <c r="E607" s="23">
        <f t="shared" si="51"/>
        <v>48.92</v>
      </c>
      <c r="F607" s="23">
        <f t="shared" si="53"/>
        <v>-2.0439448206058125E-4</v>
      </c>
      <c r="G607" s="23">
        <f t="shared" si="52"/>
        <v>2002</v>
      </c>
    </row>
    <row r="608" spans="1:7" x14ac:dyDescent="0.2">
      <c r="A608" s="23" t="s">
        <v>2123</v>
      </c>
      <c r="C608" s="24">
        <f t="shared" si="49"/>
        <v>37368</v>
      </c>
      <c r="D608" s="23">
        <f t="shared" si="50"/>
        <v>48.95</v>
      </c>
      <c r="E608" s="23">
        <f t="shared" si="51"/>
        <v>48.95</v>
      </c>
      <c r="F608" s="23">
        <f t="shared" si="53"/>
        <v>6.1305815754776442E-4</v>
      </c>
      <c r="G608" s="23">
        <f t="shared" si="52"/>
        <v>2002</v>
      </c>
    </row>
    <row r="609" spans="1:7" x14ac:dyDescent="0.2">
      <c r="A609" s="23" t="s">
        <v>2122</v>
      </c>
      <c r="C609" s="24">
        <f t="shared" si="49"/>
        <v>37369</v>
      </c>
      <c r="D609" s="23">
        <f t="shared" si="50"/>
        <v>49.01</v>
      </c>
      <c r="E609" s="23">
        <f t="shared" si="51"/>
        <v>49.01</v>
      </c>
      <c r="F609" s="23">
        <f t="shared" si="53"/>
        <v>1.2249899449366928E-3</v>
      </c>
      <c r="G609" s="23">
        <f t="shared" si="52"/>
        <v>2002</v>
      </c>
    </row>
    <row r="610" spans="1:7" x14ac:dyDescent="0.2">
      <c r="A610" s="23" t="s">
        <v>2121</v>
      </c>
      <c r="C610" s="24">
        <f t="shared" si="49"/>
        <v>37370</v>
      </c>
      <c r="D610" s="23">
        <f t="shared" si="50"/>
        <v>49</v>
      </c>
      <c r="E610" s="23">
        <f t="shared" si="51"/>
        <v>49</v>
      </c>
      <c r="F610" s="23">
        <f t="shared" si="53"/>
        <v>-2.040608108294991E-4</v>
      </c>
      <c r="G610" s="23">
        <f t="shared" si="52"/>
        <v>2002</v>
      </c>
    </row>
    <row r="611" spans="1:7" x14ac:dyDescent="0.2">
      <c r="A611" s="23" t="s">
        <v>2120</v>
      </c>
      <c r="C611" s="24">
        <f t="shared" si="49"/>
        <v>37371</v>
      </c>
      <c r="D611" s="23">
        <f t="shared" si="50"/>
        <v>49</v>
      </c>
      <c r="E611" s="23">
        <f t="shared" si="51"/>
        <v>49</v>
      </c>
      <c r="F611" s="23">
        <f t="shared" si="53"/>
        <v>0</v>
      </c>
      <c r="G611" s="23">
        <f t="shared" si="52"/>
        <v>2002</v>
      </c>
    </row>
    <row r="612" spans="1:7" x14ac:dyDescent="0.2">
      <c r="A612" s="23" t="s">
        <v>2119</v>
      </c>
      <c r="C612" s="24">
        <f t="shared" si="49"/>
        <v>37372</v>
      </c>
      <c r="D612" s="23">
        <f t="shared" si="50"/>
        <v>48.99</v>
      </c>
      <c r="E612" s="23">
        <f t="shared" si="51"/>
        <v>48.99</v>
      </c>
      <c r="F612" s="23">
        <f t="shared" si="53"/>
        <v>-2.0410246014317717E-4</v>
      </c>
      <c r="G612" s="23">
        <f t="shared" si="52"/>
        <v>2002</v>
      </c>
    </row>
    <row r="613" spans="1:7" x14ac:dyDescent="0.2">
      <c r="A613" s="23" t="s">
        <v>2118</v>
      </c>
      <c r="C613" s="24">
        <f t="shared" si="49"/>
        <v>37375</v>
      </c>
      <c r="D613" s="23">
        <f t="shared" si="50"/>
        <v>49.01</v>
      </c>
      <c r="E613" s="23">
        <f t="shared" si="51"/>
        <v>49.01</v>
      </c>
      <c r="F613" s="23">
        <f t="shared" si="53"/>
        <v>4.0816327097255691E-4</v>
      </c>
      <c r="G613" s="23">
        <f t="shared" si="52"/>
        <v>2002</v>
      </c>
    </row>
    <row r="614" spans="1:7" x14ac:dyDescent="0.2">
      <c r="A614" s="23" t="s">
        <v>2117</v>
      </c>
      <c r="C614" s="24">
        <f t="shared" si="49"/>
        <v>37376</v>
      </c>
      <c r="D614" s="23">
        <f t="shared" si="50"/>
        <v>48.98</v>
      </c>
      <c r="E614" s="23">
        <f t="shared" si="51"/>
        <v>48.98</v>
      </c>
      <c r="F614" s="23">
        <f t="shared" si="53"/>
        <v>-6.1230739743449501E-4</v>
      </c>
      <c r="G614" s="23">
        <f t="shared" si="52"/>
        <v>2002</v>
      </c>
    </row>
    <row r="615" spans="1:7" x14ac:dyDescent="0.2">
      <c r="A615" s="23" t="s">
        <v>2116</v>
      </c>
      <c r="C615" s="24">
        <f t="shared" si="49"/>
        <v>37377</v>
      </c>
      <c r="D615" s="23">
        <f t="shared" si="50"/>
        <v>48.98</v>
      </c>
      <c r="E615" s="23">
        <f t="shared" si="51"/>
        <v>48.98</v>
      </c>
      <c r="F615" s="23">
        <f t="shared" si="53"/>
        <v>0</v>
      </c>
      <c r="G615" s="23">
        <f t="shared" si="52"/>
        <v>2002</v>
      </c>
    </row>
    <row r="616" spans="1:7" x14ac:dyDescent="0.2">
      <c r="A616" s="23" t="s">
        <v>2115</v>
      </c>
      <c r="C616" s="24">
        <f t="shared" si="49"/>
        <v>37378</v>
      </c>
      <c r="D616" s="23">
        <f t="shared" si="50"/>
        <v>48.98</v>
      </c>
      <c r="E616" s="23">
        <f t="shared" si="51"/>
        <v>48.98</v>
      </c>
      <c r="F616" s="23">
        <f t="shared" si="53"/>
        <v>0</v>
      </c>
      <c r="G616" s="23">
        <f t="shared" si="52"/>
        <v>2002</v>
      </c>
    </row>
    <row r="617" spans="1:7" x14ac:dyDescent="0.2">
      <c r="A617" s="23" t="s">
        <v>2114</v>
      </c>
      <c r="C617" s="24">
        <f t="shared" si="49"/>
        <v>37379</v>
      </c>
      <c r="D617" s="23">
        <f t="shared" si="50"/>
        <v>49</v>
      </c>
      <c r="E617" s="23">
        <f t="shared" si="51"/>
        <v>49</v>
      </c>
      <c r="F617" s="23">
        <f t="shared" si="53"/>
        <v>4.082465866049452E-4</v>
      </c>
      <c r="G617" s="23">
        <f t="shared" si="52"/>
        <v>2002</v>
      </c>
    </row>
    <row r="618" spans="1:7" x14ac:dyDescent="0.2">
      <c r="A618" s="23" t="s">
        <v>2113</v>
      </c>
      <c r="C618" s="24">
        <f t="shared" si="49"/>
        <v>37382</v>
      </c>
      <c r="D618" s="23">
        <f t="shared" si="50"/>
        <v>48.97</v>
      </c>
      <c r="E618" s="23">
        <f t="shared" si="51"/>
        <v>48.97</v>
      </c>
      <c r="F618" s="23">
        <f t="shared" si="53"/>
        <v>-6.1243239640061155E-4</v>
      </c>
      <c r="G618" s="23">
        <f t="shared" si="52"/>
        <v>2002</v>
      </c>
    </row>
    <row r="619" spans="1:7" x14ac:dyDescent="0.2">
      <c r="A619" s="23" t="s">
        <v>2112</v>
      </c>
      <c r="C619" s="24">
        <f t="shared" si="49"/>
        <v>37383</v>
      </c>
      <c r="D619" s="23">
        <f t="shared" si="50"/>
        <v>48.99</v>
      </c>
      <c r="E619" s="23">
        <f t="shared" si="51"/>
        <v>48.99</v>
      </c>
      <c r="F619" s="23">
        <f t="shared" si="53"/>
        <v>4.083299362574872E-4</v>
      </c>
      <c r="G619" s="23">
        <f t="shared" si="52"/>
        <v>2002</v>
      </c>
    </row>
    <row r="620" spans="1:7" x14ac:dyDescent="0.2">
      <c r="A620" s="23" t="s">
        <v>2111</v>
      </c>
      <c r="C620" s="24">
        <f t="shared" si="49"/>
        <v>37384</v>
      </c>
      <c r="D620" s="23">
        <f t="shared" si="50"/>
        <v>48.97</v>
      </c>
      <c r="E620" s="23">
        <f t="shared" si="51"/>
        <v>48.97</v>
      </c>
      <c r="F620" s="23">
        <f t="shared" si="53"/>
        <v>-4.0832993625751263E-4</v>
      </c>
      <c r="G620" s="23">
        <f t="shared" si="52"/>
        <v>2002</v>
      </c>
    </row>
    <row r="621" spans="1:7" x14ac:dyDescent="0.2">
      <c r="A621" s="23" t="s">
        <v>2110</v>
      </c>
      <c r="C621" s="24">
        <f t="shared" si="49"/>
        <v>37385</v>
      </c>
      <c r="D621" s="23">
        <f t="shared" si="50"/>
        <v>48.99</v>
      </c>
      <c r="E621" s="23">
        <f t="shared" si="51"/>
        <v>48.99</v>
      </c>
      <c r="F621" s="23">
        <f t="shared" si="53"/>
        <v>4.083299362574872E-4</v>
      </c>
      <c r="G621" s="23">
        <f t="shared" si="52"/>
        <v>2002</v>
      </c>
    </row>
    <row r="622" spans="1:7" x14ac:dyDescent="0.2">
      <c r="A622" s="23" t="s">
        <v>2109</v>
      </c>
      <c r="C622" s="24">
        <f t="shared" si="49"/>
        <v>37386</v>
      </c>
      <c r="D622" s="23">
        <f t="shared" si="50"/>
        <v>49.02</v>
      </c>
      <c r="E622" s="23">
        <f t="shared" si="51"/>
        <v>49.02</v>
      </c>
      <c r="F622" s="23">
        <f t="shared" si="53"/>
        <v>6.1218244948320539E-4</v>
      </c>
      <c r="G622" s="23">
        <f t="shared" si="52"/>
        <v>2002</v>
      </c>
    </row>
    <row r="623" spans="1:7" x14ac:dyDescent="0.2">
      <c r="A623" s="23" t="s">
        <v>2108</v>
      </c>
      <c r="C623" s="24">
        <f t="shared" si="49"/>
        <v>37389</v>
      </c>
      <c r="D623" s="23">
        <f t="shared" si="50"/>
        <v>49.03</v>
      </c>
      <c r="E623" s="23">
        <f t="shared" si="51"/>
        <v>49.03</v>
      </c>
      <c r="F623" s="23">
        <f t="shared" si="53"/>
        <v>2.039775631754142E-4</v>
      </c>
      <c r="G623" s="23">
        <f t="shared" si="52"/>
        <v>2002</v>
      </c>
    </row>
    <row r="624" spans="1:7" x14ac:dyDescent="0.2">
      <c r="A624" s="23" t="s">
        <v>2107</v>
      </c>
      <c r="C624" s="24">
        <f t="shared" si="49"/>
        <v>37390</v>
      </c>
      <c r="D624" s="23">
        <f t="shared" si="50"/>
        <v>49.02</v>
      </c>
      <c r="E624" s="23">
        <f t="shared" si="51"/>
        <v>49.02</v>
      </c>
      <c r="F624" s="23">
        <f t="shared" si="53"/>
        <v>-2.0397756317531377E-4</v>
      </c>
      <c r="G624" s="23">
        <f t="shared" si="52"/>
        <v>2002</v>
      </c>
    </row>
    <row r="625" spans="1:7" x14ac:dyDescent="0.2">
      <c r="A625" s="23" t="s">
        <v>2106</v>
      </c>
      <c r="C625" s="24">
        <f t="shared" si="49"/>
        <v>37391</v>
      </c>
      <c r="D625" s="23">
        <f t="shared" si="50"/>
        <v>49.04</v>
      </c>
      <c r="E625" s="23">
        <f t="shared" si="51"/>
        <v>49.04</v>
      </c>
      <c r="F625" s="23">
        <f t="shared" si="53"/>
        <v>4.0791352798931561E-4</v>
      </c>
      <c r="G625" s="23">
        <f t="shared" si="52"/>
        <v>2002</v>
      </c>
    </row>
    <row r="626" spans="1:7" x14ac:dyDescent="0.2">
      <c r="A626" s="23" t="s">
        <v>2105</v>
      </c>
      <c r="C626" s="24">
        <f t="shared" si="49"/>
        <v>37392</v>
      </c>
      <c r="D626" s="23">
        <f t="shared" si="50"/>
        <v>49.05</v>
      </c>
      <c r="E626" s="23">
        <f t="shared" si="51"/>
        <v>49.05</v>
      </c>
      <c r="F626" s="23">
        <f t="shared" si="53"/>
        <v>2.0389438341609061E-4</v>
      </c>
      <c r="G626" s="23">
        <f t="shared" si="52"/>
        <v>2002</v>
      </c>
    </row>
    <row r="627" spans="1:7" x14ac:dyDescent="0.2">
      <c r="A627" s="23" t="s">
        <v>2104</v>
      </c>
      <c r="C627" s="24">
        <f t="shared" si="49"/>
        <v>37393</v>
      </c>
      <c r="D627" s="23">
        <f t="shared" si="50"/>
        <v>49.04</v>
      </c>
      <c r="E627" s="23">
        <f t="shared" si="51"/>
        <v>49.04</v>
      </c>
      <c r="F627" s="23">
        <f t="shared" si="53"/>
        <v>-2.038943834160499E-4</v>
      </c>
      <c r="G627" s="23">
        <f t="shared" si="52"/>
        <v>2002</v>
      </c>
    </row>
    <row r="628" spans="1:7" x14ac:dyDescent="0.2">
      <c r="A628" s="23" t="s">
        <v>2103</v>
      </c>
      <c r="C628" s="24">
        <f t="shared" si="49"/>
        <v>37396</v>
      </c>
      <c r="D628" s="23">
        <f t="shared" si="50"/>
        <v>49.06</v>
      </c>
      <c r="E628" s="23">
        <f t="shared" si="51"/>
        <v>49.06</v>
      </c>
      <c r="F628" s="23">
        <f t="shared" si="53"/>
        <v>4.0774720238742743E-4</v>
      </c>
      <c r="G628" s="23">
        <f t="shared" si="52"/>
        <v>2002</v>
      </c>
    </row>
    <row r="629" spans="1:7" x14ac:dyDescent="0.2">
      <c r="A629" s="23" t="s">
        <v>2102</v>
      </c>
      <c r="C629" s="24">
        <f t="shared" si="49"/>
        <v>37397</v>
      </c>
      <c r="D629" s="23">
        <f t="shared" si="50"/>
        <v>49.01</v>
      </c>
      <c r="E629" s="23">
        <f t="shared" si="51"/>
        <v>49.01</v>
      </c>
      <c r="F629" s="23">
        <f t="shared" si="53"/>
        <v>-1.0196799088872371E-3</v>
      </c>
      <c r="G629" s="23">
        <f t="shared" si="52"/>
        <v>2002</v>
      </c>
    </row>
    <row r="630" spans="1:7" x14ac:dyDescent="0.2">
      <c r="A630" s="23" t="s">
        <v>2101</v>
      </c>
      <c r="C630" s="24">
        <f t="shared" si="49"/>
        <v>37398</v>
      </c>
      <c r="D630" s="23">
        <f t="shared" si="50"/>
        <v>49.01</v>
      </c>
      <c r="E630" s="23">
        <f t="shared" si="51"/>
        <v>49.01</v>
      </c>
      <c r="F630" s="23">
        <f t="shared" si="53"/>
        <v>0</v>
      </c>
      <c r="G630" s="23">
        <f t="shared" si="52"/>
        <v>2002</v>
      </c>
    </row>
    <row r="631" spans="1:7" x14ac:dyDescent="0.2">
      <c r="A631" s="23" t="s">
        <v>2100</v>
      </c>
      <c r="C631" s="24">
        <f t="shared" si="49"/>
        <v>37399</v>
      </c>
      <c r="D631" s="23">
        <f t="shared" si="50"/>
        <v>49.07</v>
      </c>
      <c r="E631" s="23">
        <f t="shared" si="51"/>
        <v>49.07</v>
      </c>
      <c r="F631" s="23">
        <f t="shared" si="53"/>
        <v>1.2234911803559866E-3</v>
      </c>
      <c r="G631" s="23">
        <f t="shared" si="52"/>
        <v>2002</v>
      </c>
    </row>
    <row r="632" spans="1:7" x14ac:dyDescent="0.2">
      <c r="A632" s="23" t="s">
        <v>2099</v>
      </c>
      <c r="C632" s="24">
        <f t="shared" si="49"/>
        <v>37400</v>
      </c>
      <c r="D632" s="23">
        <f t="shared" si="50"/>
        <v>49.02</v>
      </c>
      <c r="E632" s="23">
        <f t="shared" si="51"/>
        <v>49.02</v>
      </c>
      <c r="F632" s="23">
        <f t="shared" si="53"/>
        <v>-1.0194720018454047E-3</v>
      </c>
      <c r="G632" s="23">
        <f t="shared" si="52"/>
        <v>2002</v>
      </c>
    </row>
    <row r="633" spans="1:7" x14ac:dyDescent="0.2">
      <c r="A633" s="23" t="s">
        <v>2098</v>
      </c>
      <c r="C633" s="24">
        <f t="shared" si="49"/>
        <v>37403</v>
      </c>
      <c r="D633" s="23" t="e">
        <f t="shared" si="50"/>
        <v>#VALUE!</v>
      </c>
      <c r="E633" s="23">
        <f t="shared" si="51"/>
        <v>49.02</v>
      </c>
      <c r="F633" s="23">
        <f t="shared" si="53"/>
        <v>0</v>
      </c>
      <c r="G633" s="23">
        <f t="shared" si="52"/>
        <v>2002</v>
      </c>
    </row>
    <row r="634" spans="1:7" x14ac:dyDescent="0.2">
      <c r="A634" s="23" t="s">
        <v>2097</v>
      </c>
      <c r="C634" s="24">
        <f t="shared" si="49"/>
        <v>37404</v>
      </c>
      <c r="D634" s="23">
        <f t="shared" si="50"/>
        <v>49.02</v>
      </c>
      <c r="E634" s="23">
        <f t="shared" si="51"/>
        <v>49.02</v>
      </c>
      <c r="F634" s="23">
        <f t="shared" si="53"/>
        <v>0</v>
      </c>
      <c r="G634" s="23">
        <f t="shared" si="52"/>
        <v>2002</v>
      </c>
    </row>
    <row r="635" spans="1:7" x14ac:dyDescent="0.2">
      <c r="A635" s="23" t="s">
        <v>2096</v>
      </c>
      <c r="C635" s="24">
        <f t="shared" si="49"/>
        <v>37405</v>
      </c>
      <c r="D635" s="23">
        <f t="shared" si="50"/>
        <v>49.01</v>
      </c>
      <c r="E635" s="23">
        <f t="shared" si="51"/>
        <v>49.01</v>
      </c>
      <c r="F635" s="23">
        <f t="shared" si="53"/>
        <v>-2.0401917851054318E-4</v>
      </c>
      <c r="G635" s="23">
        <f t="shared" si="52"/>
        <v>2002</v>
      </c>
    </row>
    <row r="636" spans="1:7" x14ac:dyDescent="0.2">
      <c r="A636" s="23" t="s">
        <v>2095</v>
      </c>
      <c r="C636" s="24">
        <f t="shared" si="49"/>
        <v>37406</v>
      </c>
      <c r="D636" s="23">
        <f t="shared" si="50"/>
        <v>49.03</v>
      </c>
      <c r="E636" s="23">
        <f t="shared" si="51"/>
        <v>49.03</v>
      </c>
      <c r="F636" s="23">
        <f t="shared" si="53"/>
        <v>4.0799674168570828E-4</v>
      </c>
      <c r="G636" s="23">
        <f t="shared" si="52"/>
        <v>2002</v>
      </c>
    </row>
    <row r="637" spans="1:7" x14ac:dyDescent="0.2">
      <c r="A637" s="23" t="s">
        <v>2094</v>
      </c>
      <c r="C637" s="24">
        <f t="shared" si="49"/>
        <v>37407</v>
      </c>
      <c r="D637" s="23">
        <f t="shared" si="50"/>
        <v>49.06</v>
      </c>
      <c r="E637" s="23">
        <f t="shared" si="51"/>
        <v>49.06</v>
      </c>
      <c r="F637" s="23">
        <f t="shared" si="53"/>
        <v>6.1168316720131184E-4</v>
      </c>
      <c r="G637" s="23">
        <f t="shared" si="52"/>
        <v>2002</v>
      </c>
    </row>
    <row r="638" spans="1:7" x14ac:dyDescent="0.2">
      <c r="A638" s="23" t="s">
        <v>2093</v>
      </c>
      <c r="C638" s="24">
        <f t="shared" si="49"/>
        <v>37410</v>
      </c>
      <c r="D638" s="23">
        <f t="shared" si="50"/>
        <v>49.07</v>
      </c>
      <c r="E638" s="23">
        <f t="shared" si="51"/>
        <v>49.07</v>
      </c>
      <c r="F638" s="23">
        <f t="shared" si="53"/>
        <v>2.038112714686529E-4</v>
      </c>
      <c r="G638" s="23">
        <f t="shared" si="52"/>
        <v>2002</v>
      </c>
    </row>
    <row r="639" spans="1:7" x14ac:dyDescent="0.2">
      <c r="A639" s="23" t="s">
        <v>2092</v>
      </c>
      <c r="C639" s="24">
        <f t="shared" si="49"/>
        <v>37411</v>
      </c>
      <c r="D639" s="23">
        <f t="shared" si="50"/>
        <v>49.07</v>
      </c>
      <c r="E639" s="23">
        <f t="shared" si="51"/>
        <v>49.07</v>
      </c>
      <c r="F639" s="23">
        <f t="shared" si="53"/>
        <v>0</v>
      </c>
      <c r="G639" s="23">
        <f t="shared" si="52"/>
        <v>2002</v>
      </c>
    </row>
    <row r="640" spans="1:7" x14ac:dyDescent="0.2">
      <c r="A640" s="23" t="s">
        <v>2091</v>
      </c>
      <c r="C640" s="24">
        <f t="shared" si="49"/>
        <v>37412</v>
      </c>
      <c r="D640" s="23">
        <f t="shared" si="50"/>
        <v>49.05</v>
      </c>
      <c r="E640" s="23">
        <f t="shared" si="51"/>
        <v>49.05</v>
      </c>
      <c r="F640" s="23">
        <f t="shared" si="53"/>
        <v>-4.0766409043996191E-4</v>
      </c>
      <c r="G640" s="23">
        <f t="shared" si="52"/>
        <v>2002</v>
      </c>
    </row>
    <row r="641" spans="1:7" x14ac:dyDescent="0.2">
      <c r="A641" s="23" t="s">
        <v>2090</v>
      </c>
      <c r="C641" s="24">
        <f t="shared" si="49"/>
        <v>37413</v>
      </c>
      <c r="D641" s="23">
        <f t="shared" si="50"/>
        <v>49.03</v>
      </c>
      <c r="E641" s="23">
        <f t="shared" si="51"/>
        <v>49.03</v>
      </c>
      <c r="F641" s="23">
        <f t="shared" si="53"/>
        <v>-4.0783034823015703E-4</v>
      </c>
      <c r="G641" s="23">
        <f t="shared" si="52"/>
        <v>2002</v>
      </c>
    </row>
    <row r="642" spans="1:7" x14ac:dyDescent="0.2">
      <c r="A642" s="23" t="s">
        <v>2089</v>
      </c>
      <c r="C642" s="24">
        <f t="shared" si="49"/>
        <v>37414</v>
      </c>
      <c r="D642" s="23">
        <f t="shared" si="50"/>
        <v>49.05</v>
      </c>
      <c r="E642" s="23">
        <f t="shared" si="51"/>
        <v>49.05</v>
      </c>
      <c r="F642" s="23">
        <f t="shared" si="53"/>
        <v>4.0783034823009979E-4</v>
      </c>
      <c r="G642" s="23">
        <f t="shared" si="52"/>
        <v>2002</v>
      </c>
    </row>
    <row r="643" spans="1:7" x14ac:dyDescent="0.2">
      <c r="A643" s="23" t="s">
        <v>2088</v>
      </c>
      <c r="C643" s="24">
        <f t="shared" si="49"/>
        <v>37417</v>
      </c>
      <c r="D643" s="23">
        <f t="shared" si="50"/>
        <v>49.02</v>
      </c>
      <c r="E643" s="23">
        <f t="shared" si="51"/>
        <v>49.02</v>
      </c>
      <c r="F643" s="23">
        <f t="shared" si="53"/>
        <v>-6.1180791140544386E-4</v>
      </c>
      <c r="G643" s="23">
        <f t="shared" si="52"/>
        <v>2002</v>
      </c>
    </row>
    <row r="644" spans="1:7" x14ac:dyDescent="0.2">
      <c r="A644" s="23" t="s">
        <v>2087</v>
      </c>
      <c r="C644" s="24">
        <f t="shared" si="49"/>
        <v>37418</v>
      </c>
      <c r="D644" s="23">
        <f t="shared" si="50"/>
        <v>49</v>
      </c>
      <c r="E644" s="23">
        <f t="shared" si="51"/>
        <v>49</v>
      </c>
      <c r="F644" s="23">
        <f t="shared" si="53"/>
        <v>-4.0807998934000033E-4</v>
      </c>
      <c r="G644" s="23">
        <f t="shared" si="52"/>
        <v>2002</v>
      </c>
    </row>
    <row r="645" spans="1:7" x14ac:dyDescent="0.2">
      <c r="A645" s="23" t="s">
        <v>2086</v>
      </c>
      <c r="C645" s="24">
        <f t="shared" si="49"/>
        <v>37419</v>
      </c>
      <c r="D645" s="23">
        <f t="shared" si="50"/>
        <v>49</v>
      </c>
      <c r="E645" s="23">
        <f t="shared" si="51"/>
        <v>49</v>
      </c>
      <c r="F645" s="23">
        <f t="shared" si="53"/>
        <v>0</v>
      </c>
      <c r="G645" s="23">
        <f t="shared" si="52"/>
        <v>2002</v>
      </c>
    </row>
    <row r="646" spans="1:7" x14ac:dyDescent="0.2">
      <c r="A646" s="23" t="s">
        <v>2085</v>
      </c>
      <c r="C646" s="24">
        <f t="shared" si="49"/>
        <v>37420</v>
      </c>
      <c r="D646" s="23">
        <f t="shared" si="50"/>
        <v>49.04</v>
      </c>
      <c r="E646" s="23">
        <f t="shared" si="51"/>
        <v>49.04</v>
      </c>
      <c r="F646" s="23">
        <f t="shared" si="53"/>
        <v>8.1599351732935925E-4</v>
      </c>
      <c r="G646" s="23">
        <f t="shared" si="52"/>
        <v>2002</v>
      </c>
    </row>
    <row r="647" spans="1:7" x14ac:dyDescent="0.2">
      <c r="A647" s="23" t="s">
        <v>2084</v>
      </c>
      <c r="C647" s="24">
        <f t="shared" si="49"/>
        <v>37421</v>
      </c>
      <c r="D647" s="23">
        <f t="shared" si="50"/>
        <v>49.03</v>
      </c>
      <c r="E647" s="23">
        <f t="shared" si="51"/>
        <v>49.03</v>
      </c>
      <c r="F647" s="23">
        <f t="shared" si="53"/>
        <v>-2.039359648140368E-4</v>
      </c>
      <c r="G647" s="23">
        <f t="shared" si="52"/>
        <v>2002</v>
      </c>
    </row>
    <row r="648" spans="1:7" x14ac:dyDescent="0.2">
      <c r="A648" s="23" t="s">
        <v>2083</v>
      </c>
      <c r="C648" s="24">
        <f t="shared" ref="C648:C711" si="54">VALUE(LEFT(A648,15))</f>
        <v>37424</v>
      </c>
      <c r="D648" s="23">
        <f t="shared" ref="D648:D711" si="55">VALUE(RIGHT(A648,9))</f>
        <v>49.02</v>
      </c>
      <c r="E648" s="23">
        <f t="shared" ref="E648:E711" si="56">IF(ISNUMBER(D648),D648,D647)</f>
        <v>49.02</v>
      </c>
      <c r="F648" s="23">
        <f t="shared" si="53"/>
        <v>-2.0397756317531377E-4</v>
      </c>
      <c r="G648" s="23">
        <f t="shared" ref="G648:G711" si="57">YEAR(C648)</f>
        <v>2002</v>
      </c>
    </row>
    <row r="649" spans="1:7" x14ac:dyDescent="0.2">
      <c r="A649" s="23" t="s">
        <v>2082</v>
      </c>
      <c r="C649" s="24">
        <f t="shared" si="54"/>
        <v>37425</v>
      </c>
      <c r="D649" s="23">
        <f t="shared" si="55"/>
        <v>48.99</v>
      </c>
      <c r="E649" s="23">
        <f t="shared" si="56"/>
        <v>48.99</v>
      </c>
      <c r="F649" s="23">
        <f t="shared" ref="F649:F712" si="58">LN(E649/E648)</f>
        <v>-6.1218244948311107E-4</v>
      </c>
      <c r="G649" s="23">
        <f t="shared" si="57"/>
        <v>2002</v>
      </c>
    </row>
    <row r="650" spans="1:7" x14ac:dyDescent="0.2">
      <c r="A650" s="23" t="s">
        <v>2081</v>
      </c>
      <c r="C650" s="24">
        <f t="shared" si="54"/>
        <v>37426</v>
      </c>
      <c r="D650" s="23">
        <f t="shared" si="55"/>
        <v>48.94</v>
      </c>
      <c r="E650" s="23">
        <f t="shared" si="56"/>
        <v>48.94</v>
      </c>
      <c r="F650" s="23">
        <f t="shared" si="58"/>
        <v>-1.0211376359579285E-3</v>
      </c>
      <c r="G650" s="23">
        <f t="shared" si="57"/>
        <v>2002</v>
      </c>
    </row>
    <row r="651" spans="1:7" x14ac:dyDescent="0.2">
      <c r="A651" s="23" t="s">
        <v>2080</v>
      </c>
      <c r="C651" s="24">
        <f t="shared" si="54"/>
        <v>37427</v>
      </c>
      <c r="D651" s="23">
        <f t="shared" si="55"/>
        <v>48.94</v>
      </c>
      <c r="E651" s="23">
        <f t="shared" si="56"/>
        <v>48.94</v>
      </c>
      <c r="F651" s="23">
        <f t="shared" si="58"/>
        <v>0</v>
      </c>
      <c r="G651" s="23">
        <f t="shared" si="57"/>
        <v>2002</v>
      </c>
    </row>
    <row r="652" spans="1:7" x14ac:dyDescent="0.2">
      <c r="A652" s="23" t="s">
        <v>2079</v>
      </c>
      <c r="C652" s="24">
        <f t="shared" si="54"/>
        <v>37428</v>
      </c>
      <c r="D652" s="23">
        <f t="shared" si="55"/>
        <v>48.95</v>
      </c>
      <c r="E652" s="23">
        <f t="shared" si="56"/>
        <v>48.95</v>
      </c>
      <c r="F652" s="23">
        <f t="shared" si="58"/>
        <v>2.043109619937811E-4</v>
      </c>
      <c r="G652" s="23">
        <f t="shared" si="57"/>
        <v>2002</v>
      </c>
    </row>
    <row r="653" spans="1:7" x14ac:dyDescent="0.2">
      <c r="A653" s="23" t="s">
        <v>2078</v>
      </c>
      <c r="C653" s="24">
        <f t="shared" si="54"/>
        <v>37431</v>
      </c>
      <c r="D653" s="23">
        <f t="shared" si="55"/>
        <v>48.91</v>
      </c>
      <c r="E653" s="23">
        <f t="shared" si="56"/>
        <v>48.91</v>
      </c>
      <c r="F653" s="23">
        <f t="shared" si="58"/>
        <v>-8.1749442525368339E-4</v>
      </c>
      <c r="G653" s="23">
        <f t="shared" si="57"/>
        <v>2002</v>
      </c>
    </row>
    <row r="654" spans="1:7" x14ac:dyDescent="0.2">
      <c r="A654" s="23" t="s">
        <v>2077</v>
      </c>
      <c r="C654" s="24">
        <f t="shared" si="54"/>
        <v>37432</v>
      </c>
      <c r="D654" s="23">
        <f t="shared" si="55"/>
        <v>48.93</v>
      </c>
      <c r="E654" s="23">
        <f t="shared" si="56"/>
        <v>48.93</v>
      </c>
      <c r="F654" s="23">
        <f t="shared" si="58"/>
        <v>4.088307497665171E-4</v>
      </c>
      <c r="G654" s="23">
        <f t="shared" si="57"/>
        <v>2002</v>
      </c>
    </row>
    <row r="655" spans="1:7" x14ac:dyDescent="0.2">
      <c r="A655" s="23" t="s">
        <v>2076</v>
      </c>
      <c r="C655" s="24">
        <f t="shared" si="54"/>
        <v>37433</v>
      </c>
      <c r="D655" s="23">
        <f t="shared" si="55"/>
        <v>48.87</v>
      </c>
      <c r="E655" s="23">
        <f t="shared" si="56"/>
        <v>48.87</v>
      </c>
      <c r="F655" s="23">
        <f t="shared" si="58"/>
        <v>-1.2269940189688132E-3</v>
      </c>
      <c r="G655" s="23">
        <f t="shared" si="57"/>
        <v>2002</v>
      </c>
    </row>
    <row r="656" spans="1:7" x14ac:dyDescent="0.2">
      <c r="A656" s="23" t="s">
        <v>2075</v>
      </c>
      <c r="C656" s="24">
        <f t="shared" si="54"/>
        <v>37434</v>
      </c>
      <c r="D656" s="23">
        <f t="shared" si="55"/>
        <v>48.86</v>
      </c>
      <c r="E656" s="23">
        <f t="shared" si="56"/>
        <v>48.86</v>
      </c>
      <c r="F656" s="23">
        <f t="shared" si="58"/>
        <v>-2.0464545246896875E-4</v>
      </c>
      <c r="G656" s="23">
        <f t="shared" si="57"/>
        <v>2002</v>
      </c>
    </row>
    <row r="657" spans="1:7" x14ac:dyDescent="0.2">
      <c r="A657" s="23" t="s">
        <v>2074</v>
      </c>
      <c r="C657" s="24">
        <f t="shared" si="54"/>
        <v>37435</v>
      </c>
      <c r="D657" s="23">
        <f t="shared" si="55"/>
        <v>48.91</v>
      </c>
      <c r="E657" s="23">
        <f t="shared" si="56"/>
        <v>48.91</v>
      </c>
      <c r="F657" s="23">
        <f t="shared" si="58"/>
        <v>1.0228087216712981E-3</v>
      </c>
      <c r="G657" s="23">
        <f t="shared" si="57"/>
        <v>2002</v>
      </c>
    </row>
    <row r="658" spans="1:7" x14ac:dyDescent="0.2">
      <c r="A658" s="23" t="s">
        <v>2073</v>
      </c>
      <c r="C658" s="24">
        <f t="shared" si="54"/>
        <v>37438</v>
      </c>
      <c r="D658" s="23">
        <f t="shared" si="55"/>
        <v>48.86</v>
      </c>
      <c r="E658" s="23">
        <f t="shared" si="56"/>
        <v>48.86</v>
      </c>
      <c r="F658" s="23">
        <f t="shared" si="58"/>
        <v>-1.0228087216713271E-3</v>
      </c>
      <c r="G658" s="23">
        <f t="shared" si="57"/>
        <v>2002</v>
      </c>
    </row>
    <row r="659" spans="1:7" x14ac:dyDescent="0.2">
      <c r="A659" s="23" t="s">
        <v>2072</v>
      </c>
      <c r="C659" s="24">
        <f t="shared" si="54"/>
        <v>37439</v>
      </c>
      <c r="D659" s="23">
        <f t="shared" si="55"/>
        <v>48.87</v>
      </c>
      <c r="E659" s="23">
        <f t="shared" si="56"/>
        <v>48.87</v>
      </c>
      <c r="F659" s="23">
        <f t="shared" si="58"/>
        <v>2.0464545246893189E-4</v>
      </c>
      <c r="G659" s="23">
        <f t="shared" si="57"/>
        <v>2002</v>
      </c>
    </row>
    <row r="660" spans="1:7" x14ac:dyDescent="0.2">
      <c r="A660" s="23" t="s">
        <v>2071</v>
      </c>
      <c r="C660" s="24">
        <f t="shared" si="54"/>
        <v>37440</v>
      </c>
      <c r="D660" s="23">
        <f t="shared" si="55"/>
        <v>48.83</v>
      </c>
      <c r="E660" s="23">
        <f t="shared" si="56"/>
        <v>48.83</v>
      </c>
      <c r="F660" s="23">
        <f t="shared" si="58"/>
        <v>-8.188332084945976E-4</v>
      </c>
      <c r="G660" s="23">
        <f t="shared" si="57"/>
        <v>2002</v>
      </c>
    </row>
    <row r="661" spans="1:7" x14ac:dyDescent="0.2">
      <c r="A661" s="23" t="s">
        <v>2070</v>
      </c>
      <c r="C661" s="24">
        <f t="shared" si="54"/>
        <v>37441</v>
      </c>
      <c r="D661" s="23" t="e">
        <f t="shared" si="55"/>
        <v>#VALUE!</v>
      </c>
      <c r="E661" s="23">
        <f t="shared" si="56"/>
        <v>48.83</v>
      </c>
      <c r="F661" s="23">
        <f t="shared" si="58"/>
        <v>0</v>
      </c>
      <c r="G661" s="23">
        <f t="shared" si="57"/>
        <v>2002</v>
      </c>
    </row>
    <row r="662" spans="1:7" x14ac:dyDescent="0.2">
      <c r="A662" s="23" t="s">
        <v>2069</v>
      </c>
      <c r="C662" s="24">
        <f t="shared" si="54"/>
        <v>37442</v>
      </c>
      <c r="D662" s="23">
        <f t="shared" si="55"/>
        <v>48.86</v>
      </c>
      <c r="E662" s="23">
        <f t="shared" si="56"/>
        <v>48.86</v>
      </c>
      <c r="F662" s="23">
        <f t="shared" si="58"/>
        <v>6.1418775602562229E-4</v>
      </c>
      <c r="G662" s="23">
        <f t="shared" si="57"/>
        <v>2002</v>
      </c>
    </row>
    <row r="663" spans="1:7" x14ac:dyDescent="0.2">
      <c r="A663" s="23" t="s">
        <v>2068</v>
      </c>
      <c r="C663" s="24">
        <f t="shared" si="54"/>
        <v>37445</v>
      </c>
      <c r="D663" s="23">
        <f t="shared" si="55"/>
        <v>48.84</v>
      </c>
      <c r="E663" s="23">
        <f t="shared" si="56"/>
        <v>48.84</v>
      </c>
      <c r="F663" s="23">
        <f t="shared" si="58"/>
        <v>-4.0941658709036716E-4</v>
      </c>
      <c r="G663" s="23">
        <f t="shared" si="57"/>
        <v>2002</v>
      </c>
    </row>
    <row r="664" spans="1:7" x14ac:dyDescent="0.2">
      <c r="A664" s="23" t="s">
        <v>2067</v>
      </c>
      <c r="C664" s="24">
        <f t="shared" si="54"/>
        <v>37446</v>
      </c>
      <c r="D664" s="23">
        <f t="shared" si="55"/>
        <v>48.82</v>
      </c>
      <c r="E664" s="23">
        <f t="shared" si="56"/>
        <v>48.82</v>
      </c>
      <c r="F664" s="23">
        <f t="shared" si="58"/>
        <v>-4.0958427769000684E-4</v>
      </c>
      <c r="G664" s="23">
        <f t="shared" si="57"/>
        <v>2002</v>
      </c>
    </row>
    <row r="665" spans="1:7" x14ac:dyDescent="0.2">
      <c r="A665" s="23" t="s">
        <v>2066</v>
      </c>
      <c r="C665" s="24">
        <f t="shared" si="54"/>
        <v>37447</v>
      </c>
      <c r="D665" s="23">
        <f t="shared" si="55"/>
        <v>48.82</v>
      </c>
      <c r="E665" s="23">
        <f t="shared" si="56"/>
        <v>48.82</v>
      </c>
      <c r="F665" s="23">
        <f t="shared" si="58"/>
        <v>0</v>
      </c>
      <c r="G665" s="23">
        <f t="shared" si="57"/>
        <v>2002</v>
      </c>
    </row>
    <row r="666" spans="1:7" x14ac:dyDescent="0.2">
      <c r="A666" s="23" t="s">
        <v>2065</v>
      </c>
      <c r="C666" s="24">
        <f t="shared" si="54"/>
        <v>37448</v>
      </c>
      <c r="D666" s="23">
        <f t="shared" si="55"/>
        <v>48.81</v>
      </c>
      <c r="E666" s="23">
        <f t="shared" si="56"/>
        <v>48.81</v>
      </c>
      <c r="F666" s="23">
        <f t="shared" si="58"/>
        <v>-2.0485506575789323E-4</v>
      </c>
      <c r="G666" s="23">
        <f t="shared" si="57"/>
        <v>2002</v>
      </c>
    </row>
    <row r="667" spans="1:7" x14ac:dyDescent="0.2">
      <c r="A667" s="23" t="s">
        <v>2064</v>
      </c>
      <c r="C667" s="24">
        <f t="shared" si="54"/>
        <v>37449</v>
      </c>
      <c r="D667" s="23">
        <f t="shared" si="55"/>
        <v>48.8</v>
      </c>
      <c r="E667" s="23">
        <f t="shared" si="56"/>
        <v>48.8</v>
      </c>
      <c r="F667" s="23">
        <f t="shared" si="58"/>
        <v>-2.0489703995473882E-4</v>
      </c>
      <c r="G667" s="23">
        <f t="shared" si="57"/>
        <v>2002</v>
      </c>
    </row>
    <row r="668" spans="1:7" x14ac:dyDescent="0.2">
      <c r="A668" s="23" t="s">
        <v>2063</v>
      </c>
      <c r="C668" s="24">
        <f t="shared" si="54"/>
        <v>37452</v>
      </c>
      <c r="D668" s="23">
        <f t="shared" si="55"/>
        <v>48.85</v>
      </c>
      <c r="E668" s="23">
        <f t="shared" si="56"/>
        <v>48.85</v>
      </c>
      <c r="F668" s="23">
        <f t="shared" si="58"/>
        <v>1.0240656296903522E-3</v>
      </c>
      <c r="G668" s="23">
        <f t="shared" si="57"/>
        <v>2002</v>
      </c>
    </row>
    <row r="669" spans="1:7" x14ac:dyDescent="0.2">
      <c r="A669" s="23" t="s">
        <v>2062</v>
      </c>
      <c r="C669" s="24">
        <f t="shared" si="54"/>
        <v>37453</v>
      </c>
      <c r="D669" s="23">
        <f t="shared" si="55"/>
        <v>48.83</v>
      </c>
      <c r="E669" s="23">
        <f t="shared" si="56"/>
        <v>48.83</v>
      </c>
      <c r="F669" s="23">
        <f t="shared" si="58"/>
        <v>-4.0950041522292438E-4</v>
      </c>
      <c r="G669" s="23">
        <f t="shared" si="57"/>
        <v>2002</v>
      </c>
    </row>
    <row r="670" spans="1:7" x14ac:dyDescent="0.2">
      <c r="A670" s="23" t="s">
        <v>2061</v>
      </c>
      <c r="C670" s="24">
        <f t="shared" si="54"/>
        <v>37454</v>
      </c>
      <c r="D670" s="23">
        <f t="shared" si="55"/>
        <v>48.81</v>
      </c>
      <c r="E670" s="23">
        <f t="shared" si="56"/>
        <v>48.81</v>
      </c>
      <c r="F670" s="23">
        <f t="shared" si="58"/>
        <v>-4.0966817451272607E-4</v>
      </c>
      <c r="G670" s="23">
        <f t="shared" si="57"/>
        <v>2002</v>
      </c>
    </row>
    <row r="671" spans="1:7" x14ac:dyDescent="0.2">
      <c r="A671" s="23" t="s">
        <v>2060</v>
      </c>
      <c r="C671" s="24">
        <f t="shared" si="54"/>
        <v>37455</v>
      </c>
      <c r="D671" s="23">
        <f t="shared" si="55"/>
        <v>48.82</v>
      </c>
      <c r="E671" s="23">
        <f t="shared" si="56"/>
        <v>48.82</v>
      </c>
      <c r="F671" s="23">
        <f t="shared" si="58"/>
        <v>2.0485506575788746E-4</v>
      </c>
      <c r="G671" s="23">
        <f t="shared" si="57"/>
        <v>2002</v>
      </c>
    </row>
    <row r="672" spans="1:7" x14ac:dyDescent="0.2">
      <c r="A672" s="23" t="s">
        <v>2059</v>
      </c>
      <c r="C672" s="24">
        <f t="shared" si="54"/>
        <v>37456</v>
      </c>
      <c r="D672" s="23">
        <f t="shared" si="55"/>
        <v>48.75</v>
      </c>
      <c r="E672" s="23">
        <f t="shared" si="56"/>
        <v>48.75</v>
      </c>
      <c r="F672" s="23">
        <f t="shared" si="58"/>
        <v>-1.4348675209578598E-3</v>
      </c>
      <c r="G672" s="23">
        <f t="shared" si="57"/>
        <v>2002</v>
      </c>
    </row>
    <row r="673" spans="1:7" x14ac:dyDescent="0.2">
      <c r="A673" s="23" t="s">
        <v>2058</v>
      </c>
      <c r="C673" s="24">
        <f t="shared" si="54"/>
        <v>37459</v>
      </c>
      <c r="D673" s="23">
        <f t="shared" si="55"/>
        <v>48.73</v>
      </c>
      <c r="E673" s="23">
        <f t="shared" si="56"/>
        <v>48.73</v>
      </c>
      <c r="F673" s="23">
        <f t="shared" si="58"/>
        <v>-4.1034058844145206E-4</v>
      </c>
      <c r="G673" s="23">
        <f t="shared" si="57"/>
        <v>2002</v>
      </c>
    </row>
    <row r="674" spans="1:7" x14ac:dyDescent="0.2">
      <c r="A674" s="23" t="s">
        <v>2057</v>
      </c>
      <c r="C674" s="24">
        <f t="shared" si="54"/>
        <v>37460</v>
      </c>
      <c r="D674" s="23">
        <f t="shared" si="55"/>
        <v>48.72</v>
      </c>
      <c r="E674" s="23">
        <f t="shared" si="56"/>
        <v>48.72</v>
      </c>
      <c r="F674" s="23">
        <f t="shared" si="58"/>
        <v>-2.0523345377320698E-4</v>
      </c>
      <c r="G674" s="23">
        <f t="shared" si="57"/>
        <v>2002</v>
      </c>
    </row>
    <row r="675" spans="1:7" x14ac:dyDescent="0.2">
      <c r="A675" s="23" t="s">
        <v>2056</v>
      </c>
      <c r="C675" s="24">
        <f t="shared" si="54"/>
        <v>37461</v>
      </c>
      <c r="D675" s="23">
        <f t="shared" si="55"/>
        <v>48.7</v>
      </c>
      <c r="E675" s="23">
        <f t="shared" si="56"/>
        <v>48.7</v>
      </c>
      <c r="F675" s="23">
        <f t="shared" si="58"/>
        <v>-4.105933130974489E-4</v>
      </c>
      <c r="G675" s="23">
        <f t="shared" si="57"/>
        <v>2002</v>
      </c>
    </row>
    <row r="676" spans="1:7" x14ac:dyDescent="0.2">
      <c r="A676" s="23" t="s">
        <v>2055</v>
      </c>
      <c r="C676" s="24">
        <f t="shared" si="54"/>
        <v>37462</v>
      </c>
      <c r="D676" s="23">
        <f t="shared" si="55"/>
        <v>48.71</v>
      </c>
      <c r="E676" s="23">
        <f t="shared" si="56"/>
        <v>48.71</v>
      </c>
      <c r="F676" s="23">
        <f t="shared" si="58"/>
        <v>2.0531772990711649E-4</v>
      </c>
      <c r="G676" s="23">
        <f t="shared" si="57"/>
        <v>2002</v>
      </c>
    </row>
    <row r="677" spans="1:7" x14ac:dyDescent="0.2">
      <c r="A677" s="23" t="s">
        <v>2054</v>
      </c>
      <c r="C677" s="24">
        <f t="shared" si="54"/>
        <v>37463</v>
      </c>
      <c r="D677" s="23">
        <f t="shared" si="55"/>
        <v>48.71</v>
      </c>
      <c r="E677" s="23">
        <f t="shared" si="56"/>
        <v>48.71</v>
      </c>
      <c r="F677" s="23">
        <f t="shared" si="58"/>
        <v>0</v>
      </c>
      <c r="G677" s="23">
        <f t="shared" si="57"/>
        <v>2002</v>
      </c>
    </row>
    <row r="678" spans="1:7" x14ac:dyDescent="0.2">
      <c r="A678" s="23" t="s">
        <v>2053</v>
      </c>
      <c r="C678" s="24">
        <f t="shared" si="54"/>
        <v>37466</v>
      </c>
      <c r="D678" s="23">
        <f t="shared" si="55"/>
        <v>48.76</v>
      </c>
      <c r="E678" s="23">
        <f t="shared" si="56"/>
        <v>48.76</v>
      </c>
      <c r="F678" s="23">
        <f t="shared" si="58"/>
        <v>1.0259567946194214E-3</v>
      </c>
      <c r="G678" s="23">
        <f t="shared" si="57"/>
        <v>2002</v>
      </c>
    </row>
    <row r="679" spans="1:7" x14ac:dyDescent="0.2">
      <c r="A679" s="23" t="s">
        <v>2052</v>
      </c>
      <c r="C679" s="24">
        <f t="shared" si="54"/>
        <v>37467</v>
      </c>
      <c r="D679" s="23">
        <f t="shared" si="55"/>
        <v>48.74</v>
      </c>
      <c r="E679" s="23">
        <f t="shared" si="56"/>
        <v>48.74</v>
      </c>
      <c r="F679" s="23">
        <f t="shared" si="58"/>
        <v>-4.1025641601051278E-4</v>
      </c>
      <c r="G679" s="23">
        <f t="shared" si="57"/>
        <v>2002</v>
      </c>
    </row>
    <row r="680" spans="1:7" x14ac:dyDescent="0.2">
      <c r="A680" s="23" t="s">
        <v>2051</v>
      </c>
      <c r="C680" s="24">
        <f t="shared" si="54"/>
        <v>37468</v>
      </c>
      <c r="D680" s="23">
        <f t="shared" si="55"/>
        <v>48.69</v>
      </c>
      <c r="E680" s="23">
        <f t="shared" si="56"/>
        <v>48.69</v>
      </c>
      <c r="F680" s="23">
        <f t="shared" si="58"/>
        <v>-1.0263780024507541E-3</v>
      </c>
      <c r="G680" s="23">
        <f t="shared" si="57"/>
        <v>2002</v>
      </c>
    </row>
    <row r="681" spans="1:7" x14ac:dyDescent="0.2">
      <c r="A681" s="23" t="s">
        <v>2050</v>
      </c>
      <c r="C681" s="24">
        <f t="shared" si="54"/>
        <v>37469</v>
      </c>
      <c r="D681" s="23">
        <f t="shared" si="55"/>
        <v>48.68</v>
      </c>
      <c r="E681" s="23">
        <f t="shared" si="56"/>
        <v>48.68</v>
      </c>
      <c r="F681" s="23">
        <f t="shared" si="58"/>
        <v>-2.0540207528309067E-4</v>
      </c>
      <c r="G681" s="23">
        <f t="shared" si="57"/>
        <v>2002</v>
      </c>
    </row>
    <row r="682" spans="1:7" x14ac:dyDescent="0.2">
      <c r="A682" s="23" t="s">
        <v>2049</v>
      </c>
      <c r="C682" s="24">
        <f t="shared" si="54"/>
        <v>37470</v>
      </c>
      <c r="D682" s="23">
        <f t="shared" si="55"/>
        <v>48.68</v>
      </c>
      <c r="E682" s="23">
        <f t="shared" si="56"/>
        <v>48.68</v>
      </c>
      <c r="F682" s="23">
        <f t="shared" si="58"/>
        <v>0</v>
      </c>
      <c r="G682" s="23">
        <f t="shared" si="57"/>
        <v>2002</v>
      </c>
    </row>
    <row r="683" spans="1:7" x14ac:dyDescent="0.2">
      <c r="A683" s="23" t="s">
        <v>2048</v>
      </c>
      <c r="C683" s="24">
        <f t="shared" si="54"/>
        <v>37473</v>
      </c>
      <c r="D683" s="23">
        <f t="shared" si="55"/>
        <v>48.67</v>
      </c>
      <c r="E683" s="23">
        <f t="shared" si="56"/>
        <v>48.67</v>
      </c>
      <c r="F683" s="23">
        <f t="shared" si="58"/>
        <v>-2.0544427396349292E-4</v>
      </c>
      <c r="G683" s="23">
        <f t="shared" si="57"/>
        <v>2002</v>
      </c>
    </row>
    <row r="684" spans="1:7" x14ac:dyDescent="0.2">
      <c r="A684" s="23" t="s">
        <v>2047</v>
      </c>
      <c r="C684" s="24">
        <f t="shared" si="54"/>
        <v>37474</v>
      </c>
      <c r="D684" s="23">
        <f t="shared" si="55"/>
        <v>48.73</v>
      </c>
      <c r="E684" s="23">
        <f t="shared" si="56"/>
        <v>48.73</v>
      </c>
      <c r="F684" s="23">
        <f t="shared" si="58"/>
        <v>1.2320330100518142E-3</v>
      </c>
      <c r="G684" s="23">
        <f t="shared" si="57"/>
        <v>2002</v>
      </c>
    </row>
    <row r="685" spans="1:7" x14ac:dyDescent="0.2">
      <c r="A685" s="23" t="s">
        <v>2046</v>
      </c>
      <c r="C685" s="24">
        <f t="shared" si="54"/>
        <v>37475</v>
      </c>
      <c r="D685" s="23">
        <f t="shared" si="55"/>
        <v>48.7</v>
      </c>
      <c r="E685" s="23">
        <f t="shared" si="56"/>
        <v>48.7</v>
      </c>
      <c r="F685" s="23">
        <f t="shared" si="58"/>
        <v>-6.1582676687063761E-4</v>
      </c>
      <c r="G685" s="23">
        <f t="shared" si="57"/>
        <v>2002</v>
      </c>
    </row>
    <row r="686" spans="1:7" x14ac:dyDescent="0.2">
      <c r="A686" s="23" t="s">
        <v>2045</v>
      </c>
      <c r="C686" s="24">
        <f t="shared" si="54"/>
        <v>37476</v>
      </c>
      <c r="D686" s="23">
        <f t="shared" si="55"/>
        <v>48.68</v>
      </c>
      <c r="E686" s="23">
        <f t="shared" si="56"/>
        <v>48.68</v>
      </c>
      <c r="F686" s="23">
        <f t="shared" si="58"/>
        <v>-4.1076196921776696E-4</v>
      </c>
      <c r="G686" s="23">
        <f t="shared" si="57"/>
        <v>2002</v>
      </c>
    </row>
    <row r="687" spans="1:7" x14ac:dyDescent="0.2">
      <c r="A687" s="23" t="s">
        <v>2044</v>
      </c>
      <c r="C687" s="24">
        <f t="shared" si="54"/>
        <v>37477</v>
      </c>
      <c r="D687" s="23">
        <f t="shared" si="55"/>
        <v>48.67</v>
      </c>
      <c r="E687" s="23">
        <f t="shared" si="56"/>
        <v>48.67</v>
      </c>
      <c r="F687" s="23">
        <f t="shared" si="58"/>
        <v>-2.0544427396349292E-4</v>
      </c>
      <c r="G687" s="23">
        <f t="shared" si="57"/>
        <v>2002</v>
      </c>
    </row>
    <row r="688" spans="1:7" x14ac:dyDescent="0.2">
      <c r="A688" s="23" t="s">
        <v>2043</v>
      </c>
      <c r="C688" s="24">
        <f t="shared" si="54"/>
        <v>37480</v>
      </c>
      <c r="D688" s="23">
        <f t="shared" si="55"/>
        <v>48.64</v>
      </c>
      <c r="E688" s="23">
        <f t="shared" si="56"/>
        <v>48.64</v>
      </c>
      <c r="F688" s="23">
        <f t="shared" si="58"/>
        <v>-6.1658618745144675E-4</v>
      </c>
      <c r="G688" s="23">
        <f t="shared" si="57"/>
        <v>2002</v>
      </c>
    </row>
    <row r="689" spans="1:7" x14ac:dyDescent="0.2">
      <c r="A689" s="23" t="s">
        <v>2042</v>
      </c>
      <c r="C689" s="24">
        <f t="shared" si="54"/>
        <v>37481</v>
      </c>
      <c r="D689" s="23">
        <f t="shared" si="55"/>
        <v>48.62</v>
      </c>
      <c r="E689" s="23">
        <f t="shared" si="56"/>
        <v>48.62</v>
      </c>
      <c r="F689" s="23">
        <f t="shared" si="58"/>
        <v>-4.1126876993427726E-4</v>
      </c>
      <c r="G689" s="23">
        <f t="shared" si="57"/>
        <v>2002</v>
      </c>
    </row>
    <row r="690" spans="1:7" x14ac:dyDescent="0.2">
      <c r="A690" s="23" t="s">
        <v>2041</v>
      </c>
      <c r="C690" s="24">
        <f t="shared" si="54"/>
        <v>37482</v>
      </c>
      <c r="D690" s="23">
        <f t="shared" si="55"/>
        <v>48.63</v>
      </c>
      <c r="E690" s="23">
        <f t="shared" si="56"/>
        <v>48.63</v>
      </c>
      <c r="F690" s="23">
        <f t="shared" si="58"/>
        <v>2.0565552771724453E-4</v>
      </c>
      <c r="G690" s="23">
        <f t="shared" si="57"/>
        <v>2002</v>
      </c>
    </row>
    <row r="691" spans="1:7" x14ac:dyDescent="0.2">
      <c r="A691" s="23" t="s">
        <v>2040</v>
      </c>
      <c r="C691" s="24">
        <f t="shared" si="54"/>
        <v>37483</v>
      </c>
      <c r="D691" s="23">
        <f t="shared" si="55"/>
        <v>48.63</v>
      </c>
      <c r="E691" s="23">
        <f t="shared" si="56"/>
        <v>48.63</v>
      </c>
      <c r="F691" s="23">
        <f t="shared" si="58"/>
        <v>0</v>
      </c>
      <c r="G691" s="23">
        <f t="shared" si="57"/>
        <v>2002</v>
      </c>
    </row>
    <row r="692" spans="1:7" x14ac:dyDescent="0.2">
      <c r="A692" s="23" t="s">
        <v>2039</v>
      </c>
      <c r="C692" s="24">
        <f t="shared" si="54"/>
        <v>37484</v>
      </c>
      <c r="D692" s="23">
        <f t="shared" si="55"/>
        <v>48.6</v>
      </c>
      <c r="E692" s="23">
        <f t="shared" si="56"/>
        <v>48.6</v>
      </c>
      <c r="F692" s="23">
        <f t="shared" si="58"/>
        <v>-6.1709350924640273E-4</v>
      </c>
      <c r="G692" s="23">
        <f t="shared" si="57"/>
        <v>2002</v>
      </c>
    </row>
    <row r="693" spans="1:7" x14ac:dyDescent="0.2">
      <c r="A693" s="23" t="s">
        <v>2038</v>
      </c>
      <c r="C693" s="24">
        <f t="shared" si="54"/>
        <v>37487</v>
      </c>
      <c r="D693" s="23">
        <f t="shared" si="55"/>
        <v>48.61</v>
      </c>
      <c r="E693" s="23">
        <f t="shared" si="56"/>
        <v>48.61</v>
      </c>
      <c r="F693" s="23">
        <f t="shared" si="58"/>
        <v>2.0574015091605674E-4</v>
      </c>
      <c r="G693" s="23">
        <f t="shared" si="57"/>
        <v>2002</v>
      </c>
    </row>
    <row r="694" spans="1:7" x14ac:dyDescent="0.2">
      <c r="A694" s="23" t="s">
        <v>2037</v>
      </c>
      <c r="C694" s="24">
        <f t="shared" si="54"/>
        <v>37488</v>
      </c>
      <c r="D694" s="23">
        <f t="shared" si="55"/>
        <v>48.59</v>
      </c>
      <c r="E694" s="23">
        <f t="shared" si="56"/>
        <v>48.59</v>
      </c>
      <c r="F694" s="23">
        <f t="shared" si="58"/>
        <v>-4.115226395524107E-4</v>
      </c>
      <c r="G694" s="23">
        <f t="shared" si="57"/>
        <v>2002</v>
      </c>
    </row>
    <row r="695" spans="1:7" x14ac:dyDescent="0.2">
      <c r="A695" s="23" t="s">
        <v>2036</v>
      </c>
      <c r="C695" s="24">
        <f t="shared" si="54"/>
        <v>37489</v>
      </c>
      <c r="D695" s="23">
        <f t="shared" si="55"/>
        <v>48.56</v>
      </c>
      <c r="E695" s="23">
        <f t="shared" si="56"/>
        <v>48.56</v>
      </c>
      <c r="F695" s="23">
        <f t="shared" si="58"/>
        <v>-6.1760166656881551E-4</v>
      </c>
      <c r="G695" s="23">
        <f t="shared" si="57"/>
        <v>2002</v>
      </c>
    </row>
    <row r="696" spans="1:7" x14ac:dyDescent="0.2">
      <c r="A696" s="23" t="s">
        <v>2035</v>
      </c>
      <c r="C696" s="24">
        <f t="shared" si="54"/>
        <v>37490</v>
      </c>
      <c r="D696" s="23">
        <f t="shared" si="55"/>
        <v>48.55</v>
      </c>
      <c r="E696" s="23">
        <f t="shared" si="56"/>
        <v>48.55</v>
      </c>
      <c r="F696" s="23">
        <f t="shared" si="58"/>
        <v>-2.0595201390898431E-4</v>
      </c>
      <c r="G696" s="23">
        <f t="shared" si="57"/>
        <v>2002</v>
      </c>
    </row>
    <row r="697" spans="1:7" x14ac:dyDescent="0.2">
      <c r="A697" s="23" t="s">
        <v>2034</v>
      </c>
      <c r="C697" s="24">
        <f t="shared" si="54"/>
        <v>37491</v>
      </c>
      <c r="D697" s="23">
        <f t="shared" si="55"/>
        <v>48.55</v>
      </c>
      <c r="E697" s="23">
        <f t="shared" si="56"/>
        <v>48.55</v>
      </c>
      <c r="F697" s="23">
        <f t="shared" si="58"/>
        <v>0</v>
      </c>
      <c r="G697" s="23">
        <f t="shared" si="57"/>
        <v>2002</v>
      </c>
    </row>
    <row r="698" spans="1:7" x14ac:dyDescent="0.2">
      <c r="A698" s="23" t="s">
        <v>2033</v>
      </c>
      <c r="C698" s="24">
        <f t="shared" si="54"/>
        <v>37494</v>
      </c>
      <c r="D698" s="23">
        <f t="shared" si="55"/>
        <v>48.55</v>
      </c>
      <c r="E698" s="23">
        <f t="shared" si="56"/>
        <v>48.55</v>
      </c>
      <c r="F698" s="23">
        <f t="shared" si="58"/>
        <v>0</v>
      </c>
      <c r="G698" s="23">
        <f t="shared" si="57"/>
        <v>2002</v>
      </c>
    </row>
    <row r="699" spans="1:7" x14ac:dyDescent="0.2">
      <c r="A699" s="23" t="s">
        <v>2032</v>
      </c>
      <c r="C699" s="24">
        <f t="shared" si="54"/>
        <v>37495</v>
      </c>
      <c r="D699" s="23">
        <f t="shared" si="55"/>
        <v>48.53</v>
      </c>
      <c r="E699" s="23">
        <f t="shared" si="56"/>
        <v>48.53</v>
      </c>
      <c r="F699" s="23">
        <f t="shared" si="58"/>
        <v>-4.1203132020905712E-4</v>
      </c>
      <c r="G699" s="23">
        <f t="shared" si="57"/>
        <v>2002</v>
      </c>
    </row>
    <row r="700" spans="1:7" x14ac:dyDescent="0.2">
      <c r="A700" s="23" t="s">
        <v>2031</v>
      </c>
      <c r="C700" s="24">
        <f t="shared" si="54"/>
        <v>37496</v>
      </c>
      <c r="D700" s="23">
        <f t="shared" si="55"/>
        <v>48.6</v>
      </c>
      <c r="E700" s="23">
        <f t="shared" si="56"/>
        <v>48.6</v>
      </c>
      <c r="F700" s="23">
        <f t="shared" si="58"/>
        <v>1.4413674893233028E-3</v>
      </c>
      <c r="G700" s="23">
        <f t="shared" si="57"/>
        <v>2002</v>
      </c>
    </row>
    <row r="701" spans="1:7" x14ac:dyDescent="0.2">
      <c r="A701" s="23" t="s">
        <v>2030</v>
      </c>
      <c r="C701" s="24">
        <f t="shared" si="54"/>
        <v>37497</v>
      </c>
      <c r="D701" s="23">
        <f t="shared" si="55"/>
        <v>48.54</v>
      </c>
      <c r="E701" s="23">
        <f t="shared" si="56"/>
        <v>48.54</v>
      </c>
      <c r="F701" s="23">
        <f t="shared" si="58"/>
        <v>-1.2353306079928546E-3</v>
      </c>
      <c r="G701" s="23">
        <f t="shared" si="57"/>
        <v>2002</v>
      </c>
    </row>
    <row r="702" spans="1:7" x14ac:dyDescent="0.2">
      <c r="A702" s="23" t="s">
        <v>2029</v>
      </c>
      <c r="C702" s="24">
        <f t="shared" si="54"/>
        <v>37498</v>
      </c>
      <c r="D702" s="23">
        <f t="shared" si="55"/>
        <v>48.52</v>
      </c>
      <c r="E702" s="23">
        <f t="shared" si="56"/>
        <v>48.52</v>
      </c>
      <c r="F702" s="23">
        <f t="shared" si="58"/>
        <v>-4.1211622260588264E-4</v>
      </c>
      <c r="G702" s="23">
        <f t="shared" si="57"/>
        <v>2002</v>
      </c>
    </row>
    <row r="703" spans="1:7" x14ac:dyDescent="0.2">
      <c r="A703" s="23" t="s">
        <v>2028</v>
      </c>
      <c r="C703" s="24">
        <f t="shared" si="54"/>
        <v>37501</v>
      </c>
      <c r="D703" s="23" t="e">
        <f t="shared" si="55"/>
        <v>#VALUE!</v>
      </c>
      <c r="E703" s="23">
        <f t="shared" si="56"/>
        <v>48.52</v>
      </c>
      <c r="F703" s="23">
        <f t="shared" si="58"/>
        <v>0</v>
      </c>
      <c r="G703" s="23">
        <f t="shared" si="57"/>
        <v>2002</v>
      </c>
    </row>
    <row r="704" spans="1:7" x14ac:dyDescent="0.2">
      <c r="A704" s="23" t="s">
        <v>2027</v>
      </c>
      <c r="C704" s="24">
        <f t="shared" si="54"/>
        <v>37502</v>
      </c>
      <c r="D704" s="23">
        <f t="shared" si="55"/>
        <v>48.5</v>
      </c>
      <c r="E704" s="23">
        <f t="shared" si="56"/>
        <v>48.5</v>
      </c>
      <c r="F704" s="23">
        <f t="shared" si="58"/>
        <v>-4.122861324119314E-4</v>
      </c>
      <c r="G704" s="23">
        <f t="shared" si="57"/>
        <v>2002</v>
      </c>
    </row>
    <row r="705" spans="1:7" x14ac:dyDescent="0.2">
      <c r="A705" s="23" t="s">
        <v>2026</v>
      </c>
      <c r="C705" s="24">
        <f t="shared" si="54"/>
        <v>37503</v>
      </c>
      <c r="D705" s="23">
        <f t="shared" si="55"/>
        <v>48.48</v>
      </c>
      <c r="E705" s="23">
        <f t="shared" si="56"/>
        <v>48.48</v>
      </c>
      <c r="F705" s="23">
        <f t="shared" si="58"/>
        <v>-4.1245618237858815E-4</v>
      </c>
      <c r="G705" s="23">
        <f t="shared" si="57"/>
        <v>2002</v>
      </c>
    </row>
    <row r="706" spans="1:7" x14ac:dyDescent="0.2">
      <c r="A706" s="23" t="s">
        <v>2025</v>
      </c>
      <c r="C706" s="24">
        <f t="shared" si="54"/>
        <v>37504</v>
      </c>
      <c r="D706" s="23">
        <f t="shared" si="55"/>
        <v>48.5</v>
      </c>
      <c r="E706" s="23">
        <f t="shared" si="56"/>
        <v>48.5</v>
      </c>
      <c r="F706" s="23">
        <f t="shared" si="58"/>
        <v>4.1245618237846417E-4</v>
      </c>
      <c r="G706" s="23">
        <f t="shared" si="57"/>
        <v>2002</v>
      </c>
    </row>
    <row r="707" spans="1:7" x14ac:dyDescent="0.2">
      <c r="A707" s="23" t="s">
        <v>2024</v>
      </c>
      <c r="C707" s="24">
        <f t="shared" si="54"/>
        <v>37505</v>
      </c>
      <c r="D707" s="23">
        <f t="shared" si="55"/>
        <v>48.57</v>
      </c>
      <c r="E707" s="23">
        <f t="shared" si="56"/>
        <v>48.57</v>
      </c>
      <c r="F707" s="23">
        <f t="shared" si="58"/>
        <v>1.4422584142160244E-3</v>
      </c>
      <c r="G707" s="23">
        <f t="shared" si="57"/>
        <v>2002</v>
      </c>
    </row>
    <row r="708" spans="1:7" x14ac:dyDescent="0.2">
      <c r="A708" s="23" t="s">
        <v>2023</v>
      </c>
      <c r="C708" s="24">
        <f t="shared" si="54"/>
        <v>37508</v>
      </c>
      <c r="D708" s="23">
        <f t="shared" si="55"/>
        <v>48.52</v>
      </c>
      <c r="E708" s="23">
        <f t="shared" si="56"/>
        <v>48.52</v>
      </c>
      <c r="F708" s="23">
        <f t="shared" si="58"/>
        <v>-1.0299722818040134E-3</v>
      </c>
      <c r="G708" s="23">
        <f t="shared" si="57"/>
        <v>2002</v>
      </c>
    </row>
    <row r="709" spans="1:7" x14ac:dyDescent="0.2">
      <c r="A709" s="23" t="s">
        <v>2022</v>
      </c>
      <c r="C709" s="24">
        <f t="shared" si="54"/>
        <v>37509</v>
      </c>
      <c r="D709" s="23">
        <f t="shared" si="55"/>
        <v>48.52</v>
      </c>
      <c r="E709" s="23">
        <f t="shared" si="56"/>
        <v>48.52</v>
      </c>
      <c r="F709" s="23">
        <f t="shared" si="58"/>
        <v>0</v>
      </c>
      <c r="G709" s="23">
        <f t="shared" si="57"/>
        <v>2002</v>
      </c>
    </row>
    <row r="710" spans="1:7" x14ac:dyDescent="0.2">
      <c r="A710" s="23" t="s">
        <v>2021</v>
      </c>
      <c r="C710" s="24">
        <f t="shared" si="54"/>
        <v>37510</v>
      </c>
      <c r="D710" s="23">
        <f t="shared" si="55"/>
        <v>48.48</v>
      </c>
      <c r="E710" s="23">
        <f t="shared" si="56"/>
        <v>48.48</v>
      </c>
      <c r="F710" s="23">
        <f t="shared" si="58"/>
        <v>-8.2474231479049472E-4</v>
      </c>
      <c r="G710" s="23">
        <f t="shared" si="57"/>
        <v>2002</v>
      </c>
    </row>
    <row r="711" spans="1:7" x14ac:dyDescent="0.2">
      <c r="A711" s="23" t="s">
        <v>2020</v>
      </c>
      <c r="C711" s="24">
        <f t="shared" si="54"/>
        <v>37511</v>
      </c>
      <c r="D711" s="23">
        <f t="shared" si="55"/>
        <v>48.48</v>
      </c>
      <c r="E711" s="23">
        <f t="shared" si="56"/>
        <v>48.48</v>
      </c>
      <c r="F711" s="23">
        <f t="shared" si="58"/>
        <v>0</v>
      </c>
      <c r="G711" s="23">
        <f t="shared" si="57"/>
        <v>2002</v>
      </c>
    </row>
    <row r="712" spans="1:7" x14ac:dyDescent="0.2">
      <c r="A712" s="23" t="s">
        <v>2019</v>
      </c>
      <c r="C712" s="24">
        <f t="shared" ref="C712:C775" si="59">VALUE(LEFT(A712,15))</f>
        <v>37512</v>
      </c>
      <c r="D712" s="23">
        <f t="shared" ref="D712:D775" si="60">VALUE(RIGHT(A712,9))</f>
        <v>48.47</v>
      </c>
      <c r="E712" s="23">
        <f t="shared" ref="E712:E775" si="61">IF(ISNUMBER(D712),D712,D711)</f>
        <v>48.47</v>
      </c>
      <c r="F712" s="23">
        <f t="shared" si="58"/>
        <v>-2.062919037743731E-4</v>
      </c>
      <c r="G712" s="23">
        <f t="shared" ref="G712:G775" si="62">YEAR(C712)</f>
        <v>2002</v>
      </c>
    </row>
    <row r="713" spans="1:7" x14ac:dyDescent="0.2">
      <c r="A713" s="23" t="s">
        <v>2018</v>
      </c>
      <c r="C713" s="24">
        <f t="shared" si="59"/>
        <v>37515</v>
      </c>
      <c r="D713" s="23">
        <f t="shared" si="60"/>
        <v>48.43</v>
      </c>
      <c r="E713" s="23">
        <f t="shared" si="61"/>
        <v>48.43</v>
      </c>
      <c r="F713" s="23">
        <f t="shared" ref="F713:F776" si="63">LN(E713/E712)</f>
        <v>-8.2559344214681342E-4</v>
      </c>
      <c r="G713" s="23">
        <f t="shared" si="62"/>
        <v>2002</v>
      </c>
    </row>
    <row r="714" spans="1:7" x14ac:dyDescent="0.2">
      <c r="A714" s="23" t="s">
        <v>2017</v>
      </c>
      <c r="C714" s="24">
        <f t="shared" si="59"/>
        <v>37516</v>
      </c>
      <c r="D714" s="23">
        <f t="shared" si="60"/>
        <v>48.45</v>
      </c>
      <c r="E714" s="23">
        <f t="shared" si="61"/>
        <v>48.45</v>
      </c>
      <c r="F714" s="23">
        <f t="shared" si="63"/>
        <v>4.1288192163762812E-4</v>
      </c>
      <c r="G714" s="23">
        <f t="shared" si="62"/>
        <v>2002</v>
      </c>
    </row>
    <row r="715" spans="1:7" x14ac:dyDescent="0.2">
      <c r="A715" s="23" t="s">
        <v>2016</v>
      </c>
      <c r="C715" s="24">
        <f t="shared" si="59"/>
        <v>37517</v>
      </c>
      <c r="D715" s="23">
        <f t="shared" si="60"/>
        <v>48.43</v>
      </c>
      <c r="E715" s="23">
        <f t="shared" si="61"/>
        <v>48.43</v>
      </c>
      <c r="F715" s="23">
        <f t="shared" si="63"/>
        <v>-4.1288192163755803E-4</v>
      </c>
      <c r="G715" s="23">
        <f t="shared" si="62"/>
        <v>2002</v>
      </c>
    </row>
    <row r="716" spans="1:7" x14ac:dyDescent="0.2">
      <c r="A716" s="23" t="s">
        <v>2015</v>
      </c>
      <c r="C716" s="24">
        <f t="shared" si="59"/>
        <v>37518</v>
      </c>
      <c r="D716" s="23">
        <f t="shared" si="60"/>
        <v>48.44</v>
      </c>
      <c r="E716" s="23">
        <f t="shared" si="61"/>
        <v>48.44</v>
      </c>
      <c r="F716" s="23">
        <f t="shared" si="63"/>
        <v>2.0646226975370362E-4</v>
      </c>
      <c r="G716" s="23">
        <f t="shared" si="62"/>
        <v>2002</v>
      </c>
    </row>
    <row r="717" spans="1:7" x14ac:dyDescent="0.2">
      <c r="A717" s="23" t="s">
        <v>2014</v>
      </c>
      <c r="C717" s="24">
        <f t="shared" si="59"/>
        <v>37519</v>
      </c>
      <c r="D717" s="23">
        <f t="shared" si="60"/>
        <v>48.46</v>
      </c>
      <c r="E717" s="23">
        <f t="shared" si="61"/>
        <v>48.46</v>
      </c>
      <c r="F717" s="23">
        <f t="shared" si="63"/>
        <v>4.1279670348812674E-4</v>
      </c>
      <c r="G717" s="23">
        <f t="shared" si="62"/>
        <v>2002</v>
      </c>
    </row>
    <row r="718" spans="1:7" x14ac:dyDescent="0.2">
      <c r="A718" s="23" t="s">
        <v>2013</v>
      </c>
      <c r="C718" s="24">
        <f t="shared" si="59"/>
        <v>37522</v>
      </c>
      <c r="D718" s="23">
        <f t="shared" si="60"/>
        <v>48.44</v>
      </c>
      <c r="E718" s="23">
        <f t="shared" si="61"/>
        <v>48.44</v>
      </c>
      <c r="F718" s="23">
        <f t="shared" si="63"/>
        <v>-4.1279670348818789E-4</v>
      </c>
      <c r="G718" s="23">
        <f t="shared" si="62"/>
        <v>2002</v>
      </c>
    </row>
    <row r="719" spans="1:7" x14ac:dyDescent="0.2">
      <c r="A719" s="23" t="s">
        <v>2012</v>
      </c>
      <c r="C719" s="24">
        <f t="shared" si="59"/>
        <v>37523</v>
      </c>
      <c r="D719" s="23">
        <f t="shared" si="60"/>
        <v>48.42</v>
      </c>
      <c r="E719" s="23">
        <f t="shared" si="61"/>
        <v>48.42</v>
      </c>
      <c r="F719" s="23">
        <f t="shared" si="63"/>
        <v>-4.1296717497902859E-4</v>
      </c>
      <c r="G719" s="23">
        <f t="shared" si="62"/>
        <v>2002</v>
      </c>
    </row>
    <row r="720" spans="1:7" x14ac:dyDescent="0.2">
      <c r="A720" s="23" t="s">
        <v>2011</v>
      </c>
      <c r="C720" s="24">
        <f t="shared" si="59"/>
        <v>37524</v>
      </c>
      <c r="D720" s="23">
        <f t="shared" si="60"/>
        <v>48.43</v>
      </c>
      <c r="E720" s="23">
        <f t="shared" si="61"/>
        <v>48.43</v>
      </c>
      <c r="F720" s="23">
        <f t="shared" si="63"/>
        <v>2.0650490522537986E-4</v>
      </c>
      <c r="G720" s="23">
        <f t="shared" si="62"/>
        <v>2002</v>
      </c>
    </row>
    <row r="721" spans="1:7" x14ac:dyDescent="0.2">
      <c r="A721" s="23" t="s">
        <v>2010</v>
      </c>
      <c r="C721" s="24">
        <f t="shared" si="59"/>
        <v>37525</v>
      </c>
      <c r="D721" s="23">
        <f t="shared" si="60"/>
        <v>48.43</v>
      </c>
      <c r="E721" s="23">
        <f t="shared" si="61"/>
        <v>48.43</v>
      </c>
      <c r="F721" s="23">
        <f t="shared" si="63"/>
        <v>0</v>
      </c>
      <c r="G721" s="23">
        <f t="shared" si="62"/>
        <v>2002</v>
      </c>
    </row>
    <row r="722" spans="1:7" x14ac:dyDescent="0.2">
      <c r="A722" s="23" t="s">
        <v>2009</v>
      </c>
      <c r="C722" s="24">
        <f t="shared" si="59"/>
        <v>37526</v>
      </c>
      <c r="D722" s="23">
        <f t="shared" si="60"/>
        <v>48.4</v>
      </c>
      <c r="E722" s="23">
        <f t="shared" si="61"/>
        <v>48.4</v>
      </c>
      <c r="F722" s="23">
        <f t="shared" si="63"/>
        <v>-6.1964269255175596E-4</v>
      </c>
      <c r="G722" s="23">
        <f t="shared" si="62"/>
        <v>2002</v>
      </c>
    </row>
    <row r="723" spans="1:7" x14ac:dyDescent="0.2">
      <c r="A723" s="23" t="s">
        <v>2008</v>
      </c>
      <c r="C723" s="24">
        <f t="shared" si="59"/>
        <v>37529</v>
      </c>
      <c r="D723" s="23">
        <f t="shared" si="60"/>
        <v>48.4</v>
      </c>
      <c r="E723" s="23">
        <f t="shared" si="61"/>
        <v>48.4</v>
      </c>
      <c r="F723" s="23">
        <f t="shared" si="63"/>
        <v>0</v>
      </c>
      <c r="G723" s="23">
        <f t="shared" si="62"/>
        <v>2002</v>
      </c>
    </row>
    <row r="724" spans="1:7" x14ac:dyDescent="0.2">
      <c r="A724" s="23" t="s">
        <v>2007</v>
      </c>
      <c r="C724" s="24">
        <f t="shared" si="59"/>
        <v>37530</v>
      </c>
      <c r="D724" s="23">
        <f t="shared" si="60"/>
        <v>48.39</v>
      </c>
      <c r="E724" s="23">
        <f t="shared" si="61"/>
        <v>48.39</v>
      </c>
      <c r="F724" s="23">
        <f t="shared" si="63"/>
        <v>-2.0663291735883182E-4</v>
      </c>
      <c r="G724" s="23">
        <f t="shared" si="62"/>
        <v>2002</v>
      </c>
    </row>
    <row r="725" spans="1:7" x14ac:dyDescent="0.2">
      <c r="A725" s="23" t="s">
        <v>2006</v>
      </c>
      <c r="C725" s="24">
        <f t="shared" si="59"/>
        <v>37531</v>
      </c>
      <c r="D725" s="23">
        <f t="shared" si="60"/>
        <v>48.39</v>
      </c>
      <c r="E725" s="23">
        <f t="shared" si="61"/>
        <v>48.39</v>
      </c>
      <c r="F725" s="23">
        <f t="shared" si="63"/>
        <v>0</v>
      </c>
      <c r="G725" s="23">
        <f t="shared" si="62"/>
        <v>2002</v>
      </c>
    </row>
    <row r="726" spans="1:7" x14ac:dyDescent="0.2">
      <c r="A726" s="23" t="s">
        <v>2005</v>
      </c>
      <c r="C726" s="24">
        <f t="shared" si="59"/>
        <v>37532</v>
      </c>
      <c r="D726" s="23">
        <f t="shared" si="60"/>
        <v>48.38</v>
      </c>
      <c r="E726" s="23">
        <f t="shared" si="61"/>
        <v>48.38</v>
      </c>
      <c r="F726" s="23">
        <f t="shared" si="63"/>
        <v>-2.0667562334598894E-4</v>
      </c>
      <c r="G726" s="23">
        <f t="shared" si="62"/>
        <v>2002</v>
      </c>
    </row>
    <row r="727" spans="1:7" x14ac:dyDescent="0.2">
      <c r="A727" s="23" t="s">
        <v>2004</v>
      </c>
      <c r="C727" s="24">
        <f t="shared" si="59"/>
        <v>37533</v>
      </c>
      <c r="D727" s="23">
        <f t="shared" si="60"/>
        <v>48.38</v>
      </c>
      <c r="E727" s="23">
        <f t="shared" si="61"/>
        <v>48.38</v>
      </c>
      <c r="F727" s="23">
        <f t="shared" si="63"/>
        <v>0</v>
      </c>
      <c r="G727" s="23">
        <f t="shared" si="62"/>
        <v>2002</v>
      </c>
    </row>
    <row r="728" spans="1:7" x14ac:dyDescent="0.2">
      <c r="A728" s="23" t="s">
        <v>2003</v>
      </c>
      <c r="C728" s="24">
        <f t="shared" si="59"/>
        <v>37536</v>
      </c>
      <c r="D728" s="23">
        <f t="shared" si="60"/>
        <v>48.35</v>
      </c>
      <c r="E728" s="23">
        <f t="shared" si="61"/>
        <v>48.35</v>
      </c>
      <c r="F728" s="23">
        <f t="shared" si="63"/>
        <v>-6.2028328257783213E-4</v>
      </c>
      <c r="G728" s="23">
        <f t="shared" si="62"/>
        <v>2002</v>
      </c>
    </row>
    <row r="729" spans="1:7" x14ac:dyDescent="0.2">
      <c r="A729" s="23" t="s">
        <v>2002</v>
      </c>
      <c r="C729" s="24">
        <f t="shared" si="59"/>
        <v>37537</v>
      </c>
      <c r="D729" s="23">
        <f t="shared" si="60"/>
        <v>48.39</v>
      </c>
      <c r="E729" s="23">
        <f t="shared" si="61"/>
        <v>48.39</v>
      </c>
      <c r="F729" s="23">
        <f t="shared" si="63"/>
        <v>8.26958905923898E-4</v>
      </c>
      <c r="G729" s="23">
        <f t="shared" si="62"/>
        <v>2002</v>
      </c>
    </row>
    <row r="730" spans="1:7" x14ac:dyDescent="0.2">
      <c r="A730" s="23" t="s">
        <v>2001</v>
      </c>
      <c r="C730" s="24">
        <f t="shared" si="59"/>
        <v>37538</v>
      </c>
      <c r="D730" s="23">
        <f t="shared" si="60"/>
        <v>48.34</v>
      </c>
      <c r="E730" s="23">
        <f t="shared" si="61"/>
        <v>48.34</v>
      </c>
      <c r="F730" s="23">
        <f t="shared" si="63"/>
        <v>-1.0338055298901203E-3</v>
      </c>
      <c r="G730" s="23">
        <f t="shared" si="62"/>
        <v>2002</v>
      </c>
    </row>
    <row r="731" spans="1:7" x14ac:dyDescent="0.2">
      <c r="A731" s="23" t="s">
        <v>2000</v>
      </c>
      <c r="C731" s="24">
        <f t="shared" si="59"/>
        <v>37539</v>
      </c>
      <c r="D731" s="23">
        <f t="shared" si="60"/>
        <v>48.38</v>
      </c>
      <c r="E731" s="23">
        <f t="shared" si="61"/>
        <v>48.38</v>
      </c>
      <c r="F731" s="23">
        <f t="shared" si="63"/>
        <v>8.2712990654411507E-4</v>
      </c>
      <c r="G731" s="23">
        <f t="shared" si="62"/>
        <v>2002</v>
      </c>
    </row>
    <row r="732" spans="1:7" x14ac:dyDescent="0.2">
      <c r="A732" s="23" t="s">
        <v>1999</v>
      </c>
      <c r="C732" s="24">
        <f t="shared" si="59"/>
        <v>37540</v>
      </c>
      <c r="D732" s="23">
        <f t="shared" si="60"/>
        <v>48.36</v>
      </c>
      <c r="E732" s="23">
        <f t="shared" si="61"/>
        <v>48.36</v>
      </c>
      <c r="F732" s="23">
        <f t="shared" si="63"/>
        <v>-4.1347943528932478E-4</v>
      </c>
      <c r="G732" s="23">
        <f t="shared" si="62"/>
        <v>2002</v>
      </c>
    </row>
    <row r="733" spans="1:7" x14ac:dyDescent="0.2">
      <c r="A733" s="23" t="s">
        <v>1998</v>
      </c>
      <c r="C733" s="24">
        <f t="shared" si="59"/>
        <v>37543</v>
      </c>
      <c r="D733" s="23" t="e">
        <f t="shared" si="60"/>
        <v>#VALUE!</v>
      </c>
      <c r="E733" s="23">
        <f t="shared" si="61"/>
        <v>48.36</v>
      </c>
      <c r="F733" s="23">
        <f t="shared" si="63"/>
        <v>0</v>
      </c>
      <c r="G733" s="23">
        <f t="shared" si="62"/>
        <v>2002</v>
      </c>
    </row>
    <row r="734" spans="1:7" x14ac:dyDescent="0.2">
      <c r="A734" s="23" t="s">
        <v>1997</v>
      </c>
      <c r="C734" s="24">
        <f t="shared" si="59"/>
        <v>37544</v>
      </c>
      <c r="D734" s="23">
        <f t="shared" si="60"/>
        <v>48.36</v>
      </c>
      <c r="E734" s="23">
        <f t="shared" si="61"/>
        <v>48.36</v>
      </c>
      <c r="F734" s="23">
        <f t="shared" si="63"/>
        <v>0</v>
      </c>
      <c r="G734" s="23">
        <f t="shared" si="62"/>
        <v>2002</v>
      </c>
    </row>
    <row r="735" spans="1:7" x14ac:dyDescent="0.2">
      <c r="A735" s="23" t="s">
        <v>1996</v>
      </c>
      <c r="C735" s="24">
        <f t="shared" si="59"/>
        <v>37545</v>
      </c>
      <c r="D735" s="23">
        <f t="shared" si="60"/>
        <v>48.41</v>
      </c>
      <c r="E735" s="23">
        <f t="shared" si="61"/>
        <v>48.41</v>
      </c>
      <c r="F735" s="23">
        <f t="shared" si="63"/>
        <v>1.0333782050110474E-3</v>
      </c>
      <c r="G735" s="23">
        <f t="shared" si="62"/>
        <v>2002</v>
      </c>
    </row>
    <row r="736" spans="1:7" x14ac:dyDescent="0.2">
      <c r="A736" s="23" t="s">
        <v>1995</v>
      </c>
      <c r="C736" s="24">
        <f t="shared" si="59"/>
        <v>37546</v>
      </c>
      <c r="D736" s="23">
        <f t="shared" si="60"/>
        <v>48.42</v>
      </c>
      <c r="E736" s="23">
        <f t="shared" si="61"/>
        <v>48.42</v>
      </c>
      <c r="F736" s="23">
        <f t="shared" si="63"/>
        <v>2.0654755830950688E-4</v>
      </c>
      <c r="G736" s="23">
        <f t="shared" si="62"/>
        <v>2002</v>
      </c>
    </row>
    <row r="737" spans="1:7" x14ac:dyDescent="0.2">
      <c r="A737" s="23" t="s">
        <v>1994</v>
      </c>
      <c r="C737" s="24">
        <f t="shared" si="59"/>
        <v>37547</v>
      </c>
      <c r="D737" s="23">
        <f t="shared" si="60"/>
        <v>48.44</v>
      </c>
      <c r="E737" s="23">
        <f t="shared" si="61"/>
        <v>48.44</v>
      </c>
      <c r="F737" s="23">
        <f t="shared" si="63"/>
        <v>4.1296717497893816E-4</v>
      </c>
      <c r="G737" s="23">
        <f t="shared" si="62"/>
        <v>2002</v>
      </c>
    </row>
    <row r="738" spans="1:7" x14ac:dyDescent="0.2">
      <c r="A738" s="23" t="s">
        <v>1993</v>
      </c>
      <c r="C738" s="24">
        <f t="shared" si="59"/>
        <v>37550</v>
      </c>
      <c r="D738" s="23">
        <f t="shared" si="60"/>
        <v>48.38</v>
      </c>
      <c r="E738" s="23">
        <f t="shared" si="61"/>
        <v>48.38</v>
      </c>
      <c r="F738" s="23">
        <f t="shared" si="63"/>
        <v>-1.2394135030101754E-3</v>
      </c>
      <c r="G738" s="23">
        <f t="shared" si="62"/>
        <v>2002</v>
      </c>
    </row>
    <row r="739" spans="1:7" x14ac:dyDescent="0.2">
      <c r="A739" s="23" t="s">
        <v>1992</v>
      </c>
      <c r="C739" s="24">
        <f t="shared" si="59"/>
        <v>37551</v>
      </c>
      <c r="D739" s="23">
        <f t="shared" si="60"/>
        <v>48.39</v>
      </c>
      <c r="E739" s="23">
        <f t="shared" si="61"/>
        <v>48.39</v>
      </c>
      <c r="F739" s="23">
        <f t="shared" si="63"/>
        <v>2.0667562334601553E-4</v>
      </c>
      <c r="G739" s="23">
        <f t="shared" si="62"/>
        <v>2002</v>
      </c>
    </row>
    <row r="740" spans="1:7" x14ac:dyDescent="0.2">
      <c r="A740" s="23" t="s">
        <v>1991</v>
      </c>
      <c r="C740" s="24">
        <f t="shared" si="59"/>
        <v>37552</v>
      </c>
      <c r="D740" s="23">
        <f t="shared" si="60"/>
        <v>48.35</v>
      </c>
      <c r="E740" s="23">
        <f t="shared" si="61"/>
        <v>48.35</v>
      </c>
      <c r="F740" s="23">
        <f t="shared" si="63"/>
        <v>-8.2695890592385235E-4</v>
      </c>
      <c r="G740" s="23">
        <f t="shared" si="62"/>
        <v>2002</v>
      </c>
    </row>
    <row r="741" spans="1:7" x14ac:dyDescent="0.2">
      <c r="A741" s="23" t="s">
        <v>1990</v>
      </c>
      <c r="C741" s="24">
        <f t="shared" si="59"/>
        <v>37553</v>
      </c>
      <c r="D741" s="23">
        <f t="shared" si="60"/>
        <v>48.42</v>
      </c>
      <c r="E741" s="23">
        <f t="shared" si="61"/>
        <v>48.42</v>
      </c>
      <c r="F741" s="23">
        <f t="shared" si="63"/>
        <v>1.4467296106090114E-3</v>
      </c>
      <c r="G741" s="23">
        <f t="shared" si="62"/>
        <v>2002</v>
      </c>
    </row>
    <row r="742" spans="1:7" x14ac:dyDescent="0.2">
      <c r="A742" s="23" t="s">
        <v>1989</v>
      </c>
      <c r="C742" s="24">
        <f t="shared" si="59"/>
        <v>37554</v>
      </c>
      <c r="D742" s="23">
        <f t="shared" si="60"/>
        <v>48.41</v>
      </c>
      <c r="E742" s="23">
        <f t="shared" si="61"/>
        <v>48.41</v>
      </c>
      <c r="F742" s="23">
        <f t="shared" si="63"/>
        <v>-2.0654755830959573E-4</v>
      </c>
      <c r="G742" s="23">
        <f t="shared" si="62"/>
        <v>2002</v>
      </c>
    </row>
    <row r="743" spans="1:7" x14ac:dyDescent="0.2">
      <c r="A743" s="23" t="s">
        <v>1988</v>
      </c>
      <c r="C743" s="24">
        <f t="shared" si="59"/>
        <v>37557</v>
      </c>
      <c r="D743" s="23">
        <f t="shared" si="60"/>
        <v>48.45</v>
      </c>
      <c r="E743" s="23">
        <f t="shared" si="61"/>
        <v>48.45</v>
      </c>
      <c r="F743" s="23">
        <f t="shared" si="63"/>
        <v>8.2593438517229083E-4</v>
      </c>
      <c r="G743" s="23">
        <f t="shared" si="62"/>
        <v>2002</v>
      </c>
    </row>
    <row r="744" spans="1:7" x14ac:dyDescent="0.2">
      <c r="A744" s="23" t="s">
        <v>1987</v>
      </c>
      <c r="C744" s="24">
        <f t="shared" si="59"/>
        <v>37558</v>
      </c>
      <c r="D744" s="23">
        <f t="shared" si="60"/>
        <v>48.41</v>
      </c>
      <c r="E744" s="23">
        <f t="shared" si="61"/>
        <v>48.41</v>
      </c>
      <c r="F744" s="23">
        <f t="shared" si="63"/>
        <v>-8.2593438517242115E-4</v>
      </c>
      <c r="G744" s="23">
        <f t="shared" si="62"/>
        <v>2002</v>
      </c>
    </row>
    <row r="745" spans="1:7" x14ac:dyDescent="0.2">
      <c r="A745" s="23" t="s">
        <v>1986</v>
      </c>
      <c r="C745" s="24">
        <f t="shared" si="59"/>
        <v>37559</v>
      </c>
      <c r="D745" s="23">
        <f t="shared" si="60"/>
        <v>48.35</v>
      </c>
      <c r="E745" s="23">
        <f t="shared" si="61"/>
        <v>48.35</v>
      </c>
      <c r="F745" s="23">
        <f t="shared" si="63"/>
        <v>-1.2401820522996094E-3</v>
      </c>
      <c r="G745" s="23">
        <f t="shared" si="62"/>
        <v>2002</v>
      </c>
    </row>
    <row r="746" spans="1:7" x14ac:dyDescent="0.2">
      <c r="A746" s="23" t="s">
        <v>1985</v>
      </c>
      <c r="C746" s="24">
        <f t="shared" si="59"/>
        <v>37560</v>
      </c>
      <c r="D746" s="23">
        <f t="shared" si="60"/>
        <v>48.39</v>
      </c>
      <c r="E746" s="23">
        <f t="shared" si="61"/>
        <v>48.39</v>
      </c>
      <c r="F746" s="23">
        <f t="shared" si="63"/>
        <v>8.26958905923898E-4</v>
      </c>
      <c r="G746" s="23">
        <f t="shared" si="62"/>
        <v>2002</v>
      </c>
    </row>
    <row r="747" spans="1:7" x14ac:dyDescent="0.2">
      <c r="A747" s="23" t="s">
        <v>1984</v>
      </c>
      <c r="C747" s="24">
        <f t="shared" si="59"/>
        <v>37561</v>
      </c>
      <c r="D747" s="23">
        <f t="shared" si="60"/>
        <v>48.36</v>
      </c>
      <c r="E747" s="23">
        <f t="shared" si="61"/>
        <v>48.36</v>
      </c>
      <c r="F747" s="23">
        <f t="shared" si="63"/>
        <v>-6.2015505863526055E-4</v>
      </c>
      <c r="G747" s="23">
        <f t="shared" si="62"/>
        <v>2002</v>
      </c>
    </row>
    <row r="748" spans="1:7" x14ac:dyDescent="0.2">
      <c r="A748" s="23" t="s">
        <v>1983</v>
      </c>
      <c r="C748" s="24">
        <f t="shared" si="59"/>
        <v>37564</v>
      </c>
      <c r="D748" s="23">
        <f t="shared" si="60"/>
        <v>48.36</v>
      </c>
      <c r="E748" s="23">
        <f t="shared" si="61"/>
        <v>48.36</v>
      </c>
      <c r="F748" s="23">
        <f t="shared" si="63"/>
        <v>0</v>
      </c>
      <c r="G748" s="23">
        <f t="shared" si="62"/>
        <v>2002</v>
      </c>
    </row>
    <row r="749" spans="1:7" x14ac:dyDescent="0.2">
      <c r="A749" s="23" t="s">
        <v>1982</v>
      </c>
      <c r="C749" s="24">
        <f t="shared" si="59"/>
        <v>37565</v>
      </c>
      <c r="D749" s="23">
        <f t="shared" si="60"/>
        <v>48.35</v>
      </c>
      <c r="E749" s="23">
        <f t="shared" si="61"/>
        <v>48.35</v>
      </c>
      <c r="F749" s="23">
        <f t="shared" si="63"/>
        <v>-2.0680384728856606E-4</v>
      </c>
      <c r="G749" s="23">
        <f t="shared" si="62"/>
        <v>2002</v>
      </c>
    </row>
    <row r="750" spans="1:7" x14ac:dyDescent="0.2">
      <c r="A750" s="23" t="s">
        <v>1981</v>
      </c>
      <c r="C750" s="24">
        <f t="shared" si="59"/>
        <v>37566</v>
      </c>
      <c r="D750" s="23">
        <f t="shared" si="60"/>
        <v>48.36</v>
      </c>
      <c r="E750" s="23">
        <f t="shared" si="61"/>
        <v>48.36</v>
      </c>
      <c r="F750" s="23">
        <f t="shared" si="63"/>
        <v>2.0680384728854773E-4</v>
      </c>
      <c r="G750" s="23">
        <f t="shared" si="62"/>
        <v>2002</v>
      </c>
    </row>
    <row r="751" spans="1:7" x14ac:dyDescent="0.2">
      <c r="A751" s="23" t="s">
        <v>1980</v>
      </c>
      <c r="C751" s="24">
        <f t="shared" si="59"/>
        <v>37567</v>
      </c>
      <c r="D751" s="23">
        <f t="shared" si="60"/>
        <v>48.34</v>
      </c>
      <c r="E751" s="23">
        <f t="shared" si="61"/>
        <v>48.34</v>
      </c>
      <c r="F751" s="23">
        <f t="shared" si="63"/>
        <v>-4.1365047125491947E-4</v>
      </c>
      <c r="G751" s="23">
        <f t="shared" si="62"/>
        <v>2002</v>
      </c>
    </row>
    <row r="752" spans="1:7" x14ac:dyDescent="0.2">
      <c r="A752" s="23" t="s">
        <v>1979</v>
      </c>
      <c r="C752" s="24">
        <f t="shared" si="59"/>
        <v>37568</v>
      </c>
      <c r="D752" s="23">
        <f t="shared" si="60"/>
        <v>48.29</v>
      </c>
      <c r="E752" s="23">
        <f t="shared" si="61"/>
        <v>48.29</v>
      </c>
      <c r="F752" s="23">
        <f t="shared" si="63"/>
        <v>-1.0348753898864894E-3</v>
      </c>
      <c r="G752" s="23">
        <f t="shared" si="62"/>
        <v>2002</v>
      </c>
    </row>
    <row r="753" spans="1:7" x14ac:dyDescent="0.2">
      <c r="A753" s="23" t="s">
        <v>1978</v>
      </c>
      <c r="C753" s="24">
        <f t="shared" si="59"/>
        <v>37571</v>
      </c>
      <c r="D753" s="23" t="e">
        <f t="shared" si="60"/>
        <v>#VALUE!</v>
      </c>
      <c r="E753" s="23">
        <f t="shared" si="61"/>
        <v>48.29</v>
      </c>
      <c r="F753" s="23">
        <f t="shared" si="63"/>
        <v>0</v>
      </c>
      <c r="G753" s="23">
        <f t="shared" si="62"/>
        <v>2002</v>
      </c>
    </row>
    <row r="754" spans="1:7" x14ac:dyDescent="0.2">
      <c r="A754" s="23" t="s">
        <v>1977</v>
      </c>
      <c r="C754" s="24">
        <f t="shared" si="59"/>
        <v>37572</v>
      </c>
      <c r="D754" s="23">
        <f t="shared" si="60"/>
        <v>48.3</v>
      </c>
      <c r="E754" s="23">
        <f t="shared" si="61"/>
        <v>48.3</v>
      </c>
      <c r="F754" s="23">
        <f t="shared" si="63"/>
        <v>2.0706077307646698E-4</v>
      </c>
      <c r="G754" s="23">
        <f t="shared" si="62"/>
        <v>2002</v>
      </c>
    </row>
    <row r="755" spans="1:7" x14ac:dyDescent="0.2">
      <c r="A755" s="23" t="s">
        <v>1976</v>
      </c>
      <c r="C755" s="24">
        <f t="shared" si="59"/>
        <v>37573</v>
      </c>
      <c r="D755" s="23">
        <f t="shared" si="60"/>
        <v>48.3</v>
      </c>
      <c r="E755" s="23">
        <f t="shared" si="61"/>
        <v>48.3</v>
      </c>
      <c r="F755" s="23">
        <f t="shared" si="63"/>
        <v>0</v>
      </c>
      <c r="G755" s="23">
        <f t="shared" si="62"/>
        <v>2002</v>
      </c>
    </row>
    <row r="756" spans="1:7" x14ac:dyDescent="0.2">
      <c r="A756" s="23" t="s">
        <v>1975</v>
      </c>
      <c r="C756" s="24">
        <f t="shared" si="59"/>
        <v>37574</v>
      </c>
      <c r="D756" s="23">
        <f t="shared" si="60"/>
        <v>48.29</v>
      </c>
      <c r="E756" s="23">
        <f t="shared" si="61"/>
        <v>48.29</v>
      </c>
      <c r="F756" s="23">
        <f t="shared" si="63"/>
        <v>-2.0706077307648137E-4</v>
      </c>
      <c r="G756" s="23">
        <f t="shared" si="62"/>
        <v>2002</v>
      </c>
    </row>
    <row r="757" spans="1:7" x14ac:dyDescent="0.2">
      <c r="A757" s="23" t="s">
        <v>1974</v>
      </c>
      <c r="C757" s="24">
        <f t="shared" si="59"/>
        <v>37575</v>
      </c>
      <c r="D757" s="23">
        <f t="shared" si="60"/>
        <v>48.23</v>
      </c>
      <c r="E757" s="23">
        <f t="shared" si="61"/>
        <v>48.23</v>
      </c>
      <c r="F757" s="23">
        <f t="shared" si="63"/>
        <v>-1.243265804570068E-3</v>
      </c>
      <c r="G757" s="23">
        <f t="shared" si="62"/>
        <v>2002</v>
      </c>
    </row>
    <row r="758" spans="1:7" x14ac:dyDescent="0.2">
      <c r="A758" s="23" t="s">
        <v>1973</v>
      </c>
      <c r="C758" s="24">
        <f t="shared" si="59"/>
        <v>37578</v>
      </c>
      <c r="D758" s="23">
        <f t="shared" si="60"/>
        <v>48.23</v>
      </c>
      <c r="E758" s="23">
        <f t="shared" si="61"/>
        <v>48.23</v>
      </c>
      <c r="F758" s="23">
        <f t="shared" si="63"/>
        <v>0</v>
      </c>
      <c r="G758" s="23">
        <f t="shared" si="62"/>
        <v>2002</v>
      </c>
    </row>
    <row r="759" spans="1:7" x14ac:dyDescent="0.2">
      <c r="A759" s="23" t="s">
        <v>1972</v>
      </c>
      <c r="C759" s="24">
        <f t="shared" si="59"/>
        <v>37579</v>
      </c>
      <c r="D759" s="23">
        <f t="shared" si="60"/>
        <v>48.23</v>
      </c>
      <c r="E759" s="23">
        <f t="shared" si="61"/>
        <v>48.23</v>
      </c>
      <c r="F759" s="23">
        <f t="shared" si="63"/>
        <v>0</v>
      </c>
      <c r="G759" s="23">
        <f t="shared" si="62"/>
        <v>2002</v>
      </c>
    </row>
    <row r="760" spans="1:7" x14ac:dyDescent="0.2">
      <c r="A760" s="23" t="s">
        <v>1971</v>
      </c>
      <c r="C760" s="24">
        <f t="shared" si="59"/>
        <v>37580</v>
      </c>
      <c r="D760" s="23">
        <f t="shared" si="60"/>
        <v>48.25</v>
      </c>
      <c r="E760" s="23">
        <f t="shared" si="61"/>
        <v>48.25</v>
      </c>
      <c r="F760" s="23">
        <f t="shared" si="63"/>
        <v>4.1459370411441591E-4</v>
      </c>
      <c r="G760" s="23">
        <f t="shared" si="62"/>
        <v>2002</v>
      </c>
    </row>
    <row r="761" spans="1:7" x14ac:dyDescent="0.2">
      <c r="A761" s="23" t="s">
        <v>1970</v>
      </c>
      <c r="C761" s="24">
        <f t="shared" si="59"/>
        <v>37581</v>
      </c>
      <c r="D761" s="23">
        <f t="shared" si="60"/>
        <v>48.21</v>
      </c>
      <c r="E761" s="23">
        <f t="shared" si="61"/>
        <v>48.21</v>
      </c>
      <c r="F761" s="23">
        <f t="shared" si="63"/>
        <v>-8.2935936746403956E-4</v>
      </c>
      <c r="G761" s="23">
        <f t="shared" si="62"/>
        <v>2002</v>
      </c>
    </row>
    <row r="762" spans="1:7" x14ac:dyDescent="0.2">
      <c r="A762" s="23" t="s">
        <v>1969</v>
      </c>
      <c r="C762" s="24">
        <f t="shared" si="59"/>
        <v>37582</v>
      </c>
      <c r="D762" s="23">
        <f t="shared" si="60"/>
        <v>48.22</v>
      </c>
      <c r="E762" s="23">
        <f t="shared" si="61"/>
        <v>48.22</v>
      </c>
      <c r="F762" s="23">
        <f t="shared" si="63"/>
        <v>2.0740433549399593E-4</v>
      </c>
      <c r="G762" s="23">
        <f t="shared" si="62"/>
        <v>2002</v>
      </c>
    </row>
    <row r="763" spans="1:7" x14ac:dyDescent="0.2">
      <c r="A763" s="23" t="s">
        <v>1968</v>
      </c>
      <c r="C763" s="24">
        <f t="shared" si="59"/>
        <v>37585</v>
      </c>
      <c r="D763" s="23">
        <f t="shared" si="60"/>
        <v>48.23</v>
      </c>
      <c r="E763" s="23">
        <f t="shared" si="61"/>
        <v>48.23</v>
      </c>
      <c r="F763" s="23">
        <f t="shared" si="63"/>
        <v>2.0736132785542923E-4</v>
      </c>
      <c r="G763" s="23">
        <f t="shared" si="62"/>
        <v>2002</v>
      </c>
    </row>
    <row r="764" spans="1:7" x14ac:dyDescent="0.2">
      <c r="A764" s="23" t="s">
        <v>1967</v>
      </c>
      <c r="C764" s="24">
        <f t="shared" si="59"/>
        <v>37586</v>
      </c>
      <c r="D764" s="23">
        <f t="shared" si="60"/>
        <v>48.24</v>
      </c>
      <c r="E764" s="23">
        <f t="shared" si="61"/>
        <v>48.24</v>
      </c>
      <c r="F764" s="23">
        <f t="shared" si="63"/>
        <v>2.0731833804971247E-4</v>
      </c>
      <c r="G764" s="23">
        <f t="shared" si="62"/>
        <v>2002</v>
      </c>
    </row>
    <row r="765" spans="1:7" x14ac:dyDescent="0.2">
      <c r="A765" s="23" t="s">
        <v>1966</v>
      </c>
      <c r="C765" s="24">
        <f t="shared" si="59"/>
        <v>37587</v>
      </c>
      <c r="D765" s="23">
        <f t="shared" si="60"/>
        <v>48.27</v>
      </c>
      <c r="E765" s="23">
        <f t="shared" si="61"/>
        <v>48.27</v>
      </c>
      <c r="F765" s="23">
        <f t="shared" si="63"/>
        <v>6.2169725347154111E-4</v>
      </c>
      <c r="G765" s="23">
        <f t="shared" si="62"/>
        <v>2002</v>
      </c>
    </row>
    <row r="766" spans="1:7" x14ac:dyDescent="0.2">
      <c r="A766" s="23" t="s">
        <v>1965</v>
      </c>
      <c r="C766" s="24">
        <f t="shared" si="59"/>
        <v>37588</v>
      </c>
      <c r="D766" s="23" t="e">
        <f t="shared" si="60"/>
        <v>#VALUE!</v>
      </c>
      <c r="E766" s="23">
        <f t="shared" si="61"/>
        <v>48.27</v>
      </c>
      <c r="F766" s="23">
        <f t="shared" si="63"/>
        <v>0</v>
      </c>
      <c r="G766" s="23">
        <f t="shared" si="62"/>
        <v>2002</v>
      </c>
    </row>
    <row r="767" spans="1:7" x14ac:dyDescent="0.2">
      <c r="A767" s="23" t="s">
        <v>1964</v>
      </c>
      <c r="C767" s="24">
        <f t="shared" si="59"/>
        <v>37589</v>
      </c>
      <c r="D767" s="23">
        <f t="shared" si="60"/>
        <v>48.36</v>
      </c>
      <c r="E767" s="23">
        <f t="shared" si="61"/>
        <v>48.36</v>
      </c>
      <c r="F767" s="23">
        <f t="shared" si="63"/>
        <v>1.8627760741904253E-3</v>
      </c>
      <c r="G767" s="23">
        <f t="shared" si="62"/>
        <v>2002</v>
      </c>
    </row>
    <row r="768" spans="1:7" x14ac:dyDescent="0.2">
      <c r="A768" s="23" t="s">
        <v>1963</v>
      </c>
      <c r="C768" s="24">
        <f t="shared" si="59"/>
        <v>37592</v>
      </c>
      <c r="D768" s="23">
        <f t="shared" si="60"/>
        <v>48.32</v>
      </c>
      <c r="E768" s="23">
        <f t="shared" si="61"/>
        <v>48.32</v>
      </c>
      <c r="F768" s="23">
        <f t="shared" si="63"/>
        <v>-8.274721200324241E-4</v>
      </c>
      <c r="G768" s="23">
        <f t="shared" si="62"/>
        <v>2002</v>
      </c>
    </row>
    <row r="769" spans="1:7" x14ac:dyDescent="0.2">
      <c r="A769" s="23" t="s">
        <v>1962</v>
      </c>
      <c r="C769" s="24">
        <f t="shared" si="59"/>
        <v>37593</v>
      </c>
      <c r="D769" s="23">
        <f t="shared" si="60"/>
        <v>48.28</v>
      </c>
      <c r="E769" s="23">
        <f t="shared" si="61"/>
        <v>48.28</v>
      </c>
      <c r="F769" s="23">
        <f t="shared" si="63"/>
        <v>-8.2815739722873194E-4</v>
      </c>
      <c r="G769" s="23">
        <f t="shared" si="62"/>
        <v>2002</v>
      </c>
    </row>
    <row r="770" spans="1:7" x14ac:dyDescent="0.2">
      <c r="A770" s="23" t="s">
        <v>1961</v>
      </c>
      <c r="C770" s="24">
        <f t="shared" si="59"/>
        <v>37594</v>
      </c>
      <c r="D770" s="23">
        <f t="shared" si="60"/>
        <v>48.23</v>
      </c>
      <c r="E770" s="23">
        <f t="shared" si="61"/>
        <v>48.23</v>
      </c>
      <c r="F770" s="23">
        <f t="shared" si="63"/>
        <v>-1.0361621484503746E-3</v>
      </c>
      <c r="G770" s="23">
        <f t="shared" si="62"/>
        <v>2002</v>
      </c>
    </row>
    <row r="771" spans="1:7" x14ac:dyDescent="0.2">
      <c r="A771" s="23" t="s">
        <v>1960</v>
      </c>
      <c r="C771" s="24">
        <f t="shared" si="59"/>
        <v>37595</v>
      </c>
      <c r="D771" s="23">
        <f t="shared" si="60"/>
        <v>48.27</v>
      </c>
      <c r="E771" s="23">
        <f t="shared" si="61"/>
        <v>48.27</v>
      </c>
      <c r="F771" s="23">
        <f t="shared" si="63"/>
        <v>8.2901559152122762E-4</v>
      </c>
      <c r="G771" s="23">
        <f t="shared" si="62"/>
        <v>2002</v>
      </c>
    </row>
    <row r="772" spans="1:7" x14ac:dyDescent="0.2">
      <c r="A772" s="23" t="s">
        <v>1959</v>
      </c>
      <c r="C772" s="24">
        <f t="shared" si="59"/>
        <v>37596</v>
      </c>
      <c r="D772" s="23">
        <f t="shared" si="60"/>
        <v>48.24</v>
      </c>
      <c r="E772" s="23">
        <f t="shared" si="61"/>
        <v>48.24</v>
      </c>
      <c r="F772" s="23">
        <f t="shared" si="63"/>
        <v>-6.2169725347150425E-4</v>
      </c>
      <c r="G772" s="23">
        <f t="shared" si="62"/>
        <v>2002</v>
      </c>
    </row>
    <row r="773" spans="1:7" x14ac:dyDescent="0.2">
      <c r="A773" s="23" t="s">
        <v>1958</v>
      </c>
      <c r="C773" s="24">
        <f t="shared" si="59"/>
        <v>37599</v>
      </c>
      <c r="D773" s="23">
        <f t="shared" si="60"/>
        <v>48.24</v>
      </c>
      <c r="E773" s="23">
        <f t="shared" si="61"/>
        <v>48.24</v>
      </c>
      <c r="F773" s="23">
        <f t="shared" si="63"/>
        <v>0</v>
      </c>
      <c r="G773" s="23">
        <f t="shared" si="62"/>
        <v>2002</v>
      </c>
    </row>
    <row r="774" spans="1:7" x14ac:dyDescent="0.2">
      <c r="A774" s="23" t="s">
        <v>1957</v>
      </c>
      <c r="C774" s="24">
        <f t="shared" si="59"/>
        <v>37600</v>
      </c>
      <c r="D774" s="23">
        <f t="shared" si="60"/>
        <v>48.24</v>
      </c>
      <c r="E774" s="23">
        <f t="shared" si="61"/>
        <v>48.24</v>
      </c>
      <c r="F774" s="23">
        <f t="shared" si="63"/>
        <v>0</v>
      </c>
      <c r="G774" s="23">
        <f t="shared" si="62"/>
        <v>2002</v>
      </c>
    </row>
    <row r="775" spans="1:7" x14ac:dyDescent="0.2">
      <c r="A775" s="23" t="s">
        <v>1956</v>
      </c>
      <c r="C775" s="24">
        <f t="shared" si="59"/>
        <v>37601</v>
      </c>
      <c r="D775" s="23">
        <f t="shared" si="60"/>
        <v>48.18</v>
      </c>
      <c r="E775" s="23">
        <f t="shared" si="61"/>
        <v>48.18</v>
      </c>
      <c r="F775" s="23">
        <f t="shared" si="63"/>
        <v>-1.2445552322047188E-3</v>
      </c>
      <c r="G775" s="23">
        <f t="shared" si="62"/>
        <v>2002</v>
      </c>
    </row>
    <row r="776" spans="1:7" x14ac:dyDescent="0.2">
      <c r="A776" s="23" t="s">
        <v>1955</v>
      </c>
      <c r="C776" s="24">
        <f t="shared" ref="C776:C839" si="64">VALUE(LEFT(A776,15))</f>
        <v>37602</v>
      </c>
      <c r="D776" s="23">
        <f t="shared" ref="D776:D839" si="65">VALUE(RIGHT(A776,9))</f>
        <v>48.22</v>
      </c>
      <c r="E776" s="23">
        <f t="shared" ref="E776:E839" si="66">IF(ISNUMBER(D776),D776,D775)</f>
        <v>48.22</v>
      </c>
      <c r="F776" s="23">
        <f t="shared" si="63"/>
        <v>8.2987556629961451E-4</v>
      </c>
      <c r="G776" s="23">
        <f t="shared" ref="G776:G839" si="67">YEAR(C776)</f>
        <v>2002</v>
      </c>
    </row>
    <row r="777" spans="1:7" x14ac:dyDescent="0.2">
      <c r="A777" s="23" t="s">
        <v>1954</v>
      </c>
      <c r="C777" s="24">
        <f t="shared" si="64"/>
        <v>37603</v>
      </c>
      <c r="D777" s="23">
        <f t="shared" si="65"/>
        <v>48.2</v>
      </c>
      <c r="E777" s="23">
        <f t="shared" si="66"/>
        <v>48.2</v>
      </c>
      <c r="F777" s="23">
        <f t="shared" ref="F777:F840" si="68">LN(E777/E776)</f>
        <v>-4.1485169647030736E-4</v>
      </c>
      <c r="G777" s="23">
        <f t="shared" si="67"/>
        <v>2002</v>
      </c>
    </row>
    <row r="778" spans="1:7" x14ac:dyDescent="0.2">
      <c r="A778" s="23" t="s">
        <v>1953</v>
      </c>
      <c r="C778" s="24">
        <f t="shared" si="64"/>
        <v>37606</v>
      </c>
      <c r="D778" s="23">
        <f t="shared" si="65"/>
        <v>48.18</v>
      </c>
      <c r="E778" s="23">
        <f t="shared" si="66"/>
        <v>48.18</v>
      </c>
      <c r="F778" s="23">
        <f t="shared" si="68"/>
        <v>-4.1502386982942451E-4</v>
      </c>
      <c r="G778" s="23">
        <f t="shared" si="67"/>
        <v>2002</v>
      </c>
    </row>
    <row r="779" spans="1:7" x14ac:dyDescent="0.2">
      <c r="A779" s="23" t="s">
        <v>1952</v>
      </c>
      <c r="C779" s="24">
        <f t="shared" si="64"/>
        <v>37607</v>
      </c>
      <c r="D779" s="23">
        <f t="shared" si="65"/>
        <v>48.16</v>
      </c>
      <c r="E779" s="23">
        <f t="shared" si="66"/>
        <v>48.16</v>
      </c>
      <c r="F779" s="23">
        <f t="shared" si="68"/>
        <v>-4.1519618615978344E-4</v>
      </c>
      <c r="G779" s="23">
        <f t="shared" si="67"/>
        <v>2002</v>
      </c>
    </row>
    <row r="780" spans="1:7" x14ac:dyDescent="0.2">
      <c r="A780" s="23" t="s">
        <v>1951</v>
      </c>
      <c r="C780" s="24">
        <f t="shared" si="64"/>
        <v>37608</v>
      </c>
      <c r="D780" s="23">
        <f t="shared" si="65"/>
        <v>48.15</v>
      </c>
      <c r="E780" s="23">
        <f t="shared" si="66"/>
        <v>48.15</v>
      </c>
      <c r="F780" s="23">
        <f t="shared" si="68"/>
        <v>-2.0766275643098833E-4</v>
      </c>
      <c r="G780" s="23">
        <f t="shared" si="67"/>
        <v>2002</v>
      </c>
    </row>
    <row r="781" spans="1:7" x14ac:dyDescent="0.2">
      <c r="A781" s="23" t="s">
        <v>1950</v>
      </c>
      <c r="C781" s="24">
        <f t="shared" si="64"/>
        <v>37609</v>
      </c>
      <c r="D781" s="23">
        <f t="shared" si="65"/>
        <v>48.11</v>
      </c>
      <c r="E781" s="23">
        <f t="shared" si="66"/>
        <v>48.11</v>
      </c>
      <c r="F781" s="23">
        <f t="shared" si="68"/>
        <v>-8.3108253277217406E-4</v>
      </c>
      <c r="G781" s="23">
        <f t="shared" si="67"/>
        <v>2002</v>
      </c>
    </row>
    <row r="782" spans="1:7" x14ac:dyDescent="0.2">
      <c r="A782" s="23" t="s">
        <v>1949</v>
      </c>
      <c r="C782" s="24">
        <f t="shared" si="64"/>
        <v>37610</v>
      </c>
      <c r="D782" s="23">
        <f t="shared" si="65"/>
        <v>48.03</v>
      </c>
      <c r="E782" s="23">
        <f t="shared" si="66"/>
        <v>48.03</v>
      </c>
      <c r="F782" s="23">
        <f t="shared" si="68"/>
        <v>-1.6642400346292868E-3</v>
      </c>
      <c r="G782" s="23">
        <f t="shared" si="67"/>
        <v>2002</v>
      </c>
    </row>
    <row r="783" spans="1:7" x14ac:dyDescent="0.2">
      <c r="A783" s="23" t="s">
        <v>1948</v>
      </c>
      <c r="C783" s="24">
        <f t="shared" si="64"/>
        <v>37613</v>
      </c>
      <c r="D783" s="23">
        <f t="shared" si="65"/>
        <v>48.03</v>
      </c>
      <c r="E783" s="23">
        <f t="shared" si="66"/>
        <v>48.03</v>
      </c>
      <c r="F783" s="23">
        <f t="shared" si="68"/>
        <v>0</v>
      </c>
      <c r="G783" s="23">
        <f t="shared" si="67"/>
        <v>2002</v>
      </c>
    </row>
    <row r="784" spans="1:7" x14ac:dyDescent="0.2">
      <c r="A784" s="23" t="s">
        <v>1947</v>
      </c>
      <c r="C784" s="24">
        <f t="shared" si="64"/>
        <v>37614</v>
      </c>
      <c r="D784" s="23">
        <f t="shared" si="65"/>
        <v>48.04</v>
      </c>
      <c r="E784" s="23">
        <f t="shared" si="66"/>
        <v>48.04</v>
      </c>
      <c r="F784" s="23">
        <f t="shared" si="68"/>
        <v>2.0818153504970974E-4</v>
      </c>
      <c r="G784" s="23">
        <f t="shared" si="67"/>
        <v>2002</v>
      </c>
    </row>
    <row r="785" spans="1:7" x14ac:dyDescent="0.2">
      <c r="A785" s="23" t="s">
        <v>1946</v>
      </c>
      <c r="C785" s="24">
        <f t="shared" si="64"/>
        <v>37615</v>
      </c>
      <c r="D785" s="23" t="e">
        <f t="shared" si="65"/>
        <v>#VALUE!</v>
      </c>
      <c r="E785" s="23">
        <f t="shared" si="66"/>
        <v>48.04</v>
      </c>
      <c r="F785" s="23">
        <f t="shared" si="68"/>
        <v>0</v>
      </c>
      <c r="G785" s="23">
        <f t="shared" si="67"/>
        <v>2002</v>
      </c>
    </row>
    <row r="786" spans="1:7" x14ac:dyDescent="0.2">
      <c r="A786" s="23" t="s">
        <v>1945</v>
      </c>
      <c r="C786" s="24">
        <f t="shared" si="64"/>
        <v>37616</v>
      </c>
      <c r="D786" s="23">
        <f t="shared" si="65"/>
        <v>48.05</v>
      </c>
      <c r="E786" s="23">
        <f t="shared" si="66"/>
        <v>48.05</v>
      </c>
      <c r="F786" s="23">
        <f t="shared" si="68"/>
        <v>2.0813820451860108E-4</v>
      </c>
      <c r="G786" s="23">
        <f t="shared" si="67"/>
        <v>2002</v>
      </c>
    </row>
    <row r="787" spans="1:7" x14ac:dyDescent="0.2">
      <c r="A787" s="23" t="s">
        <v>1944</v>
      </c>
      <c r="C787" s="24">
        <f t="shared" si="64"/>
        <v>37617</v>
      </c>
      <c r="D787" s="23">
        <f t="shared" si="65"/>
        <v>48.01</v>
      </c>
      <c r="E787" s="23">
        <f t="shared" si="66"/>
        <v>48.01</v>
      </c>
      <c r="F787" s="23">
        <f t="shared" si="68"/>
        <v>-8.3281287345248389E-4</v>
      </c>
      <c r="G787" s="23">
        <f t="shared" si="67"/>
        <v>2002</v>
      </c>
    </row>
    <row r="788" spans="1:7" x14ac:dyDescent="0.2">
      <c r="A788" s="23" t="s">
        <v>1943</v>
      </c>
      <c r="C788" s="24">
        <f t="shared" si="64"/>
        <v>37620</v>
      </c>
      <c r="D788" s="23">
        <f t="shared" si="65"/>
        <v>47.96</v>
      </c>
      <c r="E788" s="23">
        <f t="shared" si="66"/>
        <v>47.96</v>
      </c>
      <c r="F788" s="23">
        <f t="shared" si="68"/>
        <v>-1.041992383535381E-3</v>
      </c>
      <c r="G788" s="23">
        <f t="shared" si="67"/>
        <v>2002</v>
      </c>
    </row>
    <row r="789" spans="1:7" x14ac:dyDescent="0.2">
      <c r="A789" s="23" t="s">
        <v>1942</v>
      </c>
      <c r="C789" s="24">
        <f t="shared" si="64"/>
        <v>37621</v>
      </c>
      <c r="D789" s="23">
        <f t="shared" si="65"/>
        <v>48</v>
      </c>
      <c r="E789" s="23">
        <f t="shared" si="66"/>
        <v>48</v>
      </c>
      <c r="F789" s="23">
        <f t="shared" si="68"/>
        <v>8.3368074857740867E-4</v>
      </c>
      <c r="G789" s="23">
        <f t="shared" si="67"/>
        <v>2002</v>
      </c>
    </row>
    <row r="790" spans="1:7" x14ac:dyDescent="0.2">
      <c r="A790" s="23" t="s">
        <v>1941</v>
      </c>
      <c r="C790" s="24">
        <f t="shared" si="64"/>
        <v>37622</v>
      </c>
      <c r="D790" s="23" t="e">
        <f t="shared" si="65"/>
        <v>#VALUE!</v>
      </c>
      <c r="E790" s="23">
        <f t="shared" si="66"/>
        <v>48</v>
      </c>
      <c r="F790" s="23">
        <f t="shared" si="68"/>
        <v>0</v>
      </c>
      <c r="G790" s="23">
        <f t="shared" si="67"/>
        <v>2003</v>
      </c>
    </row>
    <row r="791" spans="1:7" x14ac:dyDescent="0.2">
      <c r="A791" s="23" t="s">
        <v>1940</v>
      </c>
      <c r="C791" s="24">
        <f t="shared" si="64"/>
        <v>37623</v>
      </c>
      <c r="D791" s="23">
        <f t="shared" si="65"/>
        <v>48.05</v>
      </c>
      <c r="E791" s="23">
        <f t="shared" si="66"/>
        <v>48.05</v>
      </c>
      <c r="F791" s="23">
        <f t="shared" si="68"/>
        <v>1.0411245084105101E-3</v>
      </c>
      <c r="G791" s="23">
        <f t="shared" si="67"/>
        <v>2003</v>
      </c>
    </row>
    <row r="792" spans="1:7" x14ac:dyDescent="0.2">
      <c r="A792" s="23" t="s">
        <v>1939</v>
      </c>
      <c r="C792" s="24">
        <f t="shared" si="64"/>
        <v>37624</v>
      </c>
      <c r="D792" s="23">
        <f t="shared" si="65"/>
        <v>48.03</v>
      </c>
      <c r="E792" s="23">
        <f t="shared" si="66"/>
        <v>48.03</v>
      </c>
      <c r="F792" s="23">
        <f t="shared" si="68"/>
        <v>-4.1631973956841834E-4</v>
      </c>
      <c r="G792" s="23">
        <f t="shared" si="67"/>
        <v>2003</v>
      </c>
    </row>
    <row r="793" spans="1:7" x14ac:dyDescent="0.2">
      <c r="A793" s="23" t="s">
        <v>1938</v>
      </c>
      <c r="C793" s="24">
        <f t="shared" si="64"/>
        <v>37627</v>
      </c>
      <c r="D793" s="23">
        <f t="shared" si="65"/>
        <v>48.01</v>
      </c>
      <c r="E793" s="23">
        <f t="shared" si="66"/>
        <v>48.01</v>
      </c>
      <c r="F793" s="23">
        <f t="shared" si="68"/>
        <v>-4.1649313388410198E-4</v>
      </c>
      <c r="G793" s="23">
        <f t="shared" si="67"/>
        <v>2003</v>
      </c>
    </row>
    <row r="794" spans="1:7" x14ac:dyDescent="0.2">
      <c r="A794" s="23" t="s">
        <v>1937</v>
      </c>
      <c r="C794" s="24">
        <f t="shared" si="64"/>
        <v>37628</v>
      </c>
      <c r="D794" s="23">
        <f t="shared" si="65"/>
        <v>48</v>
      </c>
      <c r="E794" s="23">
        <f t="shared" si="66"/>
        <v>48</v>
      </c>
      <c r="F794" s="23">
        <f t="shared" si="68"/>
        <v>-2.0831163495801155E-4</v>
      </c>
      <c r="G794" s="23">
        <f t="shared" si="67"/>
        <v>2003</v>
      </c>
    </row>
    <row r="795" spans="1:7" x14ac:dyDescent="0.2">
      <c r="A795" s="23" t="s">
        <v>1936</v>
      </c>
      <c r="C795" s="24">
        <f t="shared" si="64"/>
        <v>37629</v>
      </c>
      <c r="D795" s="23">
        <f t="shared" si="65"/>
        <v>48</v>
      </c>
      <c r="E795" s="23">
        <f t="shared" si="66"/>
        <v>48</v>
      </c>
      <c r="F795" s="23">
        <f t="shared" si="68"/>
        <v>0</v>
      </c>
      <c r="G795" s="23">
        <f t="shared" si="67"/>
        <v>2003</v>
      </c>
    </row>
    <row r="796" spans="1:7" x14ac:dyDescent="0.2">
      <c r="A796" s="23" t="s">
        <v>1935</v>
      </c>
      <c r="C796" s="24">
        <f t="shared" si="64"/>
        <v>37630</v>
      </c>
      <c r="D796" s="23">
        <f t="shared" si="65"/>
        <v>47.96</v>
      </c>
      <c r="E796" s="23">
        <f t="shared" si="66"/>
        <v>47.96</v>
      </c>
      <c r="F796" s="23">
        <f t="shared" si="68"/>
        <v>-8.3368074857745312E-4</v>
      </c>
      <c r="G796" s="23">
        <f t="shared" si="67"/>
        <v>2003</v>
      </c>
    </row>
    <row r="797" spans="1:7" x14ac:dyDescent="0.2">
      <c r="A797" s="23" t="s">
        <v>1934</v>
      </c>
      <c r="C797" s="24">
        <f t="shared" si="64"/>
        <v>37631</v>
      </c>
      <c r="D797" s="23">
        <f t="shared" si="65"/>
        <v>48</v>
      </c>
      <c r="E797" s="23">
        <f t="shared" si="66"/>
        <v>48</v>
      </c>
      <c r="F797" s="23">
        <f t="shared" si="68"/>
        <v>8.3368074857740867E-4</v>
      </c>
      <c r="G797" s="23">
        <f t="shared" si="67"/>
        <v>2003</v>
      </c>
    </row>
    <row r="798" spans="1:7" x14ac:dyDescent="0.2">
      <c r="A798" s="23" t="s">
        <v>1933</v>
      </c>
      <c r="C798" s="24">
        <f t="shared" si="64"/>
        <v>37634</v>
      </c>
      <c r="D798" s="23">
        <f t="shared" si="65"/>
        <v>47.96</v>
      </c>
      <c r="E798" s="23">
        <f t="shared" si="66"/>
        <v>47.96</v>
      </c>
      <c r="F798" s="23">
        <f t="shared" si="68"/>
        <v>-8.3368074857745312E-4</v>
      </c>
      <c r="G798" s="23">
        <f t="shared" si="67"/>
        <v>2003</v>
      </c>
    </row>
    <row r="799" spans="1:7" x14ac:dyDescent="0.2">
      <c r="A799" s="23" t="s">
        <v>1932</v>
      </c>
      <c r="C799" s="24">
        <f t="shared" si="64"/>
        <v>37635</v>
      </c>
      <c r="D799" s="23">
        <f t="shared" si="65"/>
        <v>47.95</v>
      </c>
      <c r="E799" s="23">
        <f t="shared" si="66"/>
        <v>47.95</v>
      </c>
      <c r="F799" s="23">
        <f t="shared" si="68"/>
        <v>-2.0852882986626195E-4</v>
      </c>
      <c r="G799" s="23">
        <f t="shared" si="67"/>
        <v>2003</v>
      </c>
    </row>
    <row r="800" spans="1:7" x14ac:dyDescent="0.2">
      <c r="A800" s="23" t="s">
        <v>1931</v>
      </c>
      <c r="C800" s="24">
        <f t="shared" si="64"/>
        <v>37636</v>
      </c>
      <c r="D800" s="23">
        <f t="shared" si="65"/>
        <v>47.97</v>
      </c>
      <c r="E800" s="23">
        <f t="shared" si="66"/>
        <v>47.97</v>
      </c>
      <c r="F800" s="23">
        <f t="shared" si="68"/>
        <v>4.1701418452514961E-4</v>
      </c>
      <c r="G800" s="23">
        <f t="shared" si="67"/>
        <v>2003</v>
      </c>
    </row>
    <row r="801" spans="1:7" x14ac:dyDescent="0.2">
      <c r="A801" s="23" t="s">
        <v>1930</v>
      </c>
      <c r="C801" s="24">
        <f t="shared" si="64"/>
        <v>37637</v>
      </c>
      <c r="D801" s="23">
        <f t="shared" si="65"/>
        <v>47.96</v>
      </c>
      <c r="E801" s="23">
        <f t="shared" si="66"/>
        <v>47.96</v>
      </c>
      <c r="F801" s="23">
        <f t="shared" si="68"/>
        <v>-2.0848535465896662E-4</v>
      </c>
      <c r="G801" s="23">
        <f t="shared" si="67"/>
        <v>2003</v>
      </c>
    </row>
    <row r="802" spans="1:7" x14ac:dyDescent="0.2">
      <c r="A802" s="23" t="s">
        <v>1929</v>
      </c>
      <c r="C802" s="24">
        <f t="shared" si="64"/>
        <v>37638</v>
      </c>
      <c r="D802" s="23">
        <f t="shared" si="65"/>
        <v>47.96</v>
      </c>
      <c r="E802" s="23">
        <f t="shared" si="66"/>
        <v>47.96</v>
      </c>
      <c r="F802" s="23">
        <f t="shared" si="68"/>
        <v>0</v>
      </c>
      <c r="G802" s="23">
        <f t="shared" si="67"/>
        <v>2003</v>
      </c>
    </row>
    <row r="803" spans="1:7" x14ac:dyDescent="0.2">
      <c r="A803" s="23" t="s">
        <v>1928</v>
      </c>
      <c r="C803" s="24">
        <f t="shared" si="64"/>
        <v>37641</v>
      </c>
      <c r="D803" s="23" t="e">
        <f t="shared" si="65"/>
        <v>#VALUE!</v>
      </c>
      <c r="E803" s="23">
        <f t="shared" si="66"/>
        <v>47.96</v>
      </c>
      <c r="F803" s="23">
        <f t="shared" si="68"/>
        <v>0</v>
      </c>
      <c r="G803" s="23">
        <f t="shared" si="67"/>
        <v>2003</v>
      </c>
    </row>
    <row r="804" spans="1:7" x14ac:dyDescent="0.2">
      <c r="A804" s="23" t="s">
        <v>1927</v>
      </c>
      <c r="C804" s="24">
        <f t="shared" si="64"/>
        <v>37642</v>
      </c>
      <c r="D804" s="23">
        <f t="shared" si="65"/>
        <v>47.97</v>
      </c>
      <c r="E804" s="23">
        <f t="shared" si="66"/>
        <v>47.97</v>
      </c>
      <c r="F804" s="23">
        <f t="shared" si="68"/>
        <v>2.0848535465905314E-4</v>
      </c>
      <c r="G804" s="23">
        <f t="shared" si="67"/>
        <v>2003</v>
      </c>
    </row>
    <row r="805" spans="1:7" x14ac:dyDescent="0.2">
      <c r="A805" s="23" t="s">
        <v>1926</v>
      </c>
      <c r="C805" s="24">
        <f t="shared" si="64"/>
        <v>37643</v>
      </c>
      <c r="D805" s="23">
        <f t="shared" si="65"/>
        <v>47.93</v>
      </c>
      <c r="E805" s="23">
        <f t="shared" si="66"/>
        <v>47.93</v>
      </c>
      <c r="F805" s="23">
        <f t="shared" si="68"/>
        <v>-8.3420234243260271E-4</v>
      </c>
      <c r="G805" s="23">
        <f t="shared" si="67"/>
        <v>2003</v>
      </c>
    </row>
    <row r="806" spans="1:7" x14ac:dyDescent="0.2">
      <c r="A806" s="23" t="s">
        <v>1925</v>
      </c>
      <c r="C806" s="24">
        <f t="shared" si="64"/>
        <v>37644</v>
      </c>
      <c r="D806" s="23">
        <f t="shared" si="65"/>
        <v>47.92</v>
      </c>
      <c r="E806" s="23">
        <f t="shared" si="66"/>
        <v>47.92</v>
      </c>
      <c r="F806" s="23">
        <f t="shared" si="68"/>
        <v>-2.0865936434592581E-4</v>
      </c>
      <c r="G806" s="23">
        <f t="shared" si="67"/>
        <v>2003</v>
      </c>
    </row>
    <row r="807" spans="1:7" x14ac:dyDescent="0.2">
      <c r="A807" s="23" t="s">
        <v>1924</v>
      </c>
      <c r="C807" s="24">
        <f t="shared" si="64"/>
        <v>37645</v>
      </c>
      <c r="D807" s="23">
        <f t="shared" si="65"/>
        <v>47.9</v>
      </c>
      <c r="E807" s="23">
        <f t="shared" si="66"/>
        <v>47.9</v>
      </c>
      <c r="F807" s="23">
        <f t="shared" si="68"/>
        <v>-4.1744939032446732E-4</v>
      </c>
      <c r="G807" s="23">
        <f t="shared" si="67"/>
        <v>2003</v>
      </c>
    </row>
    <row r="808" spans="1:7" x14ac:dyDescent="0.2">
      <c r="A808" s="23" t="s">
        <v>1923</v>
      </c>
      <c r="C808" s="24">
        <f t="shared" si="64"/>
        <v>37648</v>
      </c>
      <c r="D808" s="23">
        <f t="shared" si="65"/>
        <v>48.1</v>
      </c>
      <c r="E808" s="23">
        <f t="shared" si="66"/>
        <v>48.1</v>
      </c>
      <c r="F808" s="23">
        <f t="shared" si="68"/>
        <v>4.1666726948459123E-3</v>
      </c>
      <c r="G808" s="23">
        <f t="shared" si="67"/>
        <v>2003</v>
      </c>
    </row>
    <row r="809" spans="1:7" x14ac:dyDescent="0.2">
      <c r="A809" s="23" t="s">
        <v>1922</v>
      </c>
      <c r="C809" s="24">
        <f t="shared" si="64"/>
        <v>37649</v>
      </c>
      <c r="D809" s="23">
        <f t="shared" si="65"/>
        <v>47.92</v>
      </c>
      <c r="E809" s="23">
        <f t="shared" si="66"/>
        <v>47.92</v>
      </c>
      <c r="F809" s="23">
        <f t="shared" si="68"/>
        <v>-3.749223304521532E-3</v>
      </c>
      <c r="G809" s="23">
        <f t="shared" si="67"/>
        <v>2003</v>
      </c>
    </row>
    <row r="810" spans="1:7" x14ac:dyDescent="0.2">
      <c r="A810" s="23" t="s">
        <v>1921</v>
      </c>
      <c r="C810" s="24">
        <f t="shared" si="64"/>
        <v>37650</v>
      </c>
      <c r="D810" s="23">
        <f t="shared" si="65"/>
        <v>47.83</v>
      </c>
      <c r="E810" s="23">
        <f t="shared" si="66"/>
        <v>47.83</v>
      </c>
      <c r="F810" s="23">
        <f t="shared" si="68"/>
        <v>-1.8798961149884337E-3</v>
      </c>
      <c r="G810" s="23">
        <f t="shared" si="67"/>
        <v>2003</v>
      </c>
    </row>
    <row r="811" spans="1:7" x14ac:dyDescent="0.2">
      <c r="A811" s="23" t="s">
        <v>1920</v>
      </c>
      <c r="C811" s="24">
        <f t="shared" si="64"/>
        <v>37651</v>
      </c>
      <c r="D811" s="23">
        <f t="shared" si="65"/>
        <v>47.85</v>
      </c>
      <c r="E811" s="23">
        <f t="shared" si="66"/>
        <v>47.85</v>
      </c>
      <c r="F811" s="23">
        <f t="shared" si="68"/>
        <v>4.1806020675771462E-4</v>
      </c>
      <c r="G811" s="23">
        <f t="shared" si="67"/>
        <v>2003</v>
      </c>
    </row>
    <row r="812" spans="1:7" x14ac:dyDescent="0.2">
      <c r="A812" s="23" t="s">
        <v>1919</v>
      </c>
      <c r="C812" s="24">
        <f t="shared" si="64"/>
        <v>37652</v>
      </c>
      <c r="D812" s="23">
        <f t="shared" si="65"/>
        <v>47.83</v>
      </c>
      <c r="E812" s="23">
        <f t="shared" si="66"/>
        <v>47.83</v>
      </c>
      <c r="F812" s="23">
        <f t="shared" si="68"/>
        <v>-4.1806020675784424E-4</v>
      </c>
      <c r="G812" s="23">
        <f t="shared" si="67"/>
        <v>2003</v>
      </c>
    </row>
    <row r="813" spans="1:7" x14ac:dyDescent="0.2">
      <c r="A813" s="23" t="s">
        <v>1918</v>
      </c>
      <c r="C813" s="24">
        <f t="shared" si="64"/>
        <v>37655</v>
      </c>
      <c r="D813" s="23">
        <f t="shared" si="65"/>
        <v>47.8</v>
      </c>
      <c r="E813" s="23">
        <f t="shared" si="66"/>
        <v>47.8</v>
      </c>
      <c r="F813" s="23">
        <f t="shared" si="68"/>
        <v>-6.2741819479529527E-4</v>
      </c>
      <c r="G813" s="23">
        <f t="shared" si="67"/>
        <v>2003</v>
      </c>
    </row>
    <row r="814" spans="1:7" x14ac:dyDescent="0.2">
      <c r="A814" s="23" t="s">
        <v>1917</v>
      </c>
      <c r="C814" s="24">
        <f t="shared" si="64"/>
        <v>37656</v>
      </c>
      <c r="D814" s="23">
        <f t="shared" si="65"/>
        <v>47.82</v>
      </c>
      <c r="E814" s="23">
        <f t="shared" si="66"/>
        <v>47.82</v>
      </c>
      <c r="F814" s="23">
        <f t="shared" si="68"/>
        <v>4.1832253276855285E-4</v>
      </c>
      <c r="G814" s="23">
        <f t="shared" si="67"/>
        <v>2003</v>
      </c>
    </row>
    <row r="815" spans="1:7" x14ac:dyDescent="0.2">
      <c r="A815" s="23" t="s">
        <v>1916</v>
      </c>
      <c r="C815" s="24">
        <f t="shared" si="64"/>
        <v>37657</v>
      </c>
      <c r="D815" s="23">
        <f t="shared" si="65"/>
        <v>47.77</v>
      </c>
      <c r="E815" s="23">
        <f t="shared" si="66"/>
        <v>47.77</v>
      </c>
      <c r="F815" s="23">
        <f t="shared" si="68"/>
        <v>-1.0461346283081568E-3</v>
      </c>
      <c r="G815" s="23">
        <f t="shared" si="67"/>
        <v>2003</v>
      </c>
    </row>
    <row r="816" spans="1:7" x14ac:dyDescent="0.2">
      <c r="A816" s="23" t="s">
        <v>1915</v>
      </c>
      <c r="C816" s="24">
        <f t="shared" si="64"/>
        <v>37658</v>
      </c>
      <c r="D816" s="23">
        <f t="shared" si="65"/>
        <v>47.8</v>
      </c>
      <c r="E816" s="23">
        <f t="shared" si="66"/>
        <v>47.8</v>
      </c>
      <c r="F816" s="23">
        <f t="shared" si="68"/>
        <v>6.2781209553958454E-4</v>
      </c>
      <c r="G816" s="23">
        <f t="shared" si="67"/>
        <v>2003</v>
      </c>
    </row>
    <row r="817" spans="1:7" x14ac:dyDescent="0.2">
      <c r="A817" s="23" t="s">
        <v>1914</v>
      </c>
      <c r="C817" s="24">
        <f t="shared" si="64"/>
        <v>37659</v>
      </c>
      <c r="D817" s="23">
        <f t="shared" si="65"/>
        <v>47.72</v>
      </c>
      <c r="E817" s="23">
        <f t="shared" si="66"/>
        <v>47.72</v>
      </c>
      <c r="F817" s="23">
        <f t="shared" si="68"/>
        <v>-1.6750422676948438E-3</v>
      </c>
      <c r="G817" s="23">
        <f t="shared" si="67"/>
        <v>2003</v>
      </c>
    </row>
    <row r="818" spans="1:7" x14ac:dyDescent="0.2">
      <c r="A818" s="23" t="s">
        <v>1913</v>
      </c>
      <c r="C818" s="24">
        <f t="shared" si="64"/>
        <v>37662</v>
      </c>
      <c r="D818" s="23">
        <f t="shared" si="65"/>
        <v>47.69</v>
      </c>
      <c r="E818" s="23">
        <f t="shared" si="66"/>
        <v>47.69</v>
      </c>
      <c r="F818" s="23">
        <f t="shared" si="68"/>
        <v>-6.2886491958245665E-4</v>
      </c>
      <c r="G818" s="23">
        <f t="shared" si="67"/>
        <v>2003</v>
      </c>
    </row>
    <row r="819" spans="1:7" x14ac:dyDescent="0.2">
      <c r="A819" s="23" t="s">
        <v>1912</v>
      </c>
      <c r="C819" s="24">
        <f t="shared" si="64"/>
        <v>37663</v>
      </c>
      <c r="D819" s="23">
        <f t="shared" si="65"/>
        <v>47.7</v>
      </c>
      <c r="E819" s="23">
        <f t="shared" si="66"/>
        <v>47.7</v>
      </c>
      <c r="F819" s="23">
        <f t="shared" si="68"/>
        <v>2.0966558416271811E-4</v>
      </c>
      <c r="G819" s="23">
        <f t="shared" si="67"/>
        <v>2003</v>
      </c>
    </row>
    <row r="820" spans="1:7" x14ac:dyDescent="0.2">
      <c r="A820" s="23" t="s">
        <v>1911</v>
      </c>
      <c r="C820" s="24">
        <f t="shared" si="64"/>
        <v>37664</v>
      </c>
      <c r="D820" s="23">
        <f t="shared" si="65"/>
        <v>47.89</v>
      </c>
      <c r="E820" s="23">
        <f t="shared" si="66"/>
        <v>47.89</v>
      </c>
      <c r="F820" s="23">
        <f t="shared" si="68"/>
        <v>3.9753164602224986E-3</v>
      </c>
      <c r="G820" s="23">
        <f t="shared" si="67"/>
        <v>2003</v>
      </c>
    </row>
    <row r="821" spans="1:7" x14ac:dyDescent="0.2">
      <c r="A821" s="23" t="s">
        <v>1910</v>
      </c>
      <c r="C821" s="24">
        <f t="shared" si="64"/>
        <v>37665</v>
      </c>
      <c r="D821" s="23">
        <f t="shared" si="65"/>
        <v>47.87</v>
      </c>
      <c r="E821" s="23">
        <f t="shared" si="66"/>
        <v>47.87</v>
      </c>
      <c r="F821" s="23">
        <f t="shared" si="68"/>
        <v>-4.1771095010036368E-4</v>
      </c>
      <c r="G821" s="23">
        <f t="shared" si="67"/>
        <v>2003</v>
      </c>
    </row>
    <row r="822" spans="1:7" x14ac:dyDescent="0.2">
      <c r="A822" s="23" t="s">
        <v>1909</v>
      </c>
      <c r="C822" s="24">
        <f t="shared" si="64"/>
        <v>37666</v>
      </c>
      <c r="D822" s="23">
        <f t="shared" si="65"/>
        <v>47.92</v>
      </c>
      <c r="E822" s="23">
        <f t="shared" si="66"/>
        <v>47.92</v>
      </c>
      <c r="F822" s="23">
        <f t="shared" si="68"/>
        <v>1.04395040277641E-3</v>
      </c>
      <c r="G822" s="23">
        <f t="shared" si="67"/>
        <v>2003</v>
      </c>
    </row>
    <row r="823" spans="1:7" x14ac:dyDescent="0.2">
      <c r="A823" s="23" t="s">
        <v>1908</v>
      </c>
      <c r="C823" s="24">
        <f t="shared" si="64"/>
        <v>37669</v>
      </c>
      <c r="D823" s="23" t="e">
        <f t="shared" si="65"/>
        <v>#VALUE!</v>
      </c>
      <c r="E823" s="23">
        <f t="shared" si="66"/>
        <v>47.92</v>
      </c>
      <c r="F823" s="23">
        <f t="shared" si="68"/>
        <v>0</v>
      </c>
      <c r="G823" s="23">
        <f t="shared" si="67"/>
        <v>2003</v>
      </c>
    </row>
    <row r="824" spans="1:7" x14ac:dyDescent="0.2">
      <c r="A824" s="23" t="s">
        <v>1907</v>
      </c>
      <c r="C824" s="24">
        <f t="shared" si="64"/>
        <v>37670</v>
      </c>
      <c r="D824" s="23">
        <f t="shared" si="65"/>
        <v>47.75</v>
      </c>
      <c r="E824" s="23">
        <f t="shared" si="66"/>
        <v>47.75</v>
      </c>
      <c r="F824" s="23">
        <f t="shared" si="68"/>
        <v>-3.5538868804546966E-3</v>
      </c>
      <c r="G824" s="23">
        <f t="shared" si="67"/>
        <v>2003</v>
      </c>
    </row>
    <row r="825" spans="1:7" x14ac:dyDescent="0.2">
      <c r="A825" s="23" t="s">
        <v>1906</v>
      </c>
      <c r="C825" s="24">
        <f t="shared" si="64"/>
        <v>37671</v>
      </c>
      <c r="D825" s="23">
        <f t="shared" si="65"/>
        <v>47.7</v>
      </c>
      <c r="E825" s="23">
        <f t="shared" si="66"/>
        <v>47.7</v>
      </c>
      <c r="F825" s="23">
        <f t="shared" si="68"/>
        <v>-1.0476690324436888E-3</v>
      </c>
      <c r="G825" s="23">
        <f t="shared" si="67"/>
        <v>2003</v>
      </c>
    </row>
    <row r="826" spans="1:7" x14ac:dyDescent="0.2">
      <c r="A826" s="23" t="s">
        <v>1905</v>
      </c>
      <c r="C826" s="24">
        <f t="shared" si="64"/>
        <v>37672</v>
      </c>
      <c r="D826" s="23">
        <f t="shared" si="65"/>
        <v>47.65</v>
      </c>
      <c r="E826" s="23">
        <f t="shared" si="66"/>
        <v>47.65</v>
      </c>
      <c r="F826" s="23">
        <f t="shared" si="68"/>
        <v>-1.048767794084488E-3</v>
      </c>
      <c r="G826" s="23">
        <f t="shared" si="67"/>
        <v>2003</v>
      </c>
    </row>
    <row r="827" spans="1:7" x14ac:dyDescent="0.2">
      <c r="A827" s="23" t="s">
        <v>1904</v>
      </c>
      <c r="C827" s="24">
        <f t="shared" si="64"/>
        <v>37673</v>
      </c>
      <c r="D827" s="23">
        <f t="shared" si="65"/>
        <v>47.65</v>
      </c>
      <c r="E827" s="23">
        <f t="shared" si="66"/>
        <v>47.65</v>
      </c>
      <c r="F827" s="23">
        <f t="shared" si="68"/>
        <v>0</v>
      </c>
      <c r="G827" s="23">
        <f t="shared" si="67"/>
        <v>2003</v>
      </c>
    </row>
    <row r="828" spans="1:7" x14ac:dyDescent="0.2">
      <c r="A828" s="23" t="s">
        <v>1903</v>
      </c>
      <c r="C828" s="24">
        <f t="shared" si="64"/>
        <v>37676</v>
      </c>
      <c r="D828" s="23">
        <f t="shared" si="65"/>
        <v>47.74</v>
      </c>
      <c r="E828" s="23">
        <f t="shared" si="66"/>
        <v>47.74</v>
      </c>
      <c r="F828" s="23">
        <f t="shared" si="68"/>
        <v>1.8869908104729464E-3</v>
      </c>
      <c r="G828" s="23">
        <f t="shared" si="67"/>
        <v>2003</v>
      </c>
    </row>
    <row r="829" spans="1:7" x14ac:dyDescent="0.2">
      <c r="A829" s="23" t="s">
        <v>1902</v>
      </c>
      <c r="C829" s="24">
        <f t="shared" si="64"/>
        <v>37677</v>
      </c>
      <c r="D829" s="23">
        <f t="shared" si="65"/>
        <v>47.74</v>
      </c>
      <c r="E829" s="23">
        <f t="shared" si="66"/>
        <v>47.74</v>
      </c>
      <c r="F829" s="23">
        <f t="shared" si="68"/>
        <v>0</v>
      </c>
      <c r="G829" s="23">
        <f t="shared" si="67"/>
        <v>2003</v>
      </c>
    </row>
    <row r="830" spans="1:7" x14ac:dyDescent="0.2">
      <c r="A830" s="23" t="s">
        <v>1901</v>
      </c>
      <c r="C830" s="24">
        <f t="shared" si="64"/>
        <v>37678</v>
      </c>
      <c r="D830" s="23">
        <f t="shared" si="65"/>
        <v>47.67</v>
      </c>
      <c r="E830" s="23">
        <f t="shared" si="66"/>
        <v>47.67</v>
      </c>
      <c r="F830" s="23">
        <f t="shared" si="68"/>
        <v>-1.4673516939497316E-3</v>
      </c>
      <c r="G830" s="23">
        <f t="shared" si="67"/>
        <v>2003</v>
      </c>
    </row>
    <row r="831" spans="1:7" x14ac:dyDescent="0.2">
      <c r="A831" s="23" t="s">
        <v>1900</v>
      </c>
      <c r="C831" s="24">
        <f t="shared" si="64"/>
        <v>37679</v>
      </c>
      <c r="D831" s="23">
        <f t="shared" si="65"/>
        <v>47.66</v>
      </c>
      <c r="E831" s="23">
        <f t="shared" si="66"/>
        <v>47.66</v>
      </c>
      <c r="F831" s="23">
        <f t="shared" si="68"/>
        <v>-2.0979754613832023E-4</v>
      </c>
      <c r="G831" s="23">
        <f t="shared" si="67"/>
        <v>2003</v>
      </c>
    </row>
    <row r="832" spans="1:7" x14ac:dyDescent="0.2">
      <c r="A832" s="23" t="s">
        <v>1899</v>
      </c>
      <c r="C832" s="24">
        <f t="shared" si="64"/>
        <v>37680</v>
      </c>
      <c r="D832" s="23">
        <f t="shared" si="65"/>
        <v>47.66</v>
      </c>
      <c r="E832" s="23">
        <f t="shared" si="66"/>
        <v>47.66</v>
      </c>
      <c r="F832" s="23">
        <f t="shared" si="68"/>
        <v>0</v>
      </c>
      <c r="G832" s="23">
        <f t="shared" si="67"/>
        <v>2003</v>
      </c>
    </row>
    <row r="833" spans="1:7" x14ac:dyDescent="0.2">
      <c r="A833" s="23" t="s">
        <v>1898</v>
      </c>
      <c r="C833" s="24">
        <f t="shared" si="64"/>
        <v>37683</v>
      </c>
      <c r="D833" s="23">
        <f t="shared" si="65"/>
        <v>47.7</v>
      </c>
      <c r="E833" s="23">
        <f t="shared" si="66"/>
        <v>47.7</v>
      </c>
      <c r="F833" s="23">
        <f t="shared" si="68"/>
        <v>8.3892622369956282E-4</v>
      </c>
      <c r="G833" s="23">
        <f t="shared" si="67"/>
        <v>2003</v>
      </c>
    </row>
    <row r="834" spans="1:7" x14ac:dyDescent="0.2">
      <c r="A834" s="23" t="s">
        <v>1897</v>
      </c>
      <c r="C834" s="24">
        <f t="shared" si="64"/>
        <v>37684</v>
      </c>
      <c r="D834" s="23">
        <f t="shared" si="65"/>
        <v>47.85</v>
      </c>
      <c r="E834" s="23">
        <f t="shared" si="66"/>
        <v>47.85</v>
      </c>
      <c r="F834" s="23">
        <f t="shared" si="68"/>
        <v>3.1397200046676247E-3</v>
      </c>
      <c r="G834" s="23">
        <f t="shared" si="67"/>
        <v>2003</v>
      </c>
    </row>
    <row r="835" spans="1:7" x14ac:dyDescent="0.2">
      <c r="A835" s="23" t="s">
        <v>1896</v>
      </c>
      <c r="C835" s="24">
        <f t="shared" si="64"/>
        <v>37685</v>
      </c>
      <c r="D835" s="23">
        <f t="shared" si="65"/>
        <v>47.8</v>
      </c>
      <c r="E835" s="23">
        <f t="shared" si="66"/>
        <v>47.8</v>
      </c>
      <c r="F835" s="23">
        <f t="shared" si="68"/>
        <v>-1.0454784015530563E-3</v>
      </c>
      <c r="G835" s="23">
        <f t="shared" si="67"/>
        <v>2003</v>
      </c>
    </row>
    <row r="836" spans="1:7" x14ac:dyDescent="0.2">
      <c r="A836" s="23" t="s">
        <v>1895</v>
      </c>
      <c r="C836" s="24">
        <f t="shared" si="64"/>
        <v>37686</v>
      </c>
      <c r="D836" s="23">
        <f t="shared" si="65"/>
        <v>47.63</v>
      </c>
      <c r="E836" s="23">
        <f t="shared" si="66"/>
        <v>47.63</v>
      </c>
      <c r="F836" s="23">
        <f t="shared" si="68"/>
        <v>-3.5628246846411871E-3</v>
      </c>
      <c r="G836" s="23">
        <f t="shared" si="67"/>
        <v>2003</v>
      </c>
    </row>
    <row r="837" spans="1:7" x14ac:dyDescent="0.2">
      <c r="A837" s="23" t="s">
        <v>1894</v>
      </c>
      <c r="C837" s="24">
        <f t="shared" si="64"/>
        <v>37687</v>
      </c>
      <c r="D837" s="23">
        <f t="shared" si="65"/>
        <v>47.8</v>
      </c>
      <c r="E837" s="23">
        <f t="shared" si="66"/>
        <v>47.8</v>
      </c>
      <c r="F837" s="23">
        <f t="shared" si="68"/>
        <v>3.5628246846411893E-3</v>
      </c>
      <c r="G837" s="23">
        <f t="shared" si="67"/>
        <v>2003</v>
      </c>
    </row>
    <row r="838" spans="1:7" x14ac:dyDescent="0.2">
      <c r="A838" s="23" t="s">
        <v>1893</v>
      </c>
      <c r="C838" s="24">
        <f t="shared" si="64"/>
        <v>37690</v>
      </c>
      <c r="D838" s="23">
        <f t="shared" si="65"/>
        <v>47.7</v>
      </c>
      <c r="E838" s="23">
        <f t="shared" si="66"/>
        <v>47.7</v>
      </c>
      <c r="F838" s="23">
        <f t="shared" si="68"/>
        <v>-2.0942416031146257E-3</v>
      </c>
      <c r="G838" s="23">
        <f t="shared" si="67"/>
        <v>2003</v>
      </c>
    </row>
    <row r="839" spans="1:7" x14ac:dyDescent="0.2">
      <c r="A839" s="23" t="s">
        <v>1892</v>
      </c>
      <c r="C839" s="24">
        <f t="shared" si="64"/>
        <v>37691</v>
      </c>
      <c r="D839" s="23">
        <f t="shared" si="65"/>
        <v>47.64</v>
      </c>
      <c r="E839" s="23">
        <f t="shared" si="66"/>
        <v>47.64</v>
      </c>
      <c r="F839" s="23">
        <f t="shared" si="68"/>
        <v>-1.2586534071961774E-3</v>
      </c>
      <c r="G839" s="23">
        <f t="shared" si="67"/>
        <v>2003</v>
      </c>
    </row>
    <row r="840" spans="1:7" x14ac:dyDescent="0.2">
      <c r="A840" s="23" t="s">
        <v>1891</v>
      </c>
      <c r="C840" s="24">
        <f t="shared" ref="C840:C903" si="69">VALUE(LEFT(A840,15))</f>
        <v>37692</v>
      </c>
      <c r="D840" s="23">
        <f t="shared" ref="D840:D903" si="70">VALUE(RIGHT(A840,9))</f>
        <v>47.65</v>
      </c>
      <c r="E840" s="23">
        <f t="shared" ref="E840:E903" si="71">IF(ISNUMBER(D840),D840,D839)</f>
        <v>47.65</v>
      </c>
      <c r="F840" s="23">
        <f t="shared" si="68"/>
        <v>2.0988561311175165E-4</v>
      </c>
      <c r="G840" s="23">
        <f t="shared" ref="G840:G903" si="72">YEAR(C840)</f>
        <v>2003</v>
      </c>
    </row>
    <row r="841" spans="1:7" x14ac:dyDescent="0.2">
      <c r="A841" s="23" t="s">
        <v>1890</v>
      </c>
      <c r="C841" s="24">
        <f t="shared" si="69"/>
        <v>37693</v>
      </c>
      <c r="D841" s="23">
        <f t="shared" si="70"/>
        <v>47.66</v>
      </c>
      <c r="E841" s="23">
        <f t="shared" si="71"/>
        <v>47.66</v>
      </c>
      <c r="F841" s="23">
        <f t="shared" ref="F841:F904" si="73">LN(E841/E840)</f>
        <v>2.0984157038494855E-4</v>
      </c>
      <c r="G841" s="23">
        <f t="shared" si="72"/>
        <v>2003</v>
      </c>
    </row>
    <row r="842" spans="1:7" x14ac:dyDescent="0.2">
      <c r="A842" s="23" t="s">
        <v>1889</v>
      </c>
      <c r="C842" s="24">
        <f t="shared" si="69"/>
        <v>37694</v>
      </c>
      <c r="D842" s="23">
        <f t="shared" si="70"/>
        <v>47.66</v>
      </c>
      <c r="E842" s="23">
        <f t="shared" si="71"/>
        <v>47.66</v>
      </c>
      <c r="F842" s="23">
        <f t="shared" si="73"/>
        <v>0</v>
      </c>
      <c r="G842" s="23">
        <f t="shared" si="72"/>
        <v>2003</v>
      </c>
    </row>
    <row r="843" spans="1:7" x14ac:dyDescent="0.2">
      <c r="A843" s="23" t="s">
        <v>1888</v>
      </c>
      <c r="C843" s="24">
        <f t="shared" si="69"/>
        <v>37697</v>
      </c>
      <c r="D843" s="23">
        <f t="shared" si="70"/>
        <v>47.68</v>
      </c>
      <c r="E843" s="23">
        <f t="shared" si="71"/>
        <v>47.68</v>
      </c>
      <c r="F843" s="23">
        <f t="shared" si="73"/>
        <v>4.195510864984139E-4</v>
      </c>
      <c r="G843" s="23">
        <f t="shared" si="72"/>
        <v>2003</v>
      </c>
    </row>
    <row r="844" spans="1:7" x14ac:dyDescent="0.2">
      <c r="A844" s="23" t="s">
        <v>1887</v>
      </c>
      <c r="C844" s="24">
        <f t="shared" si="69"/>
        <v>37698</v>
      </c>
      <c r="D844" s="23">
        <f t="shared" si="70"/>
        <v>47.68</v>
      </c>
      <c r="E844" s="23">
        <f t="shared" si="71"/>
        <v>47.68</v>
      </c>
      <c r="F844" s="23">
        <f t="shared" si="73"/>
        <v>0</v>
      </c>
      <c r="G844" s="23">
        <f t="shared" si="72"/>
        <v>2003</v>
      </c>
    </row>
    <row r="845" spans="1:7" x14ac:dyDescent="0.2">
      <c r="A845" s="23" t="s">
        <v>1886</v>
      </c>
      <c r="C845" s="24">
        <f t="shared" si="69"/>
        <v>37699</v>
      </c>
      <c r="D845" s="23">
        <f t="shared" si="70"/>
        <v>47.72</v>
      </c>
      <c r="E845" s="23">
        <f t="shared" si="71"/>
        <v>47.72</v>
      </c>
      <c r="F845" s="23">
        <f t="shared" si="73"/>
        <v>8.3857447262094555E-4</v>
      </c>
      <c r="G845" s="23">
        <f t="shared" si="72"/>
        <v>2003</v>
      </c>
    </row>
    <row r="846" spans="1:7" x14ac:dyDescent="0.2">
      <c r="A846" s="23" t="s">
        <v>1885</v>
      </c>
      <c r="C846" s="24">
        <f t="shared" si="69"/>
        <v>37700</v>
      </c>
      <c r="D846" s="23">
        <f t="shared" si="70"/>
        <v>47.75</v>
      </c>
      <c r="E846" s="23">
        <f t="shared" si="71"/>
        <v>47.75</v>
      </c>
      <c r="F846" s="23">
        <f t="shared" si="73"/>
        <v>6.28469697023961E-4</v>
      </c>
      <c r="G846" s="23">
        <f t="shared" si="72"/>
        <v>2003</v>
      </c>
    </row>
    <row r="847" spans="1:7" x14ac:dyDescent="0.2">
      <c r="A847" s="23" t="s">
        <v>1884</v>
      </c>
      <c r="C847" s="24">
        <f t="shared" si="69"/>
        <v>37701</v>
      </c>
      <c r="D847" s="23">
        <f t="shared" si="70"/>
        <v>47.66</v>
      </c>
      <c r="E847" s="23">
        <f t="shared" si="71"/>
        <v>47.66</v>
      </c>
      <c r="F847" s="23">
        <f t="shared" si="73"/>
        <v>-1.8865952561433097E-3</v>
      </c>
      <c r="G847" s="23">
        <f t="shared" si="72"/>
        <v>2003</v>
      </c>
    </row>
    <row r="848" spans="1:7" x14ac:dyDescent="0.2">
      <c r="A848" s="23" t="s">
        <v>1883</v>
      </c>
      <c r="C848" s="24">
        <f t="shared" si="69"/>
        <v>37704</v>
      </c>
      <c r="D848" s="23">
        <f t="shared" si="70"/>
        <v>47.68</v>
      </c>
      <c r="E848" s="23">
        <f t="shared" si="71"/>
        <v>47.68</v>
      </c>
      <c r="F848" s="23">
        <f t="shared" si="73"/>
        <v>4.195510864984139E-4</v>
      </c>
      <c r="G848" s="23">
        <f t="shared" si="72"/>
        <v>2003</v>
      </c>
    </row>
    <row r="849" spans="1:7" x14ac:dyDescent="0.2">
      <c r="A849" s="23" t="s">
        <v>1882</v>
      </c>
      <c r="C849" s="24">
        <f t="shared" si="69"/>
        <v>37705</v>
      </c>
      <c r="D849" s="23">
        <f t="shared" si="70"/>
        <v>47.64</v>
      </c>
      <c r="E849" s="23">
        <f t="shared" si="71"/>
        <v>47.64</v>
      </c>
      <c r="F849" s="23">
        <f t="shared" si="73"/>
        <v>-8.3927826999497749E-4</v>
      </c>
      <c r="G849" s="23">
        <f t="shared" si="72"/>
        <v>2003</v>
      </c>
    </row>
    <row r="850" spans="1:7" x14ac:dyDescent="0.2">
      <c r="A850" s="23" t="s">
        <v>1881</v>
      </c>
      <c r="C850" s="24">
        <f t="shared" si="69"/>
        <v>37706</v>
      </c>
      <c r="D850" s="23">
        <f t="shared" si="70"/>
        <v>47.64</v>
      </c>
      <c r="E850" s="23">
        <f t="shared" si="71"/>
        <v>47.64</v>
      </c>
      <c r="F850" s="23">
        <f t="shared" si="73"/>
        <v>0</v>
      </c>
      <c r="G850" s="23">
        <f t="shared" si="72"/>
        <v>2003</v>
      </c>
    </row>
    <row r="851" spans="1:7" x14ac:dyDescent="0.2">
      <c r="A851" s="23" t="s">
        <v>1880</v>
      </c>
      <c r="C851" s="24">
        <f t="shared" si="69"/>
        <v>37707</v>
      </c>
      <c r="D851" s="23">
        <f t="shared" si="70"/>
        <v>47.59</v>
      </c>
      <c r="E851" s="23">
        <f t="shared" si="71"/>
        <v>47.59</v>
      </c>
      <c r="F851" s="23">
        <f t="shared" si="73"/>
        <v>-1.0500893540802048E-3</v>
      </c>
      <c r="G851" s="23">
        <f t="shared" si="72"/>
        <v>2003</v>
      </c>
    </row>
    <row r="852" spans="1:7" x14ac:dyDescent="0.2">
      <c r="A852" s="23" t="s">
        <v>1879</v>
      </c>
      <c r="C852" s="24">
        <f t="shared" si="69"/>
        <v>37708</v>
      </c>
      <c r="D852" s="23">
        <f t="shared" si="70"/>
        <v>47.55</v>
      </c>
      <c r="E852" s="23">
        <f t="shared" si="71"/>
        <v>47.55</v>
      </c>
      <c r="F852" s="23">
        <f t="shared" si="73"/>
        <v>-8.4086614161986884E-4</v>
      </c>
      <c r="G852" s="23">
        <f t="shared" si="72"/>
        <v>2003</v>
      </c>
    </row>
    <row r="853" spans="1:7" x14ac:dyDescent="0.2">
      <c r="A853" s="23" t="s">
        <v>1878</v>
      </c>
      <c r="C853" s="24">
        <f t="shared" si="69"/>
        <v>37711</v>
      </c>
      <c r="D853" s="23">
        <f t="shared" si="70"/>
        <v>47.53</v>
      </c>
      <c r="E853" s="23">
        <f t="shared" si="71"/>
        <v>47.53</v>
      </c>
      <c r="F853" s="23">
        <f t="shared" si="73"/>
        <v>-4.2069836548120081E-4</v>
      </c>
      <c r="G853" s="23">
        <f t="shared" si="72"/>
        <v>2003</v>
      </c>
    </row>
    <row r="854" spans="1:7" x14ac:dyDescent="0.2">
      <c r="A854" s="23" t="s">
        <v>1877</v>
      </c>
      <c r="C854" s="24">
        <f t="shared" si="69"/>
        <v>37712</v>
      </c>
      <c r="D854" s="23">
        <f t="shared" si="70"/>
        <v>47.45</v>
      </c>
      <c r="E854" s="23">
        <f t="shared" si="71"/>
        <v>47.45</v>
      </c>
      <c r="F854" s="23">
        <f t="shared" si="73"/>
        <v>-1.6845655699812025E-3</v>
      </c>
      <c r="G854" s="23">
        <f t="shared" si="72"/>
        <v>2003</v>
      </c>
    </row>
    <row r="855" spans="1:7" x14ac:dyDescent="0.2">
      <c r="A855" s="23" t="s">
        <v>1876</v>
      </c>
      <c r="C855" s="24">
        <f t="shared" si="69"/>
        <v>37713</v>
      </c>
      <c r="D855" s="23">
        <f t="shared" si="70"/>
        <v>47.4</v>
      </c>
      <c r="E855" s="23">
        <f t="shared" si="71"/>
        <v>47.4</v>
      </c>
      <c r="F855" s="23">
        <f t="shared" si="73"/>
        <v>-1.0542963549061591E-3</v>
      </c>
      <c r="G855" s="23">
        <f t="shared" si="72"/>
        <v>2003</v>
      </c>
    </row>
    <row r="856" spans="1:7" x14ac:dyDescent="0.2">
      <c r="A856" s="23" t="s">
        <v>1875</v>
      </c>
      <c r="C856" s="24">
        <f t="shared" si="69"/>
        <v>37714</v>
      </c>
      <c r="D856" s="23">
        <f t="shared" si="70"/>
        <v>47.43</v>
      </c>
      <c r="E856" s="23">
        <f t="shared" si="71"/>
        <v>47.43</v>
      </c>
      <c r="F856" s="23">
        <f t="shared" si="73"/>
        <v>6.3271118845953335E-4</v>
      </c>
      <c r="G856" s="23">
        <f t="shared" si="72"/>
        <v>2003</v>
      </c>
    </row>
    <row r="857" spans="1:7" x14ac:dyDescent="0.2">
      <c r="A857" s="23" t="s">
        <v>1874</v>
      </c>
      <c r="C857" s="24">
        <f t="shared" si="69"/>
        <v>37715</v>
      </c>
      <c r="D857" s="23">
        <f t="shared" si="70"/>
        <v>47.44</v>
      </c>
      <c r="E857" s="23">
        <f t="shared" si="71"/>
        <v>47.44</v>
      </c>
      <c r="F857" s="23">
        <f t="shared" si="73"/>
        <v>2.1081479997962812E-4</v>
      </c>
      <c r="G857" s="23">
        <f t="shared" si="72"/>
        <v>2003</v>
      </c>
    </row>
    <row r="858" spans="1:7" x14ac:dyDescent="0.2">
      <c r="A858" s="23" t="s">
        <v>1873</v>
      </c>
      <c r="C858" s="24">
        <f t="shared" si="69"/>
        <v>37718</v>
      </c>
      <c r="D858" s="23">
        <f t="shared" si="70"/>
        <v>47.44</v>
      </c>
      <c r="E858" s="23">
        <f t="shared" si="71"/>
        <v>47.44</v>
      </c>
      <c r="F858" s="23">
        <f t="shared" si="73"/>
        <v>0</v>
      </c>
      <c r="G858" s="23">
        <f t="shared" si="72"/>
        <v>2003</v>
      </c>
    </row>
    <row r="859" spans="1:7" x14ac:dyDescent="0.2">
      <c r="A859" s="23" t="s">
        <v>1872</v>
      </c>
      <c r="C859" s="24">
        <f t="shared" si="69"/>
        <v>37719</v>
      </c>
      <c r="D859" s="23">
        <f t="shared" si="70"/>
        <v>47.46</v>
      </c>
      <c r="E859" s="23">
        <f t="shared" si="71"/>
        <v>47.46</v>
      </c>
      <c r="F859" s="23">
        <f t="shared" si="73"/>
        <v>4.214963181476528E-4</v>
      </c>
      <c r="G859" s="23">
        <f t="shared" si="72"/>
        <v>2003</v>
      </c>
    </row>
    <row r="860" spans="1:7" x14ac:dyDescent="0.2">
      <c r="A860" s="23" t="s">
        <v>1871</v>
      </c>
      <c r="C860" s="24">
        <f t="shared" si="69"/>
        <v>37720</v>
      </c>
      <c r="D860" s="23">
        <f t="shared" si="70"/>
        <v>47.45</v>
      </c>
      <c r="E860" s="23">
        <f t="shared" si="71"/>
        <v>47.45</v>
      </c>
      <c r="F860" s="23">
        <f t="shared" si="73"/>
        <v>-2.1072595168055049E-4</v>
      </c>
      <c r="G860" s="23">
        <f t="shared" si="72"/>
        <v>2003</v>
      </c>
    </row>
    <row r="861" spans="1:7" x14ac:dyDescent="0.2">
      <c r="A861" s="23" t="s">
        <v>1870</v>
      </c>
      <c r="C861" s="24">
        <f t="shared" si="69"/>
        <v>37721</v>
      </c>
      <c r="D861" s="23">
        <f t="shared" si="70"/>
        <v>47.4</v>
      </c>
      <c r="E861" s="23">
        <f t="shared" si="71"/>
        <v>47.4</v>
      </c>
      <c r="F861" s="23">
        <f t="shared" si="73"/>
        <v>-1.0542963549061591E-3</v>
      </c>
      <c r="G861" s="23">
        <f t="shared" si="72"/>
        <v>2003</v>
      </c>
    </row>
    <row r="862" spans="1:7" x14ac:dyDescent="0.2">
      <c r="A862" s="23" t="s">
        <v>1869</v>
      </c>
      <c r="C862" s="24">
        <f t="shared" si="69"/>
        <v>37722</v>
      </c>
      <c r="D862" s="23">
        <f t="shared" si="70"/>
        <v>47.38</v>
      </c>
      <c r="E862" s="23">
        <f t="shared" si="71"/>
        <v>47.38</v>
      </c>
      <c r="F862" s="23">
        <f t="shared" si="73"/>
        <v>-4.2202997039133622E-4</v>
      </c>
      <c r="G862" s="23">
        <f t="shared" si="72"/>
        <v>2003</v>
      </c>
    </row>
    <row r="863" spans="1:7" x14ac:dyDescent="0.2">
      <c r="A863" s="23" t="s">
        <v>1868</v>
      </c>
      <c r="C863" s="24">
        <f t="shared" si="69"/>
        <v>37725</v>
      </c>
      <c r="D863" s="23">
        <f t="shared" si="70"/>
        <v>47.44</v>
      </c>
      <c r="E863" s="23">
        <f t="shared" si="71"/>
        <v>47.44</v>
      </c>
      <c r="F863" s="23">
        <f t="shared" si="73"/>
        <v>1.2655559588304454E-3</v>
      </c>
      <c r="G863" s="23">
        <f t="shared" si="72"/>
        <v>2003</v>
      </c>
    </row>
    <row r="864" spans="1:7" x14ac:dyDescent="0.2">
      <c r="A864" s="23" t="s">
        <v>1867</v>
      </c>
      <c r="C864" s="24">
        <f t="shared" si="69"/>
        <v>37726</v>
      </c>
      <c r="D864" s="23">
        <f t="shared" si="70"/>
        <v>47.36</v>
      </c>
      <c r="E864" s="23">
        <f t="shared" si="71"/>
        <v>47.36</v>
      </c>
      <c r="F864" s="23">
        <f t="shared" si="73"/>
        <v>-1.6877641137197409E-3</v>
      </c>
      <c r="G864" s="23">
        <f t="shared" si="72"/>
        <v>2003</v>
      </c>
    </row>
    <row r="865" spans="1:7" x14ac:dyDescent="0.2">
      <c r="A865" s="23" t="s">
        <v>1866</v>
      </c>
      <c r="C865" s="24">
        <f t="shared" si="69"/>
        <v>37727</v>
      </c>
      <c r="D865" s="23">
        <f t="shared" si="70"/>
        <v>47.38</v>
      </c>
      <c r="E865" s="23">
        <f t="shared" si="71"/>
        <v>47.38</v>
      </c>
      <c r="F865" s="23">
        <f t="shared" si="73"/>
        <v>4.2220815488923271E-4</v>
      </c>
      <c r="G865" s="23">
        <f t="shared" si="72"/>
        <v>2003</v>
      </c>
    </row>
    <row r="866" spans="1:7" x14ac:dyDescent="0.2">
      <c r="A866" s="23" t="s">
        <v>1865</v>
      </c>
      <c r="C866" s="24">
        <f t="shared" si="69"/>
        <v>37728</v>
      </c>
      <c r="D866" s="23">
        <f t="shared" si="70"/>
        <v>47.34</v>
      </c>
      <c r="E866" s="23">
        <f t="shared" si="71"/>
        <v>47.34</v>
      </c>
      <c r="F866" s="23">
        <f t="shared" si="73"/>
        <v>-8.445946448014549E-4</v>
      </c>
      <c r="G866" s="23">
        <f t="shared" si="72"/>
        <v>2003</v>
      </c>
    </row>
    <row r="867" spans="1:7" x14ac:dyDescent="0.2">
      <c r="A867" s="23" t="s">
        <v>1864</v>
      </c>
      <c r="C867" s="24">
        <f t="shared" si="69"/>
        <v>37729</v>
      </c>
      <c r="D867" s="23">
        <f t="shared" si="70"/>
        <v>47.34</v>
      </c>
      <c r="E867" s="23">
        <f t="shared" si="71"/>
        <v>47.34</v>
      </c>
      <c r="F867" s="23">
        <f t="shared" si="73"/>
        <v>0</v>
      </c>
      <c r="G867" s="23">
        <f t="shared" si="72"/>
        <v>2003</v>
      </c>
    </row>
    <row r="868" spans="1:7" x14ac:dyDescent="0.2">
      <c r="A868" s="23" t="s">
        <v>1863</v>
      </c>
      <c r="C868" s="24">
        <f t="shared" si="69"/>
        <v>37732</v>
      </c>
      <c r="D868" s="23">
        <f t="shared" si="70"/>
        <v>47.38</v>
      </c>
      <c r="E868" s="23">
        <f t="shared" si="71"/>
        <v>47.38</v>
      </c>
      <c r="F868" s="23">
        <f t="shared" si="73"/>
        <v>8.4459464480141164E-4</v>
      </c>
      <c r="G868" s="23">
        <f t="shared" si="72"/>
        <v>2003</v>
      </c>
    </row>
    <row r="869" spans="1:7" x14ac:dyDescent="0.2">
      <c r="A869" s="23" t="s">
        <v>1862</v>
      </c>
      <c r="C869" s="24">
        <f t="shared" si="69"/>
        <v>37733</v>
      </c>
      <c r="D869" s="23">
        <f t="shared" si="70"/>
        <v>47.34</v>
      </c>
      <c r="E869" s="23">
        <f t="shared" si="71"/>
        <v>47.34</v>
      </c>
      <c r="F869" s="23">
        <f t="shared" si="73"/>
        <v>-8.445946448014549E-4</v>
      </c>
      <c r="G869" s="23">
        <f t="shared" si="72"/>
        <v>2003</v>
      </c>
    </row>
    <row r="870" spans="1:7" x14ac:dyDescent="0.2">
      <c r="A870" s="23" t="s">
        <v>1861</v>
      </c>
      <c r="C870" s="24">
        <f t="shared" si="69"/>
        <v>37734</v>
      </c>
      <c r="D870" s="23">
        <f t="shared" si="70"/>
        <v>47.35</v>
      </c>
      <c r="E870" s="23">
        <f t="shared" si="71"/>
        <v>47.35</v>
      </c>
      <c r="F870" s="23">
        <f t="shared" si="73"/>
        <v>2.1121554624923525E-4</v>
      </c>
      <c r="G870" s="23">
        <f t="shared" si="72"/>
        <v>2003</v>
      </c>
    </row>
    <row r="871" spans="1:7" x14ac:dyDescent="0.2">
      <c r="A871" s="23" t="s">
        <v>1860</v>
      </c>
      <c r="C871" s="24">
        <f t="shared" si="69"/>
        <v>37735</v>
      </c>
      <c r="D871" s="23">
        <f t="shared" si="70"/>
        <v>47.36</v>
      </c>
      <c r="E871" s="23">
        <f t="shared" si="71"/>
        <v>47.36</v>
      </c>
      <c r="F871" s="23">
        <f t="shared" si="73"/>
        <v>2.1117094366301746E-4</v>
      </c>
      <c r="G871" s="23">
        <f t="shared" si="72"/>
        <v>2003</v>
      </c>
    </row>
    <row r="872" spans="1:7" x14ac:dyDescent="0.2">
      <c r="A872" s="23" t="s">
        <v>1859</v>
      </c>
      <c r="C872" s="24">
        <f t="shared" si="69"/>
        <v>37736</v>
      </c>
      <c r="D872" s="23">
        <f t="shared" si="70"/>
        <v>47.37</v>
      </c>
      <c r="E872" s="23">
        <f t="shared" si="71"/>
        <v>47.37</v>
      </c>
      <c r="F872" s="23">
        <f t="shared" si="73"/>
        <v>2.1112635991020771E-4</v>
      </c>
      <c r="G872" s="23">
        <f t="shared" si="72"/>
        <v>2003</v>
      </c>
    </row>
    <row r="873" spans="1:7" x14ac:dyDescent="0.2">
      <c r="A873" s="23" t="s">
        <v>1858</v>
      </c>
      <c r="C873" s="24">
        <f t="shared" si="69"/>
        <v>37739</v>
      </c>
      <c r="D873" s="23">
        <f t="shared" si="70"/>
        <v>47.35</v>
      </c>
      <c r="E873" s="23">
        <f t="shared" si="71"/>
        <v>47.35</v>
      </c>
      <c r="F873" s="23">
        <f t="shared" si="73"/>
        <v>-4.2229730357304867E-4</v>
      </c>
      <c r="G873" s="23">
        <f t="shared" si="72"/>
        <v>2003</v>
      </c>
    </row>
    <row r="874" spans="1:7" x14ac:dyDescent="0.2">
      <c r="A874" s="23" t="s">
        <v>1857</v>
      </c>
      <c r="C874" s="24">
        <f t="shared" si="69"/>
        <v>37740</v>
      </c>
      <c r="D874" s="23">
        <f t="shared" si="70"/>
        <v>47.37</v>
      </c>
      <c r="E874" s="23">
        <f t="shared" si="71"/>
        <v>47.37</v>
      </c>
      <c r="F874" s="23">
        <f t="shared" si="73"/>
        <v>4.2229730357299294E-4</v>
      </c>
      <c r="G874" s="23">
        <f t="shared" si="72"/>
        <v>2003</v>
      </c>
    </row>
    <row r="875" spans="1:7" x14ac:dyDescent="0.2">
      <c r="A875" s="23" t="s">
        <v>1856</v>
      </c>
      <c r="C875" s="24">
        <f t="shared" si="69"/>
        <v>37741</v>
      </c>
      <c r="D875" s="23">
        <f t="shared" si="70"/>
        <v>47.37</v>
      </c>
      <c r="E875" s="23">
        <f t="shared" si="71"/>
        <v>47.37</v>
      </c>
      <c r="F875" s="23">
        <f t="shared" si="73"/>
        <v>0</v>
      </c>
      <c r="G875" s="23">
        <f t="shared" si="72"/>
        <v>2003</v>
      </c>
    </row>
    <row r="876" spans="1:7" x14ac:dyDescent="0.2">
      <c r="A876" s="23" t="s">
        <v>1855</v>
      </c>
      <c r="C876" s="24">
        <f t="shared" si="69"/>
        <v>37742</v>
      </c>
      <c r="D876" s="23">
        <f t="shared" si="70"/>
        <v>47.35</v>
      </c>
      <c r="E876" s="23">
        <f t="shared" si="71"/>
        <v>47.35</v>
      </c>
      <c r="F876" s="23">
        <f t="shared" si="73"/>
        <v>-4.2229730357304867E-4</v>
      </c>
      <c r="G876" s="23">
        <f t="shared" si="72"/>
        <v>2003</v>
      </c>
    </row>
    <row r="877" spans="1:7" x14ac:dyDescent="0.2">
      <c r="A877" s="23" t="s">
        <v>1854</v>
      </c>
      <c r="C877" s="24">
        <f t="shared" si="69"/>
        <v>37743</v>
      </c>
      <c r="D877" s="23">
        <f t="shared" si="70"/>
        <v>47.35</v>
      </c>
      <c r="E877" s="23">
        <f t="shared" si="71"/>
        <v>47.35</v>
      </c>
      <c r="F877" s="23">
        <f t="shared" si="73"/>
        <v>0</v>
      </c>
      <c r="G877" s="23">
        <f t="shared" si="72"/>
        <v>2003</v>
      </c>
    </row>
    <row r="878" spans="1:7" x14ac:dyDescent="0.2">
      <c r="A878" s="23" t="s">
        <v>1853</v>
      </c>
      <c r="C878" s="24">
        <f t="shared" si="69"/>
        <v>37746</v>
      </c>
      <c r="D878" s="23">
        <f t="shared" si="70"/>
        <v>47.3</v>
      </c>
      <c r="E878" s="23">
        <f t="shared" si="71"/>
        <v>47.3</v>
      </c>
      <c r="F878" s="23">
        <f t="shared" si="73"/>
        <v>-1.0565241342000958E-3</v>
      </c>
      <c r="G878" s="23">
        <f t="shared" si="72"/>
        <v>2003</v>
      </c>
    </row>
    <row r="879" spans="1:7" x14ac:dyDescent="0.2">
      <c r="A879" s="23" t="s">
        <v>1852</v>
      </c>
      <c r="C879" s="24">
        <f t="shared" si="69"/>
        <v>37747</v>
      </c>
      <c r="D879" s="23">
        <f t="shared" si="70"/>
        <v>47.28</v>
      </c>
      <c r="E879" s="23">
        <f t="shared" si="71"/>
        <v>47.28</v>
      </c>
      <c r="F879" s="23">
        <f t="shared" si="73"/>
        <v>-4.2292240004446327E-4</v>
      </c>
      <c r="G879" s="23">
        <f t="shared" si="72"/>
        <v>2003</v>
      </c>
    </row>
    <row r="880" spans="1:7" x14ac:dyDescent="0.2">
      <c r="A880" s="23" t="s">
        <v>1851</v>
      </c>
      <c r="C880" s="24">
        <f t="shared" si="69"/>
        <v>37748</v>
      </c>
      <c r="D880" s="23">
        <f t="shared" si="70"/>
        <v>47.28</v>
      </c>
      <c r="E880" s="23">
        <f t="shared" si="71"/>
        <v>47.28</v>
      </c>
      <c r="F880" s="23">
        <f t="shared" si="73"/>
        <v>0</v>
      </c>
      <c r="G880" s="23">
        <f t="shared" si="72"/>
        <v>2003</v>
      </c>
    </row>
    <row r="881" spans="1:7" x14ac:dyDescent="0.2">
      <c r="A881" s="23" t="s">
        <v>1850</v>
      </c>
      <c r="C881" s="24">
        <f t="shared" si="69"/>
        <v>37749</v>
      </c>
      <c r="D881" s="23">
        <f t="shared" si="70"/>
        <v>47.25</v>
      </c>
      <c r="E881" s="23">
        <f t="shared" si="71"/>
        <v>47.25</v>
      </c>
      <c r="F881" s="23">
        <f t="shared" si="73"/>
        <v>-6.3471915809101376E-4</v>
      </c>
      <c r="G881" s="23">
        <f t="shared" si="72"/>
        <v>2003</v>
      </c>
    </row>
    <row r="882" spans="1:7" x14ac:dyDescent="0.2">
      <c r="A882" s="23" t="s">
        <v>1849</v>
      </c>
      <c r="C882" s="24">
        <f t="shared" si="69"/>
        <v>37750</v>
      </c>
      <c r="D882" s="23">
        <f t="shared" si="70"/>
        <v>47.2</v>
      </c>
      <c r="E882" s="23">
        <f t="shared" si="71"/>
        <v>47.2</v>
      </c>
      <c r="F882" s="23">
        <f t="shared" si="73"/>
        <v>-1.0587613482419878E-3</v>
      </c>
      <c r="G882" s="23">
        <f t="shared" si="72"/>
        <v>2003</v>
      </c>
    </row>
    <row r="883" spans="1:7" x14ac:dyDescent="0.2">
      <c r="A883" s="23" t="s">
        <v>1848</v>
      </c>
      <c r="C883" s="24">
        <f t="shared" si="69"/>
        <v>37753</v>
      </c>
      <c r="D883" s="23">
        <f t="shared" si="70"/>
        <v>47.18</v>
      </c>
      <c r="E883" s="23">
        <f t="shared" si="71"/>
        <v>47.18</v>
      </c>
      <c r="F883" s="23">
        <f t="shared" si="73"/>
        <v>-4.2381861198074496E-4</v>
      </c>
      <c r="G883" s="23">
        <f t="shared" si="72"/>
        <v>2003</v>
      </c>
    </row>
    <row r="884" spans="1:7" x14ac:dyDescent="0.2">
      <c r="A884" s="23" t="s">
        <v>1847</v>
      </c>
      <c r="C884" s="24">
        <f t="shared" si="69"/>
        <v>37754</v>
      </c>
      <c r="D884" s="23">
        <f t="shared" si="70"/>
        <v>47.15</v>
      </c>
      <c r="E884" s="23">
        <f t="shared" si="71"/>
        <v>47.15</v>
      </c>
      <c r="F884" s="23">
        <f t="shared" si="73"/>
        <v>-6.3606490006254727E-4</v>
      </c>
      <c r="G884" s="23">
        <f t="shared" si="72"/>
        <v>2003</v>
      </c>
    </row>
    <row r="885" spans="1:7" x14ac:dyDescent="0.2">
      <c r="A885" s="23" t="s">
        <v>1846</v>
      </c>
      <c r="C885" s="24">
        <f t="shared" si="69"/>
        <v>37755</v>
      </c>
      <c r="D885" s="23">
        <f t="shared" si="70"/>
        <v>47.15</v>
      </c>
      <c r="E885" s="23">
        <f t="shared" si="71"/>
        <v>47.15</v>
      </c>
      <c r="F885" s="23">
        <f t="shared" si="73"/>
        <v>0</v>
      </c>
      <c r="G885" s="23">
        <f t="shared" si="72"/>
        <v>2003</v>
      </c>
    </row>
    <row r="886" spans="1:7" x14ac:dyDescent="0.2">
      <c r="A886" s="23" t="s">
        <v>1845</v>
      </c>
      <c r="C886" s="24">
        <f t="shared" si="69"/>
        <v>37756</v>
      </c>
      <c r="D886" s="23">
        <f t="shared" si="70"/>
        <v>47.13</v>
      </c>
      <c r="E886" s="23">
        <f t="shared" si="71"/>
        <v>47.13</v>
      </c>
      <c r="F886" s="23">
        <f t="shared" si="73"/>
        <v>-4.2426814382697778E-4</v>
      </c>
      <c r="G886" s="23">
        <f t="shared" si="72"/>
        <v>2003</v>
      </c>
    </row>
    <row r="887" spans="1:7" x14ac:dyDescent="0.2">
      <c r="A887" s="23" t="s">
        <v>1844</v>
      </c>
      <c r="C887" s="24">
        <f t="shared" si="69"/>
        <v>37757</v>
      </c>
      <c r="D887" s="23">
        <f t="shared" si="70"/>
        <v>47.12</v>
      </c>
      <c r="E887" s="23">
        <f t="shared" si="71"/>
        <v>47.12</v>
      </c>
      <c r="F887" s="23">
        <f t="shared" si="73"/>
        <v>-2.1220159230836674E-4</v>
      </c>
      <c r="G887" s="23">
        <f t="shared" si="72"/>
        <v>2003</v>
      </c>
    </row>
    <row r="888" spans="1:7" x14ac:dyDescent="0.2">
      <c r="A888" s="23" t="s">
        <v>1843</v>
      </c>
      <c r="C888" s="24">
        <f t="shared" si="69"/>
        <v>37760</v>
      </c>
      <c r="D888" s="23">
        <f t="shared" si="70"/>
        <v>46.99</v>
      </c>
      <c r="E888" s="23">
        <f t="shared" si="71"/>
        <v>46.99</v>
      </c>
      <c r="F888" s="23">
        <f t="shared" si="73"/>
        <v>-2.7627262286068731E-3</v>
      </c>
      <c r="G888" s="23">
        <f t="shared" si="72"/>
        <v>2003</v>
      </c>
    </row>
    <row r="889" spans="1:7" x14ac:dyDescent="0.2">
      <c r="A889" s="23" t="s">
        <v>1842</v>
      </c>
      <c r="C889" s="24">
        <f t="shared" si="69"/>
        <v>37761</v>
      </c>
      <c r="D889" s="23">
        <f t="shared" si="70"/>
        <v>46.95</v>
      </c>
      <c r="E889" s="23">
        <f t="shared" si="71"/>
        <v>46.95</v>
      </c>
      <c r="F889" s="23">
        <f t="shared" si="73"/>
        <v>-8.516074604523762E-4</v>
      </c>
      <c r="G889" s="23">
        <f t="shared" si="72"/>
        <v>2003</v>
      </c>
    </row>
    <row r="890" spans="1:7" x14ac:dyDescent="0.2">
      <c r="A890" s="23" t="s">
        <v>1841</v>
      </c>
      <c r="C890" s="24">
        <f t="shared" si="69"/>
        <v>37762</v>
      </c>
      <c r="D890" s="23">
        <f t="shared" si="70"/>
        <v>46.9</v>
      </c>
      <c r="E890" s="23">
        <f t="shared" si="71"/>
        <v>46.9</v>
      </c>
      <c r="F890" s="23">
        <f t="shared" si="73"/>
        <v>-1.0655302020382848E-3</v>
      </c>
      <c r="G890" s="23">
        <f t="shared" si="72"/>
        <v>2003</v>
      </c>
    </row>
    <row r="891" spans="1:7" x14ac:dyDescent="0.2">
      <c r="A891" s="23" t="s">
        <v>1840</v>
      </c>
      <c r="C891" s="24">
        <f t="shared" si="69"/>
        <v>37763</v>
      </c>
      <c r="D891" s="23">
        <f t="shared" si="70"/>
        <v>46.91</v>
      </c>
      <c r="E891" s="23">
        <f t="shared" si="71"/>
        <v>46.91</v>
      </c>
      <c r="F891" s="23">
        <f t="shared" si="73"/>
        <v>2.1319688813286328E-4</v>
      </c>
      <c r="G891" s="23">
        <f t="shared" si="72"/>
        <v>2003</v>
      </c>
    </row>
    <row r="892" spans="1:7" x14ac:dyDescent="0.2">
      <c r="A892" s="23" t="s">
        <v>1839</v>
      </c>
      <c r="C892" s="24">
        <f t="shared" si="69"/>
        <v>37764</v>
      </c>
      <c r="D892" s="23">
        <f t="shared" si="70"/>
        <v>46.87</v>
      </c>
      <c r="E892" s="23">
        <f t="shared" si="71"/>
        <v>46.87</v>
      </c>
      <c r="F892" s="23">
        <f t="shared" si="73"/>
        <v>-8.5306040575183187E-4</v>
      </c>
      <c r="G892" s="23">
        <f t="shared" si="72"/>
        <v>2003</v>
      </c>
    </row>
    <row r="893" spans="1:7" x14ac:dyDescent="0.2">
      <c r="A893" s="23" t="s">
        <v>1838</v>
      </c>
      <c r="C893" s="24">
        <f t="shared" si="69"/>
        <v>37767</v>
      </c>
      <c r="D893" s="23" t="e">
        <f t="shared" si="70"/>
        <v>#VALUE!</v>
      </c>
      <c r="E893" s="23">
        <f t="shared" si="71"/>
        <v>46.87</v>
      </c>
      <c r="F893" s="23">
        <f t="shared" si="73"/>
        <v>0</v>
      </c>
      <c r="G893" s="23">
        <f t="shared" si="72"/>
        <v>2003</v>
      </c>
    </row>
    <row r="894" spans="1:7" x14ac:dyDescent="0.2">
      <c r="A894" s="23" t="s">
        <v>1837</v>
      </c>
      <c r="C894" s="24">
        <f t="shared" si="69"/>
        <v>37768</v>
      </c>
      <c r="D894" s="23">
        <f t="shared" si="70"/>
        <v>46.85</v>
      </c>
      <c r="E894" s="23">
        <f t="shared" si="71"/>
        <v>46.85</v>
      </c>
      <c r="F894" s="23">
        <f t="shared" si="73"/>
        <v>-4.2680325018342976E-4</v>
      </c>
      <c r="G894" s="23">
        <f t="shared" si="72"/>
        <v>2003</v>
      </c>
    </row>
    <row r="895" spans="1:7" x14ac:dyDescent="0.2">
      <c r="A895" s="23" t="s">
        <v>1836</v>
      </c>
      <c r="C895" s="24">
        <f t="shared" si="69"/>
        <v>37769</v>
      </c>
      <c r="D895" s="23">
        <f t="shared" si="70"/>
        <v>46.98</v>
      </c>
      <c r="E895" s="23">
        <f t="shared" si="71"/>
        <v>46.98</v>
      </c>
      <c r="F895" s="23">
        <f t="shared" si="73"/>
        <v>2.7709705463355243E-3</v>
      </c>
      <c r="G895" s="23">
        <f t="shared" si="72"/>
        <v>2003</v>
      </c>
    </row>
    <row r="896" spans="1:7" x14ac:dyDescent="0.2">
      <c r="A896" s="23" t="s">
        <v>1835</v>
      </c>
      <c r="C896" s="24">
        <f t="shared" si="69"/>
        <v>37770</v>
      </c>
      <c r="D896" s="23">
        <f t="shared" si="70"/>
        <v>47.05</v>
      </c>
      <c r="E896" s="23">
        <f t="shared" si="71"/>
        <v>47.05</v>
      </c>
      <c r="F896" s="23">
        <f t="shared" si="73"/>
        <v>1.4888868006219444E-3</v>
      </c>
      <c r="G896" s="23">
        <f t="shared" si="72"/>
        <v>2003</v>
      </c>
    </row>
    <row r="897" spans="1:7" x14ac:dyDescent="0.2">
      <c r="A897" s="23" t="s">
        <v>1834</v>
      </c>
      <c r="C897" s="24">
        <f t="shared" si="69"/>
        <v>37771</v>
      </c>
      <c r="D897" s="23">
        <f t="shared" si="70"/>
        <v>47.07</v>
      </c>
      <c r="E897" s="23">
        <f t="shared" si="71"/>
        <v>47.07</v>
      </c>
      <c r="F897" s="23">
        <f t="shared" si="73"/>
        <v>4.2498938166238563E-4</v>
      </c>
      <c r="G897" s="23">
        <f t="shared" si="72"/>
        <v>2003</v>
      </c>
    </row>
    <row r="898" spans="1:7" x14ac:dyDescent="0.2">
      <c r="A898" s="23" t="s">
        <v>1833</v>
      </c>
      <c r="C898" s="24">
        <f t="shared" si="69"/>
        <v>37774</v>
      </c>
      <c r="D898" s="23">
        <f t="shared" si="70"/>
        <v>47.15</v>
      </c>
      <c r="E898" s="23">
        <f t="shared" si="71"/>
        <v>47.15</v>
      </c>
      <c r="F898" s="23">
        <f t="shared" si="73"/>
        <v>1.6981536664156444E-3</v>
      </c>
      <c r="G898" s="23">
        <f t="shared" si="72"/>
        <v>2003</v>
      </c>
    </row>
    <row r="899" spans="1:7" x14ac:dyDescent="0.2">
      <c r="A899" s="23" t="s">
        <v>1832</v>
      </c>
      <c r="C899" s="24">
        <f t="shared" si="69"/>
        <v>37775</v>
      </c>
      <c r="D899" s="23">
        <f t="shared" si="70"/>
        <v>46.95</v>
      </c>
      <c r="E899" s="23">
        <f t="shared" si="71"/>
        <v>46.95</v>
      </c>
      <c r="F899" s="23">
        <f t="shared" si="73"/>
        <v>-4.2508034251944882E-3</v>
      </c>
      <c r="G899" s="23">
        <f t="shared" si="72"/>
        <v>2003</v>
      </c>
    </row>
    <row r="900" spans="1:7" x14ac:dyDescent="0.2">
      <c r="A900" s="23" t="s">
        <v>1831</v>
      </c>
      <c r="C900" s="24">
        <f t="shared" si="69"/>
        <v>37776</v>
      </c>
      <c r="D900" s="23">
        <f t="shared" si="70"/>
        <v>46.85</v>
      </c>
      <c r="E900" s="23">
        <f t="shared" si="71"/>
        <v>46.85</v>
      </c>
      <c r="F900" s="23">
        <f t="shared" si="73"/>
        <v>-2.132196969840711E-3</v>
      </c>
      <c r="G900" s="23">
        <f t="shared" si="72"/>
        <v>2003</v>
      </c>
    </row>
    <row r="901" spans="1:7" x14ac:dyDescent="0.2">
      <c r="A901" s="23" t="s">
        <v>1830</v>
      </c>
      <c r="C901" s="24">
        <f t="shared" si="69"/>
        <v>37777</v>
      </c>
      <c r="D901" s="23">
        <f t="shared" si="70"/>
        <v>46.84</v>
      </c>
      <c r="E901" s="23">
        <f t="shared" si="71"/>
        <v>46.84</v>
      </c>
      <c r="F901" s="23">
        <f t="shared" si="73"/>
        <v>-2.134699549145493E-4</v>
      </c>
      <c r="G901" s="23">
        <f t="shared" si="72"/>
        <v>2003</v>
      </c>
    </row>
    <row r="902" spans="1:7" x14ac:dyDescent="0.2">
      <c r="A902" s="23" t="s">
        <v>1829</v>
      </c>
      <c r="C902" s="24">
        <f t="shared" si="69"/>
        <v>37778</v>
      </c>
      <c r="D902" s="23">
        <f t="shared" si="70"/>
        <v>46.88</v>
      </c>
      <c r="E902" s="23">
        <f t="shared" si="71"/>
        <v>46.88</v>
      </c>
      <c r="F902" s="23">
        <f t="shared" si="73"/>
        <v>8.5360653924046448E-4</v>
      </c>
      <c r="G902" s="23">
        <f t="shared" si="72"/>
        <v>2003</v>
      </c>
    </row>
    <row r="903" spans="1:7" x14ac:dyDescent="0.2">
      <c r="A903" s="23" t="s">
        <v>1828</v>
      </c>
      <c r="C903" s="24">
        <f t="shared" si="69"/>
        <v>37781</v>
      </c>
      <c r="D903" s="23">
        <f t="shared" si="70"/>
        <v>46.87</v>
      </c>
      <c r="E903" s="23">
        <f t="shared" si="71"/>
        <v>46.87</v>
      </c>
      <c r="F903" s="23">
        <f t="shared" si="73"/>
        <v>-2.1333333414254787E-4</v>
      </c>
      <c r="G903" s="23">
        <f t="shared" si="72"/>
        <v>2003</v>
      </c>
    </row>
    <row r="904" spans="1:7" x14ac:dyDescent="0.2">
      <c r="A904" s="23" t="s">
        <v>1827</v>
      </c>
      <c r="C904" s="24">
        <f t="shared" ref="C904:C967" si="74">VALUE(LEFT(A904,15))</f>
        <v>37782</v>
      </c>
      <c r="D904" s="23">
        <f t="shared" ref="D904:D967" si="75">VALUE(RIGHT(A904,9))</f>
        <v>46.79</v>
      </c>
      <c r="E904" s="23">
        <f t="shared" ref="E904:E967" si="76">IF(ISNUMBER(D904),D904,D903)</f>
        <v>46.79</v>
      </c>
      <c r="F904" s="23">
        <f t="shared" si="73"/>
        <v>-1.7083070564897539E-3</v>
      </c>
      <c r="G904" s="23">
        <f t="shared" ref="G904:G967" si="77">YEAR(C904)</f>
        <v>2003</v>
      </c>
    </row>
    <row r="905" spans="1:7" x14ac:dyDescent="0.2">
      <c r="A905" s="23" t="s">
        <v>1826</v>
      </c>
      <c r="C905" s="24">
        <f t="shared" si="74"/>
        <v>37783</v>
      </c>
      <c r="D905" s="23">
        <f t="shared" si="75"/>
        <v>46.7</v>
      </c>
      <c r="E905" s="23">
        <f t="shared" si="76"/>
        <v>46.7</v>
      </c>
      <c r="F905" s="23">
        <f t="shared" ref="F905:F968" si="78">LN(E905/E904)</f>
        <v>-1.9253402032731923E-3</v>
      </c>
      <c r="G905" s="23">
        <f t="shared" si="77"/>
        <v>2003</v>
      </c>
    </row>
    <row r="906" spans="1:7" x14ac:dyDescent="0.2">
      <c r="A906" s="23" t="s">
        <v>1825</v>
      </c>
      <c r="C906" s="24">
        <f t="shared" si="74"/>
        <v>37784</v>
      </c>
      <c r="D906" s="23">
        <f t="shared" si="75"/>
        <v>46.73</v>
      </c>
      <c r="E906" s="23">
        <f t="shared" si="76"/>
        <v>46.73</v>
      </c>
      <c r="F906" s="23">
        <f t="shared" si="78"/>
        <v>6.4219203748295802E-4</v>
      </c>
      <c r="G906" s="23">
        <f t="shared" si="77"/>
        <v>2003</v>
      </c>
    </row>
    <row r="907" spans="1:7" x14ac:dyDescent="0.2">
      <c r="A907" s="23" t="s">
        <v>1824</v>
      </c>
      <c r="C907" s="24">
        <f t="shared" si="74"/>
        <v>37785</v>
      </c>
      <c r="D907" s="23">
        <f t="shared" si="75"/>
        <v>46.7</v>
      </c>
      <c r="E907" s="23">
        <f t="shared" si="76"/>
        <v>46.7</v>
      </c>
      <c r="F907" s="23">
        <f t="shared" si="78"/>
        <v>-6.4219203748304508E-4</v>
      </c>
      <c r="G907" s="23">
        <f t="shared" si="77"/>
        <v>2003</v>
      </c>
    </row>
    <row r="908" spans="1:7" x14ac:dyDescent="0.2">
      <c r="A908" s="23" t="s">
        <v>1823</v>
      </c>
      <c r="C908" s="24">
        <f t="shared" si="74"/>
        <v>37788</v>
      </c>
      <c r="D908" s="23">
        <f t="shared" si="75"/>
        <v>46.66</v>
      </c>
      <c r="E908" s="23">
        <f t="shared" si="76"/>
        <v>46.66</v>
      </c>
      <c r="F908" s="23">
        <f t="shared" si="78"/>
        <v>-8.5689808156783488E-4</v>
      </c>
      <c r="G908" s="23">
        <f t="shared" si="77"/>
        <v>2003</v>
      </c>
    </row>
    <row r="909" spans="1:7" x14ac:dyDescent="0.2">
      <c r="A909" s="23" t="s">
        <v>1822</v>
      </c>
      <c r="C909" s="24">
        <f t="shared" si="74"/>
        <v>37789</v>
      </c>
      <c r="D909" s="23">
        <f t="shared" si="75"/>
        <v>46.59</v>
      </c>
      <c r="E909" s="23">
        <f t="shared" si="76"/>
        <v>46.59</v>
      </c>
      <c r="F909" s="23">
        <f t="shared" si="78"/>
        <v>-1.5013407645783519E-3</v>
      </c>
      <c r="G909" s="23">
        <f t="shared" si="77"/>
        <v>2003</v>
      </c>
    </row>
    <row r="910" spans="1:7" x14ac:dyDescent="0.2">
      <c r="A910" s="23" t="s">
        <v>1821</v>
      </c>
      <c r="C910" s="24">
        <f t="shared" si="74"/>
        <v>37790</v>
      </c>
      <c r="D910" s="23">
        <f t="shared" si="75"/>
        <v>46.62</v>
      </c>
      <c r="E910" s="23">
        <f t="shared" si="76"/>
        <v>46.62</v>
      </c>
      <c r="F910" s="23">
        <f t="shared" si="78"/>
        <v>6.4370777890547005E-4</v>
      </c>
      <c r="G910" s="23">
        <f t="shared" si="77"/>
        <v>2003</v>
      </c>
    </row>
    <row r="911" spans="1:7" x14ac:dyDescent="0.2">
      <c r="A911" s="23" t="s">
        <v>1820</v>
      </c>
      <c r="C911" s="24">
        <f t="shared" si="74"/>
        <v>37791</v>
      </c>
      <c r="D911" s="23">
        <f t="shared" si="75"/>
        <v>46.61</v>
      </c>
      <c r="E911" s="23">
        <f t="shared" si="76"/>
        <v>46.61</v>
      </c>
      <c r="F911" s="23">
        <f t="shared" si="78"/>
        <v>-2.1452322296148412E-4</v>
      </c>
      <c r="G911" s="23">
        <f t="shared" si="77"/>
        <v>2003</v>
      </c>
    </row>
    <row r="912" spans="1:7" x14ac:dyDescent="0.2">
      <c r="A912" s="23" t="s">
        <v>1819</v>
      </c>
      <c r="C912" s="24">
        <f t="shared" si="74"/>
        <v>37792</v>
      </c>
      <c r="D912" s="23">
        <f t="shared" si="75"/>
        <v>46.57</v>
      </c>
      <c r="E912" s="23">
        <f t="shared" si="76"/>
        <v>46.57</v>
      </c>
      <c r="F912" s="23">
        <f t="shared" si="78"/>
        <v>-8.5855339036366735E-4</v>
      </c>
      <c r="G912" s="23">
        <f t="shared" si="77"/>
        <v>2003</v>
      </c>
    </row>
    <row r="913" spans="1:7" x14ac:dyDescent="0.2">
      <c r="A913" s="23" t="s">
        <v>1818</v>
      </c>
      <c r="C913" s="24">
        <f t="shared" si="74"/>
        <v>37795</v>
      </c>
      <c r="D913" s="23">
        <f t="shared" si="75"/>
        <v>46.66</v>
      </c>
      <c r="E913" s="23">
        <f t="shared" si="76"/>
        <v>46.66</v>
      </c>
      <c r="F913" s="23">
        <f t="shared" si="78"/>
        <v>1.9307095989979401E-3</v>
      </c>
      <c r="G913" s="23">
        <f t="shared" si="77"/>
        <v>2003</v>
      </c>
    </row>
    <row r="914" spans="1:7" x14ac:dyDescent="0.2">
      <c r="A914" s="23" t="s">
        <v>1817</v>
      </c>
      <c r="C914" s="24">
        <f t="shared" si="74"/>
        <v>37796</v>
      </c>
      <c r="D914" s="23">
        <f t="shared" si="75"/>
        <v>46.57</v>
      </c>
      <c r="E914" s="23">
        <f t="shared" si="76"/>
        <v>46.57</v>
      </c>
      <c r="F914" s="23">
        <f t="shared" si="78"/>
        <v>-1.9307095989979978E-3</v>
      </c>
      <c r="G914" s="23">
        <f t="shared" si="77"/>
        <v>2003</v>
      </c>
    </row>
    <row r="915" spans="1:7" x14ac:dyDescent="0.2">
      <c r="A915" s="23" t="s">
        <v>1816</v>
      </c>
      <c r="C915" s="24">
        <f t="shared" si="74"/>
        <v>37797</v>
      </c>
      <c r="D915" s="23">
        <f t="shared" si="75"/>
        <v>46.58</v>
      </c>
      <c r="E915" s="23">
        <f t="shared" si="76"/>
        <v>46.58</v>
      </c>
      <c r="F915" s="23">
        <f t="shared" si="78"/>
        <v>2.1470746190903101E-4</v>
      </c>
      <c r="G915" s="23">
        <f t="shared" si="77"/>
        <v>2003</v>
      </c>
    </row>
    <row r="916" spans="1:7" x14ac:dyDescent="0.2">
      <c r="A916" s="23" t="s">
        <v>1815</v>
      </c>
      <c r="C916" s="24">
        <f t="shared" si="74"/>
        <v>37798</v>
      </c>
      <c r="D916" s="23">
        <f t="shared" si="75"/>
        <v>46.57</v>
      </c>
      <c r="E916" s="23">
        <f t="shared" si="76"/>
        <v>46.57</v>
      </c>
      <c r="F916" s="23">
        <f t="shared" si="78"/>
        <v>-2.1470746190902569E-4</v>
      </c>
      <c r="G916" s="23">
        <f t="shared" si="77"/>
        <v>2003</v>
      </c>
    </row>
    <row r="917" spans="1:7" x14ac:dyDescent="0.2">
      <c r="A917" s="23" t="s">
        <v>1814</v>
      </c>
      <c r="C917" s="24">
        <f t="shared" si="74"/>
        <v>37799</v>
      </c>
      <c r="D917" s="23">
        <f t="shared" si="75"/>
        <v>46.4</v>
      </c>
      <c r="E917" s="23">
        <f t="shared" si="76"/>
        <v>46.4</v>
      </c>
      <c r="F917" s="23">
        <f t="shared" si="78"/>
        <v>-3.6570977620762916E-3</v>
      </c>
      <c r="G917" s="23">
        <f t="shared" si="77"/>
        <v>2003</v>
      </c>
    </row>
    <row r="918" spans="1:7" x14ac:dyDescent="0.2">
      <c r="A918" s="23" t="s">
        <v>1813</v>
      </c>
      <c r="C918" s="24">
        <f t="shared" si="74"/>
        <v>37802</v>
      </c>
      <c r="D918" s="23">
        <f t="shared" si="75"/>
        <v>46.4</v>
      </c>
      <c r="E918" s="23">
        <f t="shared" si="76"/>
        <v>46.4</v>
      </c>
      <c r="F918" s="23">
        <f t="shared" si="78"/>
        <v>0</v>
      </c>
      <c r="G918" s="23">
        <f t="shared" si="77"/>
        <v>2003</v>
      </c>
    </row>
    <row r="919" spans="1:7" x14ac:dyDescent="0.2">
      <c r="A919" s="23" t="s">
        <v>1812</v>
      </c>
      <c r="C919" s="24">
        <f t="shared" si="74"/>
        <v>37803</v>
      </c>
      <c r="D919" s="23">
        <f t="shared" si="75"/>
        <v>46.49</v>
      </c>
      <c r="E919" s="23">
        <f t="shared" si="76"/>
        <v>46.49</v>
      </c>
      <c r="F919" s="23">
        <f t="shared" si="78"/>
        <v>1.9377764702837865E-3</v>
      </c>
      <c r="G919" s="23">
        <f t="shared" si="77"/>
        <v>2003</v>
      </c>
    </row>
    <row r="920" spans="1:7" x14ac:dyDescent="0.2">
      <c r="A920" s="23" t="s">
        <v>1811</v>
      </c>
      <c r="C920" s="24">
        <f t="shared" si="74"/>
        <v>37804</v>
      </c>
      <c r="D920" s="23">
        <f t="shared" si="75"/>
        <v>46.36</v>
      </c>
      <c r="E920" s="23">
        <f t="shared" si="76"/>
        <v>46.36</v>
      </c>
      <c r="F920" s="23">
        <f t="shared" si="78"/>
        <v>-2.8002172309424538E-3</v>
      </c>
      <c r="G920" s="23">
        <f t="shared" si="77"/>
        <v>2003</v>
      </c>
    </row>
    <row r="921" spans="1:7" x14ac:dyDescent="0.2">
      <c r="A921" s="23" t="s">
        <v>1810</v>
      </c>
      <c r="C921" s="24">
        <f t="shared" si="74"/>
        <v>37805</v>
      </c>
      <c r="D921" s="23">
        <f t="shared" si="75"/>
        <v>46.4</v>
      </c>
      <c r="E921" s="23">
        <f t="shared" si="76"/>
        <v>46.4</v>
      </c>
      <c r="F921" s="23">
        <f t="shared" si="78"/>
        <v>8.6244076065870401E-4</v>
      </c>
      <c r="G921" s="23">
        <f t="shared" si="77"/>
        <v>2003</v>
      </c>
    </row>
    <row r="922" spans="1:7" x14ac:dyDescent="0.2">
      <c r="A922" s="23" t="s">
        <v>1809</v>
      </c>
      <c r="C922" s="24">
        <f t="shared" si="74"/>
        <v>37806</v>
      </c>
      <c r="D922" s="23" t="e">
        <f t="shared" si="75"/>
        <v>#VALUE!</v>
      </c>
      <c r="E922" s="23">
        <f t="shared" si="76"/>
        <v>46.4</v>
      </c>
      <c r="F922" s="23">
        <f t="shared" si="78"/>
        <v>0</v>
      </c>
      <c r="G922" s="23">
        <f t="shared" si="77"/>
        <v>2003</v>
      </c>
    </row>
    <row r="923" spans="1:7" x14ac:dyDescent="0.2">
      <c r="A923" s="23" t="s">
        <v>1808</v>
      </c>
      <c r="C923" s="24">
        <f t="shared" si="74"/>
        <v>37809</v>
      </c>
      <c r="D923" s="23">
        <f t="shared" si="75"/>
        <v>46.34</v>
      </c>
      <c r="E923" s="23">
        <f t="shared" si="76"/>
        <v>46.34</v>
      </c>
      <c r="F923" s="23">
        <f t="shared" si="78"/>
        <v>-1.2939402279792834E-3</v>
      </c>
      <c r="G923" s="23">
        <f t="shared" si="77"/>
        <v>2003</v>
      </c>
    </row>
    <row r="924" spans="1:7" x14ac:dyDescent="0.2">
      <c r="A924" s="23" t="s">
        <v>1807</v>
      </c>
      <c r="C924" s="24">
        <f t="shared" si="74"/>
        <v>37810</v>
      </c>
      <c r="D924" s="23">
        <f t="shared" si="75"/>
        <v>46.3</v>
      </c>
      <c r="E924" s="23">
        <f t="shared" si="76"/>
        <v>46.3</v>
      </c>
      <c r="F924" s="23">
        <f t="shared" si="78"/>
        <v>-8.6355791204187696E-4</v>
      </c>
      <c r="G924" s="23">
        <f t="shared" si="77"/>
        <v>2003</v>
      </c>
    </row>
    <row r="925" spans="1:7" x14ac:dyDescent="0.2">
      <c r="A925" s="23" t="s">
        <v>1806</v>
      </c>
      <c r="C925" s="24">
        <f t="shared" si="74"/>
        <v>37811</v>
      </c>
      <c r="D925" s="23">
        <f t="shared" si="75"/>
        <v>46.24</v>
      </c>
      <c r="E925" s="23">
        <f t="shared" si="76"/>
        <v>46.24</v>
      </c>
      <c r="F925" s="23">
        <f t="shared" si="78"/>
        <v>-1.2967367280662563E-3</v>
      </c>
      <c r="G925" s="23">
        <f t="shared" si="77"/>
        <v>2003</v>
      </c>
    </row>
    <row r="926" spans="1:7" x14ac:dyDescent="0.2">
      <c r="A926" s="23" t="s">
        <v>1805</v>
      </c>
      <c r="C926" s="24">
        <f t="shared" si="74"/>
        <v>37812</v>
      </c>
      <c r="D926" s="23">
        <f t="shared" si="75"/>
        <v>46.21</v>
      </c>
      <c r="E926" s="23">
        <f t="shared" si="76"/>
        <v>46.21</v>
      </c>
      <c r="F926" s="23">
        <f t="shared" si="78"/>
        <v>-6.4899948194703972E-4</v>
      </c>
      <c r="G926" s="23">
        <f t="shared" si="77"/>
        <v>2003</v>
      </c>
    </row>
    <row r="927" spans="1:7" x14ac:dyDescent="0.2">
      <c r="A927" s="23" t="s">
        <v>1804</v>
      </c>
      <c r="C927" s="24">
        <f t="shared" si="74"/>
        <v>37813</v>
      </c>
      <c r="D927" s="23">
        <f t="shared" si="75"/>
        <v>46.1</v>
      </c>
      <c r="E927" s="23">
        <f t="shared" si="76"/>
        <v>46.1</v>
      </c>
      <c r="F927" s="23">
        <f t="shared" si="78"/>
        <v>-2.3832748795721563E-3</v>
      </c>
      <c r="G927" s="23">
        <f t="shared" si="77"/>
        <v>2003</v>
      </c>
    </row>
    <row r="928" spans="1:7" x14ac:dyDescent="0.2">
      <c r="A928" s="23" t="s">
        <v>1803</v>
      </c>
      <c r="C928" s="24">
        <f t="shared" si="74"/>
        <v>37816</v>
      </c>
      <c r="D928" s="23">
        <f t="shared" si="75"/>
        <v>46.06</v>
      </c>
      <c r="E928" s="23">
        <f t="shared" si="76"/>
        <v>46.06</v>
      </c>
      <c r="F928" s="23">
        <f t="shared" si="78"/>
        <v>-8.6805561006370274E-4</v>
      </c>
      <c r="G928" s="23">
        <f t="shared" si="77"/>
        <v>2003</v>
      </c>
    </row>
    <row r="929" spans="1:7" x14ac:dyDescent="0.2">
      <c r="A929" s="23" t="s">
        <v>1802</v>
      </c>
      <c r="C929" s="24">
        <f t="shared" si="74"/>
        <v>37817</v>
      </c>
      <c r="D929" s="23">
        <f t="shared" si="75"/>
        <v>46.13</v>
      </c>
      <c r="E929" s="23">
        <f t="shared" si="76"/>
        <v>46.13</v>
      </c>
      <c r="F929" s="23">
        <f t="shared" si="78"/>
        <v>1.5186031771900596E-3</v>
      </c>
      <c r="G929" s="23">
        <f t="shared" si="77"/>
        <v>2003</v>
      </c>
    </row>
    <row r="930" spans="1:7" x14ac:dyDescent="0.2">
      <c r="A930" s="23" t="s">
        <v>1801</v>
      </c>
      <c r="C930" s="24">
        <f t="shared" si="74"/>
        <v>37818</v>
      </c>
      <c r="D930" s="23">
        <f t="shared" si="75"/>
        <v>46.23</v>
      </c>
      <c r="E930" s="23">
        <f t="shared" si="76"/>
        <v>46.23</v>
      </c>
      <c r="F930" s="23">
        <f t="shared" si="78"/>
        <v>2.1654404304047568E-3</v>
      </c>
      <c r="G930" s="23">
        <f t="shared" si="77"/>
        <v>2003</v>
      </c>
    </row>
    <row r="931" spans="1:7" x14ac:dyDescent="0.2">
      <c r="A931" s="23" t="s">
        <v>1800</v>
      </c>
      <c r="C931" s="24">
        <f t="shared" si="74"/>
        <v>37819</v>
      </c>
      <c r="D931" s="23">
        <f t="shared" si="75"/>
        <v>46.23</v>
      </c>
      <c r="E931" s="23">
        <f t="shared" si="76"/>
        <v>46.23</v>
      </c>
      <c r="F931" s="23">
        <f t="shared" si="78"/>
        <v>0</v>
      </c>
      <c r="G931" s="23">
        <f t="shared" si="77"/>
        <v>2003</v>
      </c>
    </row>
    <row r="932" spans="1:7" x14ac:dyDescent="0.2">
      <c r="A932" s="23" t="s">
        <v>1799</v>
      </c>
      <c r="C932" s="24">
        <f t="shared" si="74"/>
        <v>37820</v>
      </c>
      <c r="D932" s="23">
        <f t="shared" si="75"/>
        <v>46.29</v>
      </c>
      <c r="E932" s="23">
        <f t="shared" si="76"/>
        <v>46.29</v>
      </c>
      <c r="F932" s="23">
        <f t="shared" si="78"/>
        <v>1.297017043045247E-3</v>
      </c>
      <c r="G932" s="23">
        <f t="shared" si="77"/>
        <v>2003</v>
      </c>
    </row>
    <row r="933" spans="1:7" x14ac:dyDescent="0.2">
      <c r="A933" s="23" t="s">
        <v>1798</v>
      </c>
      <c r="C933" s="24">
        <f t="shared" si="74"/>
        <v>37823</v>
      </c>
      <c r="D933" s="23">
        <f t="shared" si="75"/>
        <v>46.27</v>
      </c>
      <c r="E933" s="23">
        <f t="shared" si="76"/>
        <v>46.27</v>
      </c>
      <c r="F933" s="23">
        <f t="shared" si="78"/>
        <v>-4.3215212427088605E-4</v>
      </c>
      <c r="G933" s="23">
        <f t="shared" si="77"/>
        <v>2003</v>
      </c>
    </row>
    <row r="934" spans="1:7" x14ac:dyDescent="0.2">
      <c r="A934" s="23" t="s">
        <v>1797</v>
      </c>
      <c r="C934" s="24">
        <f t="shared" si="74"/>
        <v>37824</v>
      </c>
      <c r="D934" s="23">
        <f t="shared" si="75"/>
        <v>46.15</v>
      </c>
      <c r="E934" s="23">
        <f t="shared" si="76"/>
        <v>46.15</v>
      </c>
      <c r="F934" s="23">
        <f t="shared" si="78"/>
        <v>-2.5968419700471319E-3</v>
      </c>
      <c r="G934" s="23">
        <f t="shared" si="77"/>
        <v>2003</v>
      </c>
    </row>
    <row r="935" spans="1:7" x14ac:dyDescent="0.2">
      <c r="A935" s="23" t="s">
        <v>1796</v>
      </c>
      <c r="C935" s="24">
        <f t="shared" si="74"/>
        <v>37825</v>
      </c>
      <c r="D935" s="23">
        <f t="shared" si="75"/>
        <v>46.16</v>
      </c>
      <c r="E935" s="23">
        <f t="shared" si="76"/>
        <v>46.16</v>
      </c>
      <c r="F935" s="23">
        <f t="shared" si="78"/>
        <v>2.1666125098280376E-4</v>
      </c>
      <c r="G935" s="23">
        <f t="shared" si="77"/>
        <v>2003</v>
      </c>
    </row>
    <row r="936" spans="1:7" x14ac:dyDescent="0.2">
      <c r="A936" s="23" t="s">
        <v>1795</v>
      </c>
      <c r="C936" s="24">
        <f t="shared" si="74"/>
        <v>37826</v>
      </c>
      <c r="D936" s="23">
        <f t="shared" si="75"/>
        <v>46.15</v>
      </c>
      <c r="E936" s="23">
        <f t="shared" si="76"/>
        <v>46.15</v>
      </c>
      <c r="F936" s="23">
        <f t="shared" si="78"/>
        <v>-2.1666125098290039E-4</v>
      </c>
      <c r="G936" s="23">
        <f t="shared" si="77"/>
        <v>2003</v>
      </c>
    </row>
    <row r="937" spans="1:7" x14ac:dyDescent="0.2">
      <c r="A937" s="23" t="s">
        <v>1794</v>
      </c>
      <c r="C937" s="24">
        <f t="shared" si="74"/>
        <v>37827</v>
      </c>
      <c r="D937" s="23">
        <f t="shared" si="75"/>
        <v>46.15</v>
      </c>
      <c r="E937" s="23">
        <f t="shared" si="76"/>
        <v>46.15</v>
      </c>
      <c r="F937" s="23">
        <f t="shared" si="78"/>
        <v>0</v>
      </c>
      <c r="G937" s="23">
        <f t="shared" si="77"/>
        <v>2003</v>
      </c>
    </row>
    <row r="938" spans="1:7" x14ac:dyDescent="0.2">
      <c r="A938" s="23" t="s">
        <v>1793</v>
      </c>
      <c r="C938" s="24">
        <f t="shared" si="74"/>
        <v>37830</v>
      </c>
      <c r="D938" s="23">
        <f t="shared" si="75"/>
        <v>46.15</v>
      </c>
      <c r="E938" s="23">
        <f t="shared" si="76"/>
        <v>46.15</v>
      </c>
      <c r="F938" s="23">
        <f t="shared" si="78"/>
        <v>0</v>
      </c>
      <c r="G938" s="23">
        <f t="shared" si="77"/>
        <v>2003</v>
      </c>
    </row>
    <row r="939" spans="1:7" x14ac:dyDescent="0.2">
      <c r="A939" s="23" t="s">
        <v>1792</v>
      </c>
      <c r="C939" s="24">
        <f t="shared" si="74"/>
        <v>37831</v>
      </c>
      <c r="D939" s="23">
        <f t="shared" si="75"/>
        <v>46.13</v>
      </c>
      <c r="E939" s="23">
        <f t="shared" si="76"/>
        <v>46.13</v>
      </c>
      <c r="F939" s="23">
        <f t="shared" si="78"/>
        <v>-4.3346337913192164E-4</v>
      </c>
      <c r="G939" s="23">
        <f t="shared" si="77"/>
        <v>2003</v>
      </c>
    </row>
    <row r="940" spans="1:7" x14ac:dyDescent="0.2">
      <c r="A940" s="23" t="s">
        <v>1791</v>
      </c>
      <c r="C940" s="24">
        <f t="shared" si="74"/>
        <v>37832</v>
      </c>
      <c r="D940" s="23">
        <f t="shared" si="75"/>
        <v>46.15</v>
      </c>
      <c r="E940" s="23">
        <f t="shared" si="76"/>
        <v>46.15</v>
      </c>
      <c r="F940" s="23">
        <f t="shared" si="78"/>
        <v>4.3346337913197547E-4</v>
      </c>
      <c r="G940" s="23">
        <f t="shared" si="77"/>
        <v>2003</v>
      </c>
    </row>
    <row r="941" spans="1:7" x14ac:dyDescent="0.2">
      <c r="A941" s="23" t="s">
        <v>1790</v>
      </c>
      <c r="C941" s="24">
        <f t="shared" si="74"/>
        <v>37833</v>
      </c>
      <c r="D941" s="23">
        <f t="shared" si="75"/>
        <v>46.15</v>
      </c>
      <c r="E941" s="23">
        <f t="shared" si="76"/>
        <v>46.15</v>
      </c>
      <c r="F941" s="23">
        <f t="shared" si="78"/>
        <v>0</v>
      </c>
      <c r="G941" s="23">
        <f t="shared" si="77"/>
        <v>2003</v>
      </c>
    </row>
    <row r="942" spans="1:7" x14ac:dyDescent="0.2">
      <c r="A942" s="23" t="s">
        <v>1789</v>
      </c>
      <c r="C942" s="24">
        <f t="shared" si="74"/>
        <v>37834</v>
      </c>
      <c r="D942" s="23">
        <f t="shared" si="75"/>
        <v>46.18</v>
      </c>
      <c r="E942" s="23">
        <f t="shared" si="76"/>
        <v>46.18</v>
      </c>
      <c r="F942" s="23">
        <f t="shared" si="78"/>
        <v>6.4984297748811658E-4</v>
      </c>
      <c r="G942" s="23">
        <f t="shared" si="77"/>
        <v>2003</v>
      </c>
    </row>
    <row r="943" spans="1:7" x14ac:dyDescent="0.2">
      <c r="A943" s="23" t="s">
        <v>1788</v>
      </c>
      <c r="C943" s="24">
        <f t="shared" si="74"/>
        <v>37837</v>
      </c>
      <c r="D943" s="23">
        <f t="shared" si="75"/>
        <v>46.15</v>
      </c>
      <c r="E943" s="23">
        <f t="shared" si="76"/>
        <v>46.15</v>
      </c>
      <c r="F943" s="23">
        <f t="shared" si="78"/>
        <v>-6.4984297748812774E-4</v>
      </c>
      <c r="G943" s="23">
        <f t="shared" si="77"/>
        <v>2003</v>
      </c>
    </row>
    <row r="944" spans="1:7" x14ac:dyDescent="0.2">
      <c r="A944" s="23" t="s">
        <v>1787</v>
      </c>
      <c r="C944" s="24">
        <f t="shared" si="74"/>
        <v>37838</v>
      </c>
      <c r="D944" s="23">
        <f t="shared" si="75"/>
        <v>46.14</v>
      </c>
      <c r="E944" s="23">
        <f t="shared" si="76"/>
        <v>46.14</v>
      </c>
      <c r="F944" s="23">
        <f t="shared" si="78"/>
        <v>-2.1670820325351363E-4</v>
      </c>
      <c r="G944" s="23">
        <f t="shared" si="77"/>
        <v>2003</v>
      </c>
    </row>
    <row r="945" spans="1:7" x14ac:dyDescent="0.2">
      <c r="A945" s="23" t="s">
        <v>1786</v>
      </c>
      <c r="C945" s="24">
        <f t="shared" si="74"/>
        <v>37839</v>
      </c>
      <c r="D945" s="23">
        <f t="shared" si="75"/>
        <v>46.05</v>
      </c>
      <c r="E945" s="23">
        <f t="shared" si="76"/>
        <v>46.05</v>
      </c>
      <c r="F945" s="23">
        <f t="shared" si="78"/>
        <v>-1.9524900442917782E-3</v>
      </c>
      <c r="G945" s="23">
        <f t="shared" si="77"/>
        <v>2003</v>
      </c>
    </row>
    <row r="946" spans="1:7" x14ac:dyDescent="0.2">
      <c r="A946" s="23" t="s">
        <v>1785</v>
      </c>
      <c r="C946" s="24">
        <f t="shared" si="74"/>
        <v>37840</v>
      </c>
      <c r="D946" s="23">
        <f t="shared" si="75"/>
        <v>45.98</v>
      </c>
      <c r="E946" s="23">
        <f t="shared" si="76"/>
        <v>45.98</v>
      </c>
      <c r="F946" s="23">
        <f t="shared" si="78"/>
        <v>-1.5212433662803182E-3</v>
      </c>
      <c r="G946" s="23">
        <f t="shared" si="77"/>
        <v>2003</v>
      </c>
    </row>
    <row r="947" spans="1:7" x14ac:dyDescent="0.2">
      <c r="A947" s="23" t="s">
        <v>1784</v>
      </c>
      <c r="C947" s="24">
        <f t="shared" si="74"/>
        <v>37841</v>
      </c>
      <c r="D947" s="23">
        <f t="shared" si="75"/>
        <v>46.01</v>
      </c>
      <c r="E947" s="23">
        <f t="shared" si="76"/>
        <v>46.01</v>
      </c>
      <c r="F947" s="23">
        <f t="shared" si="78"/>
        <v>6.5224483234177792E-4</v>
      </c>
      <c r="G947" s="23">
        <f t="shared" si="77"/>
        <v>2003</v>
      </c>
    </row>
    <row r="948" spans="1:7" x14ac:dyDescent="0.2">
      <c r="A948" s="23" t="s">
        <v>1783</v>
      </c>
      <c r="C948" s="24">
        <f t="shared" si="74"/>
        <v>37844</v>
      </c>
      <c r="D948" s="23">
        <f t="shared" si="75"/>
        <v>45.99</v>
      </c>
      <c r="E948" s="23">
        <f t="shared" si="76"/>
        <v>45.99</v>
      </c>
      <c r="F948" s="23">
        <f t="shared" si="78"/>
        <v>-4.3478261554473594E-4</v>
      </c>
      <c r="G948" s="23">
        <f t="shared" si="77"/>
        <v>2003</v>
      </c>
    </row>
    <row r="949" spans="1:7" x14ac:dyDescent="0.2">
      <c r="A949" s="23" t="s">
        <v>1782</v>
      </c>
      <c r="C949" s="24">
        <f t="shared" si="74"/>
        <v>37845</v>
      </c>
      <c r="D949" s="23">
        <f t="shared" si="75"/>
        <v>45.89</v>
      </c>
      <c r="E949" s="23">
        <f t="shared" si="76"/>
        <v>45.89</v>
      </c>
      <c r="F949" s="23">
        <f t="shared" si="78"/>
        <v>-2.1767531450903135E-3</v>
      </c>
      <c r="G949" s="23">
        <f t="shared" si="77"/>
        <v>2003</v>
      </c>
    </row>
    <row r="950" spans="1:7" x14ac:dyDescent="0.2">
      <c r="A950" s="23" t="s">
        <v>1781</v>
      </c>
      <c r="C950" s="24">
        <f t="shared" si="74"/>
        <v>37846</v>
      </c>
      <c r="D950" s="23">
        <f t="shared" si="75"/>
        <v>45.95</v>
      </c>
      <c r="E950" s="23">
        <f t="shared" si="76"/>
        <v>45.95</v>
      </c>
      <c r="F950" s="23">
        <f t="shared" si="78"/>
        <v>1.3066203949540461E-3</v>
      </c>
      <c r="G950" s="23">
        <f t="shared" si="77"/>
        <v>2003</v>
      </c>
    </row>
    <row r="951" spans="1:7" x14ac:dyDescent="0.2">
      <c r="A951" s="23" t="s">
        <v>1780</v>
      </c>
      <c r="C951" s="24">
        <f t="shared" si="74"/>
        <v>37847</v>
      </c>
      <c r="D951" s="23">
        <f t="shared" si="75"/>
        <v>46</v>
      </c>
      <c r="E951" s="23">
        <f t="shared" si="76"/>
        <v>46</v>
      </c>
      <c r="F951" s="23">
        <f t="shared" si="78"/>
        <v>1.0875476873989189E-3</v>
      </c>
      <c r="G951" s="23">
        <f t="shared" si="77"/>
        <v>2003</v>
      </c>
    </row>
    <row r="952" spans="1:7" x14ac:dyDescent="0.2">
      <c r="A952" s="23" t="s">
        <v>1779</v>
      </c>
      <c r="C952" s="24">
        <f t="shared" si="74"/>
        <v>37848</v>
      </c>
      <c r="D952" s="23">
        <f t="shared" si="75"/>
        <v>46</v>
      </c>
      <c r="E952" s="23">
        <f t="shared" si="76"/>
        <v>46</v>
      </c>
      <c r="F952" s="23">
        <f t="shared" si="78"/>
        <v>0</v>
      </c>
      <c r="G952" s="23">
        <f t="shared" si="77"/>
        <v>2003</v>
      </c>
    </row>
    <row r="953" spans="1:7" x14ac:dyDescent="0.2">
      <c r="A953" s="23" t="s">
        <v>1778</v>
      </c>
      <c r="C953" s="24">
        <f t="shared" si="74"/>
        <v>37851</v>
      </c>
      <c r="D953" s="23">
        <f t="shared" si="75"/>
        <v>45.9</v>
      </c>
      <c r="E953" s="23">
        <f t="shared" si="76"/>
        <v>45.9</v>
      </c>
      <c r="F953" s="23">
        <f t="shared" si="78"/>
        <v>-2.1762794225955173E-3</v>
      </c>
      <c r="G953" s="23">
        <f t="shared" si="77"/>
        <v>2003</v>
      </c>
    </row>
    <row r="954" spans="1:7" x14ac:dyDescent="0.2">
      <c r="A954" s="23" t="s">
        <v>1777</v>
      </c>
      <c r="C954" s="24">
        <f t="shared" si="74"/>
        <v>37852</v>
      </c>
      <c r="D954" s="23">
        <f t="shared" si="75"/>
        <v>45.85</v>
      </c>
      <c r="E954" s="23">
        <f t="shared" si="76"/>
        <v>45.85</v>
      </c>
      <c r="F954" s="23">
        <f t="shared" si="78"/>
        <v>-1.0899183640255736E-3</v>
      </c>
      <c r="G954" s="23">
        <f t="shared" si="77"/>
        <v>2003</v>
      </c>
    </row>
    <row r="955" spans="1:7" x14ac:dyDescent="0.2">
      <c r="A955" s="23" t="s">
        <v>1776</v>
      </c>
      <c r="C955" s="24">
        <f t="shared" si="74"/>
        <v>37853</v>
      </c>
      <c r="D955" s="23">
        <f t="shared" si="75"/>
        <v>45.88</v>
      </c>
      <c r="E955" s="23">
        <f t="shared" si="76"/>
        <v>45.88</v>
      </c>
      <c r="F955" s="23">
        <f t="shared" si="78"/>
        <v>6.5409355869620997E-4</v>
      </c>
      <c r="G955" s="23">
        <f t="shared" si="77"/>
        <v>2003</v>
      </c>
    </row>
    <row r="956" spans="1:7" x14ac:dyDescent="0.2">
      <c r="A956" s="23" t="s">
        <v>1775</v>
      </c>
      <c r="C956" s="24">
        <f t="shared" si="74"/>
        <v>37854</v>
      </c>
      <c r="D956" s="23">
        <f t="shared" si="75"/>
        <v>45.8</v>
      </c>
      <c r="E956" s="23">
        <f t="shared" si="76"/>
        <v>45.8</v>
      </c>
      <c r="F956" s="23">
        <f t="shared" si="78"/>
        <v>-1.7452011410307498E-3</v>
      </c>
      <c r="G956" s="23">
        <f t="shared" si="77"/>
        <v>2003</v>
      </c>
    </row>
    <row r="957" spans="1:7" x14ac:dyDescent="0.2">
      <c r="A957" s="23" t="s">
        <v>1774</v>
      </c>
      <c r="C957" s="24">
        <f t="shared" si="74"/>
        <v>37855</v>
      </c>
      <c r="D957" s="23">
        <f t="shared" si="75"/>
        <v>45.88</v>
      </c>
      <c r="E957" s="23">
        <f t="shared" si="76"/>
        <v>45.88</v>
      </c>
      <c r="F957" s="23">
        <f t="shared" si="78"/>
        <v>1.7452011410308043E-3</v>
      </c>
      <c r="G957" s="23">
        <f t="shared" si="77"/>
        <v>2003</v>
      </c>
    </row>
    <row r="958" spans="1:7" x14ac:dyDescent="0.2">
      <c r="A958" s="23" t="s">
        <v>1773</v>
      </c>
      <c r="C958" s="24">
        <f t="shared" si="74"/>
        <v>37858</v>
      </c>
      <c r="D958" s="23">
        <f t="shared" si="75"/>
        <v>45.9</v>
      </c>
      <c r="E958" s="23">
        <f t="shared" si="76"/>
        <v>45.9</v>
      </c>
      <c r="F958" s="23">
        <f t="shared" si="78"/>
        <v>4.3582480532943895E-4</v>
      </c>
      <c r="G958" s="23">
        <f t="shared" si="77"/>
        <v>2003</v>
      </c>
    </row>
    <row r="959" spans="1:7" x14ac:dyDescent="0.2">
      <c r="A959" s="23" t="s">
        <v>1772</v>
      </c>
      <c r="C959" s="24">
        <f t="shared" si="74"/>
        <v>37859</v>
      </c>
      <c r="D959" s="23">
        <f t="shared" si="75"/>
        <v>45.88</v>
      </c>
      <c r="E959" s="23">
        <f t="shared" si="76"/>
        <v>45.88</v>
      </c>
      <c r="F959" s="23">
        <f t="shared" si="78"/>
        <v>-4.3582480532949072E-4</v>
      </c>
      <c r="G959" s="23">
        <f t="shared" si="77"/>
        <v>2003</v>
      </c>
    </row>
    <row r="960" spans="1:7" x14ac:dyDescent="0.2">
      <c r="A960" s="23" t="s">
        <v>1771</v>
      </c>
      <c r="C960" s="24">
        <f t="shared" si="74"/>
        <v>37860</v>
      </c>
      <c r="D960" s="23">
        <f t="shared" si="75"/>
        <v>45.88</v>
      </c>
      <c r="E960" s="23">
        <f t="shared" si="76"/>
        <v>45.88</v>
      </c>
      <c r="F960" s="23">
        <f t="shared" si="78"/>
        <v>0</v>
      </c>
      <c r="G960" s="23">
        <f t="shared" si="77"/>
        <v>2003</v>
      </c>
    </row>
    <row r="961" spans="1:7" x14ac:dyDescent="0.2">
      <c r="A961" s="23" t="s">
        <v>1770</v>
      </c>
      <c r="C961" s="24">
        <f t="shared" si="74"/>
        <v>37861</v>
      </c>
      <c r="D961" s="23">
        <f t="shared" si="75"/>
        <v>45.88</v>
      </c>
      <c r="E961" s="23">
        <f t="shared" si="76"/>
        <v>45.88</v>
      </c>
      <c r="F961" s="23">
        <f t="shared" si="78"/>
        <v>0</v>
      </c>
      <c r="G961" s="23">
        <f t="shared" si="77"/>
        <v>2003</v>
      </c>
    </row>
    <row r="962" spans="1:7" x14ac:dyDescent="0.2">
      <c r="A962" s="23" t="s">
        <v>1769</v>
      </c>
      <c r="C962" s="24">
        <f t="shared" si="74"/>
        <v>37862</v>
      </c>
      <c r="D962" s="23">
        <f t="shared" si="75"/>
        <v>45.88</v>
      </c>
      <c r="E962" s="23">
        <f t="shared" si="76"/>
        <v>45.88</v>
      </c>
      <c r="F962" s="23">
        <f t="shared" si="78"/>
        <v>0</v>
      </c>
      <c r="G962" s="23">
        <f t="shared" si="77"/>
        <v>2003</v>
      </c>
    </row>
    <row r="963" spans="1:7" x14ac:dyDescent="0.2">
      <c r="A963" s="23" t="s">
        <v>1768</v>
      </c>
      <c r="C963" s="24">
        <f t="shared" si="74"/>
        <v>37865</v>
      </c>
      <c r="D963" s="23" t="e">
        <f t="shared" si="75"/>
        <v>#VALUE!</v>
      </c>
      <c r="E963" s="23">
        <f t="shared" si="76"/>
        <v>45.88</v>
      </c>
      <c r="F963" s="23">
        <f t="shared" si="78"/>
        <v>0</v>
      </c>
      <c r="G963" s="23">
        <f t="shared" si="77"/>
        <v>2003</v>
      </c>
    </row>
    <row r="964" spans="1:7" x14ac:dyDescent="0.2">
      <c r="A964" s="23" t="s">
        <v>1767</v>
      </c>
      <c r="C964" s="24">
        <f t="shared" si="74"/>
        <v>37866</v>
      </c>
      <c r="D964" s="23">
        <f t="shared" si="75"/>
        <v>45.88</v>
      </c>
      <c r="E964" s="23">
        <f t="shared" si="76"/>
        <v>45.88</v>
      </c>
      <c r="F964" s="23">
        <f t="shared" si="78"/>
        <v>0</v>
      </c>
      <c r="G964" s="23">
        <f t="shared" si="77"/>
        <v>2003</v>
      </c>
    </row>
    <row r="965" spans="1:7" x14ac:dyDescent="0.2">
      <c r="A965" s="23" t="s">
        <v>1766</v>
      </c>
      <c r="C965" s="24">
        <f t="shared" si="74"/>
        <v>37867</v>
      </c>
      <c r="D965" s="23">
        <f t="shared" si="75"/>
        <v>45.9</v>
      </c>
      <c r="E965" s="23">
        <f t="shared" si="76"/>
        <v>45.9</v>
      </c>
      <c r="F965" s="23">
        <f t="shared" si="78"/>
        <v>4.3582480532943895E-4</v>
      </c>
      <c r="G965" s="23">
        <f t="shared" si="77"/>
        <v>2003</v>
      </c>
    </row>
    <row r="966" spans="1:7" x14ac:dyDescent="0.2">
      <c r="A966" s="23" t="s">
        <v>1765</v>
      </c>
      <c r="C966" s="24">
        <f t="shared" si="74"/>
        <v>37868</v>
      </c>
      <c r="D966" s="23">
        <f t="shared" si="75"/>
        <v>45.8</v>
      </c>
      <c r="E966" s="23">
        <f t="shared" si="76"/>
        <v>45.8</v>
      </c>
      <c r="F966" s="23">
        <f t="shared" si="78"/>
        <v>-2.1810259463602259E-3</v>
      </c>
      <c r="G966" s="23">
        <f t="shared" si="77"/>
        <v>2003</v>
      </c>
    </row>
    <row r="967" spans="1:7" x14ac:dyDescent="0.2">
      <c r="A967" s="23" t="s">
        <v>1764</v>
      </c>
      <c r="C967" s="24">
        <f t="shared" si="74"/>
        <v>37869</v>
      </c>
      <c r="D967" s="23">
        <f t="shared" si="75"/>
        <v>45.88</v>
      </c>
      <c r="E967" s="23">
        <f t="shared" si="76"/>
        <v>45.88</v>
      </c>
      <c r="F967" s="23">
        <f t="shared" si="78"/>
        <v>1.7452011410308043E-3</v>
      </c>
      <c r="G967" s="23">
        <f t="shared" si="77"/>
        <v>2003</v>
      </c>
    </row>
    <row r="968" spans="1:7" x14ac:dyDescent="0.2">
      <c r="A968" s="23" t="s">
        <v>1763</v>
      </c>
      <c r="C968" s="24">
        <f t="shared" ref="C968:C1031" si="79">VALUE(LEFT(A968,15))</f>
        <v>37872</v>
      </c>
      <c r="D968" s="23">
        <f t="shared" ref="D968:D1031" si="80">VALUE(RIGHT(A968,9))</f>
        <v>45.85</v>
      </c>
      <c r="E968" s="23">
        <f t="shared" ref="E968:E1031" si="81">IF(ISNUMBER(D968),D968,D967)</f>
        <v>45.85</v>
      </c>
      <c r="F968" s="23">
        <f t="shared" si="78"/>
        <v>-6.5409355869606067E-4</v>
      </c>
      <c r="G968" s="23">
        <f t="shared" ref="G968:G1031" si="82">YEAR(C968)</f>
        <v>2003</v>
      </c>
    </row>
    <row r="969" spans="1:7" x14ac:dyDescent="0.2">
      <c r="A969" s="23" t="s">
        <v>1762</v>
      </c>
      <c r="C969" s="24">
        <f t="shared" si="79"/>
        <v>37873</v>
      </c>
      <c r="D969" s="23">
        <f t="shared" si="80"/>
        <v>45.8</v>
      </c>
      <c r="E969" s="23">
        <f t="shared" si="81"/>
        <v>45.8</v>
      </c>
      <c r="F969" s="23">
        <f t="shared" ref="F969:F1032" si="83">LN(E969/E968)</f>
        <v>-1.091107582334679E-3</v>
      </c>
      <c r="G969" s="23">
        <f t="shared" si="82"/>
        <v>2003</v>
      </c>
    </row>
    <row r="970" spans="1:7" x14ac:dyDescent="0.2">
      <c r="A970" s="23" t="s">
        <v>1761</v>
      </c>
      <c r="C970" s="24">
        <f t="shared" si="79"/>
        <v>37874</v>
      </c>
      <c r="D970" s="23">
        <f t="shared" si="80"/>
        <v>45.82</v>
      </c>
      <c r="E970" s="23">
        <f t="shared" si="81"/>
        <v>45.82</v>
      </c>
      <c r="F970" s="23">
        <f t="shared" si="83"/>
        <v>4.3658590521022321E-4</v>
      </c>
      <c r="G970" s="23">
        <f t="shared" si="82"/>
        <v>2003</v>
      </c>
    </row>
    <row r="971" spans="1:7" x14ac:dyDescent="0.2">
      <c r="A971" s="23" t="s">
        <v>1760</v>
      </c>
      <c r="C971" s="24">
        <f t="shared" si="79"/>
        <v>37875</v>
      </c>
      <c r="D971" s="23">
        <f t="shared" si="80"/>
        <v>45.72</v>
      </c>
      <c r="E971" s="23">
        <f t="shared" si="81"/>
        <v>45.72</v>
      </c>
      <c r="F971" s="23">
        <f t="shared" si="83"/>
        <v>-2.1848380987395562E-3</v>
      </c>
      <c r="G971" s="23">
        <f t="shared" si="82"/>
        <v>2003</v>
      </c>
    </row>
    <row r="972" spans="1:7" x14ac:dyDescent="0.2">
      <c r="A972" s="23" t="s">
        <v>1759</v>
      </c>
      <c r="C972" s="24">
        <f t="shared" si="79"/>
        <v>37876</v>
      </c>
      <c r="D972" s="23">
        <f t="shared" si="80"/>
        <v>45.8</v>
      </c>
      <c r="E972" s="23">
        <f t="shared" si="81"/>
        <v>45.8</v>
      </c>
      <c r="F972" s="23">
        <f t="shared" si="83"/>
        <v>1.7482521935294133E-3</v>
      </c>
      <c r="G972" s="23">
        <f t="shared" si="82"/>
        <v>2003</v>
      </c>
    </row>
    <row r="973" spans="1:7" x14ac:dyDescent="0.2">
      <c r="A973" s="23" t="s">
        <v>1758</v>
      </c>
      <c r="C973" s="24">
        <f t="shared" si="79"/>
        <v>37879</v>
      </c>
      <c r="D973" s="23">
        <f t="shared" si="80"/>
        <v>45.8</v>
      </c>
      <c r="E973" s="23">
        <f t="shared" si="81"/>
        <v>45.8</v>
      </c>
      <c r="F973" s="23">
        <f t="shared" si="83"/>
        <v>0</v>
      </c>
      <c r="G973" s="23">
        <f t="shared" si="82"/>
        <v>2003</v>
      </c>
    </row>
    <row r="974" spans="1:7" x14ac:dyDescent="0.2">
      <c r="A974" s="23" t="s">
        <v>1757</v>
      </c>
      <c r="C974" s="24">
        <f t="shared" si="79"/>
        <v>37880</v>
      </c>
      <c r="D974" s="23">
        <f t="shared" si="80"/>
        <v>45.9</v>
      </c>
      <c r="E974" s="23">
        <f t="shared" si="81"/>
        <v>45.9</v>
      </c>
      <c r="F974" s="23">
        <f t="shared" si="83"/>
        <v>2.1810259463601461E-3</v>
      </c>
      <c r="G974" s="23">
        <f t="shared" si="82"/>
        <v>2003</v>
      </c>
    </row>
    <row r="975" spans="1:7" x14ac:dyDescent="0.2">
      <c r="A975" s="23" t="s">
        <v>1756</v>
      </c>
      <c r="C975" s="24">
        <f t="shared" si="79"/>
        <v>37881</v>
      </c>
      <c r="D975" s="23">
        <f t="shared" si="80"/>
        <v>45.95</v>
      </c>
      <c r="E975" s="23">
        <f t="shared" si="81"/>
        <v>45.95</v>
      </c>
      <c r="F975" s="23">
        <f t="shared" si="83"/>
        <v>1.0887317351966558E-3</v>
      </c>
      <c r="G975" s="23">
        <f t="shared" si="82"/>
        <v>2003</v>
      </c>
    </row>
    <row r="976" spans="1:7" x14ac:dyDescent="0.2">
      <c r="A976" s="23" t="s">
        <v>1755</v>
      </c>
      <c r="C976" s="24">
        <f t="shared" si="79"/>
        <v>37882</v>
      </c>
      <c r="D976" s="23">
        <f t="shared" si="80"/>
        <v>46</v>
      </c>
      <c r="E976" s="23">
        <f t="shared" si="81"/>
        <v>46</v>
      </c>
      <c r="F976" s="23">
        <f t="shared" si="83"/>
        <v>1.0875476873989189E-3</v>
      </c>
      <c r="G976" s="23">
        <f t="shared" si="82"/>
        <v>2003</v>
      </c>
    </row>
    <row r="977" spans="1:7" x14ac:dyDescent="0.2">
      <c r="A977" s="23" t="s">
        <v>1754</v>
      </c>
      <c r="C977" s="24">
        <f t="shared" si="79"/>
        <v>37883</v>
      </c>
      <c r="D977" s="23">
        <f t="shared" si="80"/>
        <v>45.98</v>
      </c>
      <c r="E977" s="23">
        <f t="shared" si="81"/>
        <v>45.98</v>
      </c>
      <c r="F977" s="23">
        <f t="shared" si="83"/>
        <v>-4.348771540595304E-4</v>
      </c>
      <c r="G977" s="23">
        <f t="shared" si="82"/>
        <v>2003</v>
      </c>
    </row>
    <row r="978" spans="1:7" x14ac:dyDescent="0.2">
      <c r="A978" s="23" t="s">
        <v>1753</v>
      </c>
      <c r="C978" s="24">
        <f t="shared" si="79"/>
        <v>37886</v>
      </c>
      <c r="D978" s="23">
        <f t="shared" si="80"/>
        <v>45.77</v>
      </c>
      <c r="E978" s="23">
        <f t="shared" si="81"/>
        <v>45.77</v>
      </c>
      <c r="F978" s="23">
        <f t="shared" si="83"/>
        <v>-4.5776646694845975E-3</v>
      </c>
      <c r="G978" s="23">
        <f t="shared" si="82"/>
        <v>2003</v>
      </c>
    </row>
    <row r="979" spans="1:7" x14ac:dyDescent="0.2">
      <c r="A979" s="23" t="s">
        <v>1752</v>
      </c>
      <c r="C979" s="24">
        <f t="shared" si="79"/>
        <v>37887</v>
      </c>
      <c r="D979" s="23">
        <f t="shared" si="80"/>
        <v>45.77</v>
      </c>
      <c r="E979" s="23">
        <f t="shared" si="81"/>
        <v>45.77</v>
      </c>
      <c r="F979" s="23">
        <f t="shared" si="83"/>
        <v>0</v>
      </c>
      <c r="G979" s="23">
        <f t="shared" si="82"/>
        <v>2003</v>
      </c>
    </row>
    <row r="980" spans="1:7" x14ac:dyDescent="0.2">
      <c r="A980" s="23" t="s">
        <v>1751</v>
      </c>
      <c r="C980" s="24">
        <f t="shared" si="79"/>
        <v>37888</v>
      </c>
      <c r="D980" s="23">
        <f t="shared" si="80"/>
        <v>45.88</v>
      </c>
      <c r="E980" s="23">
        <f t="shared" si="81"/>
        <v>45.88</v>
      </c>
      <c r="F980" s="23">
        <f t="shared" si="83"/>
        <v>2.4004375956192957E-3</v>
      </c>
      <c r="G980" s="23">
        <f t="shared" si="82"/>
        <v>2003</v>
      </c>
    </row>
    <row r="981" spans="1:7" x14ac:dyDescent="0.2">
      <c r="A981" s="23" t="s">
        <v>1750</v>
      </c>
      <c r="C981" s="24">
        <f t="shared" si="79"/>
        <v>37889</v>
      </c>
      <c r="D981" s="23">
        <f t="shared" si="80"/>
        <v>45.88</v>
      </c>
      <c r="E981" s="23">
        <f t="shared" si="81"/>
        <v>45.88</v>
      </c>
      <c r="F981" s="23">
        <f t="shared" si="83"/>
        <v>0</v>
      </c>
      <c r="G981" s="23">
        <f t="shared" si="82"/>
        <v>2003</v>
      </c>
    </row>
    <row r="982" spans="1:7" x14ac:dyDescent="0.2">
      <c r="A982" s="23" t="s">
        <v>1749</v>
      </c>
      <c r="C982" s="24">
        <f t="shared" si="79"/>
        <v>37890</v>
      </c>
      <c r="D982" s="23">
        <f t="shared" si="80"/>
        <v>45.77</v>
      </c>
      <c r="E982" s="23">
        <f t="shared" si="81"/>
        <v>45.77</v>
      </c>
      <c r="F982" s="23">
        <f t="shared" si="83"/>
        <v>-2.4004375956191695E-3</v>
      </c>
      <c r="G982" s="23">
        <f t="shared" si="82"/>
        <v>2003</v>
      </c>
    </row>
    <row r="983" spans="1:7" x14ac:dyDescent="0.2">
      <c r="A983" s="23" t="s">
        <v>1748</v>
      </c>
      <c r="C983" s="24">
        <f t="shared" si="79"/>
        <v>37893</v>
      </c>
      <c r="D983" s="23">
        <f t="shared" si="80"/>
        <v>45.85</v>
      </c>
      <c r="E983" s="23">
        <f t="shared" si="81"/>
        <v>45.85</v>
      </c>
      <c r="F983" s="23">
        <f t="shared" si="83"/>
        <v>1.7463440369230295E-3</v>
      </c>
      <c r="G983" s="23">
        <f t="shared" si="82"/>
        <v>2003</v>
      </c>
    </row>
    <row r="984" spans="1:7" x14ac:dyDescent="0.2">
      <c r="A984" s="23" t="s">
        <v>1747</v>
      </c>
      <c r="C984" s="24">
        <f t="shared" si="79"/>
        <v>37894</v>
      </c>
      <c r="D984" s="23">
        <f t="shared" si="80"/>
        <v>45.78</v>
      </c>
      <c r="E984" s="23">
        <f t="shared" si="81"/>
        <v>45.78</v>
      </c>
      <c r="F984" s="23">
        <f t="shared" si="83"/>
        <v>-1.5278841780531757E-3</v>
      </c>
      <c r="G984" s="23">
        <f t="shared" si="82"/>
        <v>2003</v>
      </c>
    </row>
    <row r="985" spans="1:7" x14ac:dyDescent="0.2">
      <c r="A985" s="23" t="s">
        <v>1746</v>
      </c>
      <c r="C985" s="24">
        <f t="shared" si="79"/>
        <v>37895</v>
      </c>
      <c r="D985" s="23">
        <f t="shared" si="80"/>
        <v>45.7</v>
      </c>
      <c r="E985" s="23">
        <f t="shared" si="81"/>
        <v>45.7</v>
      </c>
      <c r="F985" s="23">
        <f t="shared" si="83"/>
        <v>-1.7490166242616178E-3</v>
      </c>
      <c r="G985" s="23">
        <f t="shared" si="82"/>
        <v>2003</v>
      </c>
    </row>
    <row r="986" spans="1:7" x14ac:dyDescent="0.2">
      <c r="A986" s="23" t="s">
        <v>1745</v>
      </c>
      <c r="C986" s="24">
        <f t="shared" si="79"/>
        <v>37896</v>
      </c>
      <c r="D986" s="23">
        <f t="shared" si="80"/>
        <v>45.43</v>
      </c>
      <c r="E986" s="23">
        <f t="shared" si="81"/>
        <v>45.43</v>
      </c>
      <c r="F986" s="23">
        <f t="shared" si="83"/>
        <v>-5.9256181288471496E-3</v>
      </c>
      <c r="G986" s="23">
        <f t="shared" si="82"/>
        <v>2003</v>
      </c>
    </row>
    <row r="987" spans="1:7" x14ac:dyDescent="0.2">
      <c r="A987" s="23" t="s">
        <v>1744</v>
      </c>
      <c r="C987" s="24">
        <f t="shared" si="79"/>
        <v>37897</v>
      </c>
      <c r="D987" s="23">
        <f t="shared" si="80"/>
        <v>45.33</v>
      </c>
      <c r="E987" s="23">
        <f t="shared" si="81"/>
        <v>45.33</v>
      </c>
      <c r="F987" s="23">
        <f t="shared" si="83"/>
        <v>-2.2036148185541229E-3</v>
      </c>
      <c r="G987" s="23">
        <f t="shared" si="82"/>
        <v>2003</v>
      </c>
    </row>
    <row r="988" spans="1:7" x14ac:dyDescent="0.2">
      <c r="A988" s="23" t="s">
        <v>1743</v>
      </c>
      <c r="C988" s="24">
        <f t="shared" si="79"/>
        <v>37900</v>
      </c>
      <c r="D988" s="23">
        <f t="shared" si="80"/>
        <v>45.49</v>
      </c>
      <c r="E988" s="23">
        <f t="shared" si="81"/>
        <v>45.49</v>
      </c>
      <c r="F988" s="23">
        <f t="shared" si="83"/>
        <v>3.5234566291550157E-3</v>
      </c>
      <c r="G988" s="23">
        <f t="shared" si="82"/>
        <v>2003</v>
      </c>
    </row>
    <row r="989" spans="1:7" x14ac:dyDescent="0.2">
      <c r="A989" s="23" t="s">
        <v>1742</v>
      </c>
      <c r="C989" s="24">
        <f t="shared" si="79"/>
        <v>37901</v>
      </c>
      <c r="D989" s="23">
        <f t="shared" si="80"/>
        <v>45.33</v>
      </c>
      <c r="E989" s="23">
        <f t="shared" si="81"/>
        <v>45.33</v>
      </c>
      <c r="F989" s="23">
        <f t="shared" si="83"/>
        <v>-3.5234566291549307E-3</v>
      </c>
      <c r="G989" s="23">
        <f t="shared" si="82"/>
        <v>2003</v>
      </c>
    </row>
    <row r="990" spans="1:7" x14ac:dyDescent="0.2">
      <c r="A990" s="23" t="s">
        <v>1741</v>
      </c>
      <c r="C990" s="24">
        <f t="shared" si="79"/>
        <v>37902</v>
      </c>
      <c r="D990" s="23">
        <f t="shared" si="80"/>
        <v>45.43</v>
      </c>
      <c r="E990" s="23">
        <f t="shared" si="81"/>
        <v>45.43</v>
      </c>
      <c r="F990" s="23">
        <f t="shared" si="83"/>
        <v>2.203614818554047E-3</v>
      </c>
      <c r="G990" s="23">
        <f t="shared" si="82"/>
        <v>2003</v>
      </c>
    </row>
    <row r="991" spans="1:7" x14ac:dyDescent="0.2">
      <c r="A991" s="23" t="s">
        <v>1740</v>
      </c>
      <c r="C991" s="24">
        <f t="shared" si="79"/>
        <v>37903</v>
      </c>
      <c r="D991" s="23">
        <f t="shared" si="80"/>
        <v>45.29</v>
      </c>
      <c r="E991" s="23">
        <f t="shared" si="81"/>
        <v>45.29</v>
      </c>
      <c r="F991" s="23">
        <f t="shared" si="83"/>
        <v>-3.0864222031893912E-3</v>
      </c>
      <c r="G991" s="23">
        <f t="shared" si="82"/>
        <v>2003</v>
      </c>
    </row>
    <row r="992" spans="1:7" x14ac:dyDescent="0.2">
      <c r="A992" s="23" t="s">
        <v>1739</v>
      </c>
      <c r="C992" s="24">
        <f t="shared" si="79"/>
        <v>37904</v>
      </c>
      <c r="D992" s="23">
        <f t="shared" si="80"/>
        <v>45.42</v>
      </c>
      <c r="E992" s="23">
        <f t="shared" si="81"/>
        <v>45.42</v>
      </c>
      <c r="F992" s="23">
        <f t="shared" si="83"/>
        <v>2.8662791092898942E-3</v>
      </c>
      <c r="G992" s="23">
        <f t="shared" si="82"/>
        <v>2003</v>
      </c>
    </row>
    <row r="993" spans="1:7" x14ac:dyDescent="0.2">
      <c r="A993" s="23" t="s">
        <v>1738</v>
      </c>
      <c r="C993" s="24">
        <f t="shared" si="79"/>
        <v>37907</v>
      </c>
      <c r="D993" s="23" t="e">
        <f t="shared" si="80"/>
        <v>#VALUE!</v>
      </c>
      <c r="E993" s="23">
        <f t="shared" si="81"/>
        <v>45.42</v>
      </c>
      <c r="F993" s="23">
        <f t="shared" si="83"/>
        <v>0</v>
      </c>
      <c r="G993" s="23">
        <f t="shared" si="82"/>
        <v>2003</v>
      </c>
    </row>
    <row r="994" spans="1:7" x14ac:dyDescent="0.2">
      <c r="A994" s="23" t="s">
        <v>1737</v>
      </c>
      <c r="C994" s="24">
        <f t="shared" si="79"/>
        <v>37908</v>
      </c>
      <c r="D994" s="23">
        <f t="shared" si="80"/>
        <v>45.66</v>
      </c>
      <c r="E994" s="23">
        <f t="shared" si="81"/>
        <v>45.66</v>
      </c>
      <c r="F994" s="23">
        <f t="shared" si="83"/>
        <v>5.2701044242370234E-3</v>
      </c>
      <c r="G994" s="23">
        <f t="shared" si="82"/>
        <v>2003</v>
      </c>
    </row>
    <row r="995" spans="1:7" x14ac:dyDescent="0.2">
      <c r="A995" s="23" t="s">
        <v>1736</v>
      </c>
      <c r="C995" s="24">
        <f t="shared" si="79"/>
        <v>37909</v>
      </c>
      <c r="D995" s="23">
        <f t="shared" si="80"/>
        <v>45.7</v>
      </c>
      <c r="E995" s="23">
        <f t="shared" si="81"/>
        <v>45.7</v>
      </c>
      <c r="F995" s="23">
        <f t="shared" si="83"/>
        <v>8.7565679850966425E-4</v>
      </c>
      <c r="G995" s="23">
        <f t="shared" si="82"/>
        <v>2003</v>
      </c>
    </row>
    <row r="996" spans="1:7" x14ac:dyDescent="0.2">
      <c r="A996" s="23" t="s">
        <v>1735</v>
      </c>
      <c r="C996" s="24">
        <f t="shared" si="79"/>
        <v>37910</v>
      </c>
      <c r="D996" s="23">
        <f t="shared" si="80"/>
        <v>45.33</v>
      </c>
      <c r="E996" s="23">
        <f t="shared" si="81"/>
        <v>45.33</v>
      </c>
      <c r="F996" s="23">
        <f t="shared" si="83"/>
        <v>-8.1292329474012687E-3</v>
      </c>
      <c r="G996" s="23">
        <f t="shared" si="82"/>
        <v>2003</v>
      </c>
    </row>
    <row r="997" spans="1:7" x14ac:dyDescent="0.2">
      <c r="A997" s="23" t="s">
        <v>1734</v>
      </c>
      <c r="C997" s="24">
        <f t="shared" si="79"/>
        <v>37911</v>
      </c>
      <c r="D997" s="23">
        <f t="shared" si="80"/>
        <v>45.33</v>
      </c>
      <c r="E997" s="23">
        <f t="shared" si="81"/>
        <v>45.33</v>
      </c>
      <c r="F997" s="23">
        <f t="shared" si="83"/>
        <v>0</v>
      </c>
      <c r="G997" s="23">
        <f t="shared" si="82"/>
        <v>2003</v>
      </c>
    </row>
    <row r="998" spans="1:7" x14ac:dyDescent="0.2">
      <c r="A998" s="23" t="s">
        <v>1733</v>
      </c>
      <c r="C998" s="24">
        <f t="shared" si="79"/>
        <v>37914</v>
      </c>
      <c r="D998" s="23">
        <f t="shared" si="80"/>
        <v>45.36</v>
      </c>
      <c r="E998" s="23">
        <f t="shared" si="81"/>
        <v>45.36</v>
      </c>
      <c r="F998" s="23">
        <f t="shared" si="83"/>
        <v>6.6159446673871847E-4</v>
      </c>
      <c r="G998" s="23">
        <f t="shared" si="82"/>
        <v>2003</v>
      </c>
    </row>
    <row r="999" spans="1:7" x14ac:dyDescent="0.2">
      <c r="A999" s="23" t="s">
        <v>1732</v>
      </c>
      <c r="C999" s="24">
        <f t="shared" si="79"/>
        <v>37915</v>
      </c>
      <c r="D999" s="23">
        <f t="shared" si="80"/>
        <v>45.33</v>
      </c>
      <c r="E999" s="23">
        <f t="shared" si="81"/>
        <v>45.33</v>
      </c>
      <c r="F999" s="23">
        <f t="shared" si="83"/>
        <v>-6.6159446673877301E-4</v>
      </c>
      <c r="G999" s="23">
        <f t="shared" si="82"/>
        <v>2003</v>
      </c>
    </row>
    <row r="1000" spans="1:7" x14ac:dyDescent="0.2">
      <c r="A1000" s="23" t="s">
        <v>1731</v>
      </c>
      <c r="C1000" s="24">
        <f t="shared" si="79"/>
        <v>37916</v>
      </c>
      <c r="D1000" s="23">
        <f t="shared" si="80"/>
        <v>45.35</v>
      </c>
      <c r="E1000" s="23">
        <f t="shared" si="81"/>
        <v>45.35</v>
      </c>
      <c r="F1000" s="23">
        <f t="shared" si="83"/>
        <v>4.4111160838785165E-4</v>
      </c>
      <c r="G1000" s="23">
        <f t="shared" si="82"/>
        <v>2003</v>
      </c>
    </row>
    <row r="1001" spans="1:7" x14ac:dyDescent="0.2">
      <c r="A1001" s="23" t="s">
        <v>1730</v>
      </c>
      <c r="C1001" s="24">
        <f t="shared" si="79"/>
        <v>37917</v>
      </c>
      <c r="D1001" s="23">
        <f t="shared" si="80"/>
        <v>45.33</v>
      </c>
      <c r="E1001" s="23">
        <f t="shared" si="81"/>
        <v>45.33</v>
      </c>
      <c r="F1001" s="23">
        <f t="shared" si="83"/>
        <v>-4.4111160838773445E-4</v>
      </c>
      <c r="G1001" s="23">
        <f t="shared" si="82"/>
        <v>2003</v>
      </c>
    </row>
    <row r="1002" spans="1:7" x14ac:dyDescent="0.2">
      <c r="A1002" s="23" t="s">
        <v>1729</v>
      </c>
      <c r="C1002" s="24">
        <f t="shared" si="79"/>
        <v>37918</v>
      </c>
      <c r="D1002" s="23">
        <f t="shared" si="80"/>
        <v>45.32</v>
      </c>
      <c r="E1002" s="23">
        <f t="shared" si="81"/>
        <v>45.32</v>
      </c>
      <c r="F1002" s="23">
        <f t="shared" si="83"/>
        <v>-2.2062879295228335E-4</v>
      </c>
      <c r="G1002" s="23">
        <f t="shared" si="82"/>
        <v>2003</v>
      </c>
    </row>
    <row r="1003" spans="1:7" x14ac:dyDescent="0.2">
      <c r="A1003" s="23" t="s">
        <v>1728</v>
      </c>
      <c r="C1003" s="24">
        <f t="shared" si="79"/>
        <v>37921</v>
      </c>
      <c r="D1003" s="23">
        <f t="shared" si="80"/>
        <v>45.4</v>
      </c>
      <c r="E1003" s="23">
        <f t="shared" si="81"/>
        <v>45.4</v>
      </c>
      <c r="F1003" s="23">
        <f t="shared" si="83"/>
        <v>1.7636688874967138E-3</v>
      </c>
      <c r="G1003" s="23">
        <f t="shared" si="82"/>
        <v>2003</v>
      </c>
    </row>
    <row r="1004" spans="1:7" x14ac:dyDescent="0.2">
      <c r="A1004" s="23" t="s">
        <v>1727</v>
      </c>
      <c r="C1004" s="24">
        <f t="shared" si="79"/>
        <v>37922</v>
      </c>
      <c r="D1004" s="23">
        <f t="shared" si="80"/>
        <v>45.31</v>
      </c>
      <c r="E1004" s="23">
        <f t="shared" si="81"/>
        <v>45.31</v>
      </c>
      <c r="F1004" s="23">
        <f t="shared" si="83"/>
        <v>-1.9843463682554085E-3</v>
      </c>
      <c r="G1004" s="23">
        <f t="shared" si="82"/>
        <v>2003</v>
      </c>
    </row>
    <row r="1005" spans="1:7" x14ac:dyDescent="0.2">
      <c r="A1005" s="23" t="s">
        <v>1726</v>
      </c>
      <c r="C1005" s="24">
        <f t="shared" si="79"/>
        <v>37923</v>
      </c>
      <c r="D1005" s="23">
        <f t="shared" si="80"/>
        <v>45.36</v>
      </c>
      <c r="E1005" s="23">
        <f t="shared" si="81"/>
        <v>45.36</v>
      </c>
      <c r="F1005" s="23">
        <f t="shared" si="83"/>
        <v>1.1029007404498288E-3</v>
      </c>
      <c r="G1005" s="23">
        <f t="shared" si="82"/>
        <v>2003</v>
      </c>
    </row>
    <row r="1006" spans="1:7" x14ac:dyDescent="0.2">
      <c r="A1006" s="23" t="s">
        <v>1725</v>
      </c>
      <c r="C1006" s="24">
        <f t="shared" si="79"/>
        <v>37924</v>
      </c>
      <c r="D1006" s="23">
        <f t="shared" si="80"/>
        <v>45.35</v>
      </c>
      <c r="E1006" s="23">
        <f t="shared" si="81"/>
        <v>45.35</v>
      </c>
      <c r="F1006" s="23">
        <f t="shared" si="83"/>
        <v>-2.2048285835095892E-4</v>
      </c>
      <c r="G1006" s="23">
        <f t="shared" si="82"/>
        <v>2003</v>
      </c>
    </row>
    <row r="1007" spans="1:7" x14ac:dyDescent="0.2">
      <c r="A1007" s="23" t="s">
        <v>1724</v>
      </c>
      <c r="C1007" s="24">
        <f t="shared" si="79"/>
        <v>37925</v>
      </c>
      <c r="D1007" s="23">
        <f t="shared" si="80"/>
        <v>45.33</v>
      </c>
      <c r="E1007" s="23">
        <f t="shared" si="81"/>
        <v>45.33</v>
      </c>
      <c r="F1007" s="23">
        <f t="shared" si="83"/>
        <v>-4.4111160838773445E-4</v>
      </c>
      <c r="G1007" s="23">
        <f t="shared" si="82"/>
        <v>2003</v>
      </c>
    </row>
    <row r="1008" spans="1:7" x14ac:dyDescent="0.2">
      <c r="A1008" s="23" t="s">
        <v>1723</v>
      </c>
      <c r="C1008" s="24">
        <f t="shared" si="79"/>
        <v>37928</v>
      </c>
      <c r="D1008" s="23">
        <f t="shared" si="80"/>
        <v>45.32</v>
      </c>
      <c r="E1008" s="23">
        <f t="shared" si="81"/>
        <v>45.32</v>
      </c>
      <c r="F1008" s="23">
        <f t="shared" si="83"/>
        <v>-2.2062879295228335E-4</v>
      </c>
      <c r="G1008" s="23">
        <f t="shared" si="82"/>
        <v>2003</v>
      </c>
    </row>
    <row r="1009" spans="1:7" x14ac:dyDescent="0.2">
      <c r="A1009" s="23" t="s">
        <v>1722</v>
      </c>
      <c r="C1009" s="24">
        <f t="shared" si="79"/>
        <v>37929</v>
      </c>
      <c r="D1009" s="23">
        <f t="shared" si="80"/>
        <v>45.31</v>
      </c>
      <c r="E1009" s="23">
        <f t="shared" si="81"/>
        <v>45.31</v>
      </c>
      <c r="F1009" s="23">
        <f t="shared" si="83"/>
        <v>-2.206774807587057E-4</v>
      </c>
      <c r="G1009" s="23">
        <f t="shared" si="82"/>
        <v>2003</v>
      </c>
    </row>
    <row r="1010" spans="1:7" x14ac:dyDescent="0.2">
      <c r="A1010" s="23" t="s">
        <v>1721</v>
      </c>
      <c r="C1010" s="24">
        <f t="shared" si="79"/>
        <v>37930</v>
      </c>
      <c r="D1010" s="23">
        <f t="shared" si="80"/>
        <v>45.34</v>
      </c>
      <c r="E1010" s="23">
        <f t="shared" si="81"/>
        <v>45.34</v>
      </c>
      <c r="F1010" s="23">
        <f t="shared" si="83"/>
        <v>6.6188640033612253E-4</v>
      </c>
      <c r="G1010" s="23">
        <f t="shared" si="82"/>
        <v>2003</v>
      </c>
    </row>
    <row r="1011" spans="1:7" x14ac:dyDescent="0.2">
      <c r="A1011" s="23" t="s">
        <v>1720</v>
      </c>
      <c r="C1011" s="24">
        <f t="shared" si="79"/>
        <v>37931</v>
      </c>
      <c r="D1011" s="23">
        <f t="shared" si="80"/>
        <v>45.3</v>
      </c>
      <c r="E1011" s="23">
        <f t="shared" si="81"/>
        <v>45.3</v>
      </c>
      <c r="F1011" s="23">
        <f t="shared" si="83"/>
        <v>-8.8261259039470823E-4</v>
      </c>
      <c r="G1011" s="23">
        <f t="shared" si="82"/>
        <v>2003</v>
      </c>
    </row>
    <row r="1012" spans="1:7" x14ac:dyDescent="0.2">
      <c r="A1012" s="23" t="s">
        <v>1719</v>
      </c>
      <c r="C1012" s="24">
        <f t="shared" si="79"/>
        <v>37932</v>
      </c>
      <c r="D1012" s="23">
        <f t="shared" si="80"/>
        <v>45.33</v>
      </c>
      <c r="E1012" s="23">
        <f t="shared" si="81"/>
        <v>45.33</v>
      </c>
      <c r="F1012" s="23">
        <f t="shared" si="83"/>
        <v>6.6203246376958199E-4</v>
      </c>
      <c r="G1012" s="23">
        <f t="shared" si="82"/>
        <v>2003</v>
      </c>
    </row>
    <row r="1013" spans="1:7" x14ac:dyDescent="0.2">
      <c r="A1013" s="23" t="s">
        <v>1718</v>
      </c>
      <c r="C1013" s="24">
        <f t="shared" si="79"/>
        <v>37935</v>
      </c>
      <c r="D1013" s="23">
        <f t="shared" si="80"/>
        <v>45.33</v>
      </c>
      <c r="E1013" s="23">
        <f t="shared" si="81"/>
        <v>45.33</v>
      </c>
      <c r="F1013" s="23">
        <f t="shared" si="83"/>
        <v>0</v>
      </c>
      <c r="G1013" s="23">
        <f t="shared" si="82"/>
        <v>2003</v>
      </c>
    </row>
    <row r="1014" spans="1:7" x14ac:dyDescent="0.2">
      <c r="A1014" s="23" t="s">
        <v>1717</v>
      </c>
      <c r="C1014" s="24">
        <f t="shared" si="79"/>
        <v>37936</v>
      </c>
      <c r="D1014" s="23" t="e">
        <f t="shared" si="80"/>
        <v>#VALUE!</v>
      </c>
      <c r="E1014" s="23">
        <f t="shared" si="81"/>
        <v>45.33</v>
      </c>
      <c r="F1014" s="23">
        <f t="shared" si="83"/>
        <v>0</v>
      </c>
      <c r="G1014" s="23">
        <f t="shared" si="82"/>
        <v>2003</v>
      </c>
    </row>
    <row r="1015" spans="1:7" x14ac:dyDescent="0.2">
      <c r="A1015" s="23" t="s">
        <v>1716</v>
      </c>
      <c r="C1015" s="24">
        <f t="shared" si="79"/>
        <v>37937</v>
      </c>
      <c r="D1015" s="23">
        <f t="shared" si="80"/>
        <v>45.36</v>
      </c>
      <c r="E1015" s="23">
        <f t="shared" si="81"/>
        <v>45.36</v>
      </c>
      <c r="F1015" s="23">
        <f t="shared" si="83"/>
        <v>6.6159446673871847E-4</v>
      </c>
      <c r="G1015" s="23">
        <f t="shared" si="82"/>
        <v>2003</v>
      </c>
    </row>
    <row r="1016" spans="1:7" x14ac:dyDescent="0.2">
      <c r="A1016" s="23" t="s">
        <v>1715</v>
      </c>
      <c r="C1016" s="24">
        <f t="shared" si="79"/>
        <v>37938</v>
      </c>
      <c r="D1016" s="23">
        <f t="shared" si="80"/>
        <v>45.39</v>
      </c>
      <c r="E1016" s="23">
        <f t="shared" si="81"/>
        <v>45.39</v>
      </c>
      <c r="F1016" s="23">
        <f t="shared" si="83"/>
        <v>6.6115704887753472E-4</v>
      </c>
      <c r="G1016" s="23">
        <f t="shared" si="82"/>
        <v>2003</v>
      </c>
    </row>
    <row r="1017" spans="1:7" x14ac:dyDescent="0.2">
      <c r="A1017" s="23" t="s">
        <v>1714</v>
      </c>
      <c r="C1017" s="24">
        <f t="shared" si="79"/>
        <v>37939</v>
      </c>
      <c r="D1017" s="23">
        <f t="shared" si="80"/>
        <v>45.44</v>
      </c>
      <c r="E1017" s="23">
        <f t="shared" si="81"/>
        <v>45.44</v>
      </c>
      <c r="F1017" s="23">
        <f t="shared" si="83"/>
        <v>1.1009579445215793E-3</v>
      </c>
      <c r="G1017" s="23">
        <f t="shared" si="82"/>
        <v>2003</v>
      </c>
    </row>
    <row r="1018" spans="1:7" x14ac:dyDescent="0.2">
      <c r="A1018" s="23" t="s">
        <v>1713</v>
      </c>
      <c r="C1018" s="24">
        <f t="shared" si="79"/>
        <v>37942</v>
      </c>
      <c r="D1018" s="23">
        <f t="shared" si="80"/>
        <v>45.55</v>
      </c>
      <c r="E1018" s="23">
        <f t="shared" si="81"/>
        <v>45.55</v>
      </c>
      <c r="F1018" s="23">
        <f t="shared" si="83"/>
        <v>2.417849293071352E-3</v>
      </c>
      <c r="G1018" s="23">
        <f t="shared" si="82"/>
        <v>2003</v>
      </c>
    </row>
    <row r="1019" spans="1:7" x14ac:dyDescent="0.2">
      <c r="A1019" s="23" t="s">
        <v>1712</v>
      </c>
      <c r="C1019" s="24">
        <f t="shared" si="79"/>
        <v>37943</v>
      </c>
      <c r="D1019" s="23">
        <f t="shared" si="80"/>
        <v>45.62</v>
      </c>
      <c r="E1019" s="23">
        <f t="shared" si="81"/>
        <v>45.62</v>
      </c>
      <c r="F1019" s="23">
        <f t="shared" si="83"/>
        <v>1.5355931502747135E-3</v>
      </c>
      <c r="G1019" s="23">
        <f t="shared" si="82"/>
        <v>2003</v>
      </c>
    </row>
    <row r="1020" spans="1:7" x14ac:dyDescent="0.2">
      <c r="A1020" s="23" t="s">
        <v>1711</v>
      </c>
      <c r="C1020" s="24">
        <f t="shared" si="79"/>
        <v>37944</v>
      </c>
      <c r="D1020" s="23">
        <f t="shared" si="80"/>
        <v>45.63</v>
      </c>
      <c r="E1020" s="23">
        <f t="shared" si="81"/>
        <v>45.63</v>
      </c>
      <c r="F1020" s="23">
        <f t="shared" si="83"/>
        <v>2.1917808306934797E-4</v>
      </c>
      <c r="G1020" s="23">
        <f t="shared" si="82"/>
        <v>2003</v>
      </c>
    </row>
    <row r="1021" spans="1:7" x14ac:dyDescent="0.2">
      <c r="A1021" s="23" t="s">
        <v>1710</v>
      </c>
      <c r="C1021" s="24">
        <f t="shared" si="79"/>
        <v>37945</v>
      </c>
      <c r="D1021" s="23">
        <f t="shared" si="80"/>
        <v>45.78</v>
      </c>
      <c r="E1021" s="23">
        <f t="shared" si="81"/>
        <v>45.78</v>
      </c>
      <c r="F1021" s="23">
        <f t="shared" si="83"/>
        <v>3.2819195851093294E-3</v>
      </c>
      <c r="G1021" s="23">
        <f t="shared" si="82"/>
        <v>2003</v>
      </c>
    </row>
    <row r="1022" spans="1:7" x14ac:dyDescent="0.2">
      <c r="A1022" s="23" t="s">
        <v>1709</v>
      </c>
      <c r="C1022" s="24">
        <f t="shared" si="79"/>
        <v>37946</v>
      </c>
      <c r="D1022" s="23">
        <f t="shared" si="80"/>
        <v>45.75</v>
      </c>
      <c r="E1022" s="23">
        <f t="shared" si="81"/>
        <v>45.75</v>
      </c>
      <c r="F1022" s="23">
        <f t="shared" si="83"/>
        <v>-6.5552280289032884E-4</v>
      </c>
      <c r="G1022" s="23">
        <f t="shared" si="82"/>
        <v>2003</v>
      </c>
    </row>
    <row r="1023" spans="1:7" x14ac:dyDescent="0.2">
      <c r="A1023" s="23" t="s">
        <v>1708</v>
      </c>
      <c r="C1023" s="24">
        <f t="shared" si="79"/>
        <v>37949</v>
      </c>
      <c r="D1023" s="23">
        <f t="shared" si="80"/>
        <v>45.88</v>
      </c>
      <c r="E1023" s="23">
        <f t="shared" si="81"/>
        <v>45.88</v>
      </c>
      <c r="F1023" s="23">
        <f t="shared" si="83"/>
        <v>2.8375005396397471E-3</v>
      </c>
      <c r="G1023" s="23">
        <f t="shared" si="82"/>
        <v>2003</v>
      </c>
    </row>
    <row r="1024" spans="1:7" x14ac:dyDescent="0.2">
      <c r="A1024" s="23" t="s">
        <v>1707</v>
      </c>
      <c r="C1024" s="24">
        <f t="shared" si="79"/>
        <v>37950</v>
      </c>
      <c r="D1024" s="23">
        <f t="shared" si="80"/>
        <v>45.95</v>
      </c>
      <c r="E1024" s="23">
        <f t="shared" si="81"/>
        <v>45.95</v>
      </c>
      <c r="F1024" s="23">
        <f t="shared" si="83"/>
        <v>1.5245565405261317E-3</v>
      </c>
      <c r="G1024" s="23">
        <f t="shared" si="82"/>
        <v>2003</v>
      </c>
    </row>
    <row r="1025" spans="1:7" x14ac:dyDescent="0.2">
      <c r="A1025" s="23" t="s">
        <v>1706</v>
      </c>
      <c r="C1025" s="24">
        <f t="shared" si="79"/>
        <v>37951</v>
      </c>
      <c r="D1025" s="23">
        <f t="shared" si="80"/>
        <v>45.88</v>
      </c>
      <c r="E1025" s="23">
        <f t="shared" si="81"/>
        <v>45.88</v>
      </c>
      <c r="F1025" s="23">
        <f t="shared" si="83"/>
        <v>-1.5245565405261465E-3</v>
      </c>
      <c r="G1025" s="23">
        <f t="shared" si="82"/>
        <v>2003</v>
      </c>
    </row>
    <row r="1026" spans="1:7" x14ac:dyDescent="0.2">
      <c r="A1026" s="23" t="s">
        <v>1705</v>
      </c>
      <c r="C1026" s="24">
        <f t="shared" si="79"/>
        <v>37952</v>
      </c>
      <c r="D1026" s="23" t="e">
        <f t="shared" si="80"/>
        <v>#VALUE!</v>
      </c>
      <c r="E1026" s="23">
        <f t="shared" si="81"/>
        <v>45.88</v>
      </c>
      <c r="F1026" s="23">
        <f t="shared" si="83"/>
        <v>0</v>
      </c>
      <c r="G1026" s="23">
        <f t="shared" si="82"/>
        <v>2003</v>
      </c>
    </row>
    <row r="1027" spans="1:7" x14ac:dyDescent="0.2">
      <c r="A1027" s="23" t="s">
        <v>1704</v>
      </c>
      <c r="C1027" s="24">
        <f t="shared" si="79"/>
        <v>37953</v>
      </c>
      <c r="D1027" s="23">
        <f t="shared" si="80"/>
        <v>45.82</v>
      </c>
      <c r="E1027" s="23">
        <f t="shared" si="81"/>
        <v>45.82</v>
      </c>
      <c r="F1027" s="23">
        <f t="shared" si="83"/>
        <v>-1.3086152358205403E-3</v>
      </c>
      <c r="G1027" s="23">
        <f t="shared" si="82"/>
        <v>2003</v>
      </c>
    </row>
    <row r="1028" spans="1:7" x14ac:dyDescent="0.2">
      <c r="A1028" s="23" t="s">
        <v>1703</v>
      </c>
      <c r="C1028" s="24">
        <f t="shared" si="79"/>
        <v>37956</v>
      </c>
      <c r="D1028" s="23">
        <f t="shared" si="80"/>
        <v>45.77</v>
      </c>
      <c r="E1028" s="23">
        <f t="shared" si="81"/>
        <v>45.77</v>
      </c>
      <c r="F1028" s="23">
        <f t="shared" si="83"/>
        <v>-1.091822359798689E-3</v>
      </c>
      <c r="G1028" s="23">
        <f t="shared" si="82"/>
        <v>2003</v>
      </c>
    </row>
    <row r="1029" spans="1:7" x14ac:dyDescent="0.2">
      <c r="A1029" s="23" t="s">
        <v>1702</v>
      </c>
      <c r="C1029" s="24">
        <f t="shared" si="79"/>
        <v>37957</v>
      </c>
      <c r="D1029" s="23">
        <f t="shared" si="80"/>
        <v>45.7</v>
      </c>
      <c r="E1029" s="23">
        <f t="shared" si="81"/>
        <v>45.7</v>
      </c>
      <c r="F1029" s="23">
        <f t="shared" si="83"/>
        <v>-1.5305567653917194E-3</v>
      </c>
      <c r="G1029" s="23">
        <f t="shared" si="82"/>
        <v>2003</v>
      </c>
    </row>
    <row r="1030" spans="1:7" x14ac:dyDescent="0.2">
      <c r="A1030" s="23" t="s">
        <v>1701</v>
      </c>
      <c r="C1030" s="24">
        <f t="shared" si="79"/>
        <v>37958</v>
      </c>
      <c r="D1030" s="23">
        <f t="shared" si="80"/>
        <v>45.63</v>
      </c>
      <c r="E1030" s="23">
        <f t="shared" si="81"/>
        <v>45.63</v>
      </c>
      <c r="F1030" s="23">
        <f t="shared" si="83"/>
        <v>-1.5329029608478581E-3</v>
      </c>
      <c r="G1030" s="23">
        <f t="shared" si="82"/>
        <v>2003</v>
      </c>
    </row>
    <row r="1031" spans="1:7" x14ac:dyDescent="0.2">
      <c r="A1031" s="23" t="s">
        <v>1700</v>
      </c>
      <c r="C1031" s="24">
        <f t="shared" si="79"/>
        <v>37959</v>
      </c>
      <c r="D1031" s="23">
        <f t="shared" si="80"/>
        <v>45.66</v>
      </c>
      <c r="E1031" s="23">
        <f t="shared" si="81"/>
        <v>45.66</v>
      </c>
      <c r="F1031" s="23">
        <f t="shared" si="83"/>
        <v>6.5724616233822023E-4</v>
      </c>
      <c r="G1031" s="23">
        <f t="shared" si="82"/>
        <v>2003</v>
      </c>
    </row>
    <row r="1032" spans="1:7" x14ac:dyDescent="0.2">
      <c r="A1032" s="23" t="s">
        <v>1699</v>
      </c>
      <c r="C1032" s="24">
        <f t="shared" ref="C1032:C1095" si="84">VALUE(LEFT(A1032,15))</f>
        <v>37960</v>
      </c>
      <c r="D1032" s="23">
        <f t="shared" ref="D1032:D1095" si="85">VALUE(RIGHT(A1032,9))</f>
        <v>45.66</v>
      </c>
      <c r="E1032" s="23">
        <f t="shared" ref="E1032:E1095" si="86">IF(ISNUMBER(D1032),D1032,D1031)</f>
        <v>45.66</v>
      </c>
      <c r="F1032" s="23">
        <f t="shared" si="83"/>
        <v>0</v>
      </c>
      <c r="G1032" s="23">
        <f t="shared" ref="G1032:G1095" si="87">YEAR(C1032)</f>
        <v>2003</v>
      </c>
    </row>
    <row r="1033" spans="1:7" x14ac:dyDescent="0.2">
      <c r="A1033" s="23" t="s">
        <v>1698</v>
      </c>
      <c r="C1033" s="24">
        <f t="shared" si="84"/>
        <v>37963</v>
      </c>
      <c r="D1033" s="23">
        <f t="shared" si="85"/>
        <v>45.55</v>
      </c>
      <c r="E1033" s="23">
        <f t="shared" si="86"/>
        <v>45.55</v>
      </c>
      <c r="F1033" s="23">
        <f t="shared" ref="F1033:F1096" si="88">LN(E1033/E1032)</f>
        <v>-2.4120173956821336E-3</v>
      </c>
      <c r="G1033" s="23">
        <f t="shared" si="87"/>
        <v>2003</v>
      </c>
    </row>
    <row r="1034" spans="1:7" x14ac:dyDescent="0.2">
      <c r="A1034" s="23" t="s">
        <v>1697</v>
      </c>
      <c r="C1034" s="24">
        <f t="shared" si="84"/>
        <v>37964</v>
      </c>
      <c r="D1034" s="23">
        <f t="shared" si="85"/>
        <v>45.55</v>
      </c>
      <c r="E1034" s="23">
        <f t="shared" si="86"/>
        <v>45.55</v>
      </c>
      <c r="F1034" s="23">
        <f t="shared" si="88"/>
        <v>0</v>
      </c>
      <c r="G1034" s="23">
        <f t="shared" si="87"/>
        <v>2003</v>
      </c>
    </row>
    <row r="1035" spans="1:7" x14ac:dyDescent="0.2">
      <c r="A1035" s="23" t="s">
        <v>1696</v>
      </c>
      <c r="C1035" s="24">
        <f t="shared" si="84"/>
        <v>37965</v>
      </c>
      <c r="D1035" s="23">
        <f t="shared" si="85"/>
        <v>45.55</v>
      </c>
      <c r="E1035" s="23">
        <f t="shared" si="86"/>
        <v>45.55</v>
      </c>
      <c r="F1035" s="23">
        <f t="shared" si="88"/>
        <v>0</v>
      </c>
      <c r="G1035" s="23">
        <f t="shared" si="87"/>
        <v>2003</v>
      </c>
    </row>
    <row r="1036" spans="1:7" x14ac:dyDescent="0.2">
      <c r="A1036" s="23" t="s">
        <v>1695</v>
      </c>
      <c r="C1036" s="24">
        <f t="shared" si="84"/>
        <v>37966</v>
      </c>
      <c r="D1036" s="23">
        <f t="shared" si="85"/>
        <v>45.55</v>
      </c>
      <c r="E1036" s="23">
        <f t="shared" si="86"/>
        <v>45.55</v>
      </c>
      <c r="F1036" s="23">
        <f t="shared" si="88"/>
        <v>0</v>
      </c>
      <c r="G1036" s="23">
        <f t="shared" si="87"/>
        <v>2003</v>
      </c>
    </row>
    <row r="1037" spans="1:7" x14ac:dyDescent="0.2">
      <c r="A1037" s="23" t="s">
        <v>1694</v>
      </c>
      <c r="C1037" s="24">
        <f t="shared" si="84"/>
        <v>37967</v>
      </c>
      <c r="D1037" s="23">
        <f t="shared" si="85"/>
        <v>45.55</v>
      </c>
      <c r="E1037" s="23">
        <f t="shared" si="86"/>
        <v>45.55</v>
      </c>
      <c r="F1037" s="23">
        <f t="shared" si="88"/>
        <v>0</v>
      </c>
      <c r="G1037" s="23">
        <f t="shared" si="87"/>
        <v>2003</v>
      </c>
    </row>
    <row r="1038" spans="1:7" x14ac:dyDescent="0.2">
      <c r="A1038" s="23" t="s">
        <v>1693</v>
      </c>
      <c r="C1038" s="24">
        <f t="shared" si="84"/>
        <v>37970</v>
      </c>
      <c r="D1038" s="23">
        <f t="shared" si="85"/>
        <v>45.55</v>
      </c>
      <c r="E1038" s="23">
        <f t="shared" si="86"/>
        <v>45.55</v>
      </c>
      <c r="F1038" s="23">
        <f t="shared" si="88"/>
        <v>0</v>
      </c>
      <c r="G1038" s="23">
        <f t="shared" si="87"/>
        <v>2003</v>
      </c>
    </row>
    <row r="1039" spans="1:7" x14ac:dyDescent="0.2">
      <c r="A1039" s="23" t="s">
        <v>1692</v>
      </c>
      <c r="C1039" s="24">
        <f t="shared" si="84"/>
        <v>37971</v>
      </c>
      <c r="D1039" s="23">
        <f t="shared" si="85"/>
        <v>45.5</v>
      </c>
      <c r="E1039" s="23">
        <f t="shared" si="86"/>
        <v>45.5</v>
      </c>
      <c r="F1039" s="23">
        <f t="shared" si="88"/>
        <v>-1.0982977490625657E-3</v>
      </c>
      <c r="G1039" s="23">
        <f t="shared" si="87"/>
        <v>2003</v>
      </c>
    </row>
    <row r="1040" spans="1:7" x14ac:dyDescent="0.2">
      <c r="A1040" s="23" t="s">
        <v>1691</v>
      </c>
      <c r="C1040" s="24">
        <f t="shared" si="84"/>
        <v>37972</v>
      </c>
      <c r="D1040" s="23">
        <f t="shared" si="85"/>
        <v>45.55</v>
      </c>
      <c r="E1040" s="23">
        <f t="shared" si="86"/>
        <v>45.55</v>
      </c>
      <c r="F1040" s="23">
        <f t="shared" si="88"/>
        <v>1.0982977490625919E-3</v>
      </c>
      <c r="G1040" s="23">
        <f t="shared" si="87"/>
        <v>2003</v>
      </c>
    </row>
    <row r="1041" spans="1:7" x14ac:dyDescent="0.2">
      <c r="A1041" s="23" t="s">
        <v>1690</v>
      </c>
      <c r="C1041" s="24">
        <f t="shared" si="84"/>
        <v>37973</v>
      </c>
      <c r="D1041" s="23">
        <f t="shared" si="85"/>
        <v>45.5</v>
      </c>
      <c r="E1041" s="23">
        <f t="shared" si="86"/>
        <v>45.5</v>
      </c>
      <c r="F1041" s="23">
        <f t="shared" si="88"/>
        <v>-1.0982977490625657E-3</v>
      </c>
      <c r="G1041" s="23">
        <f t="shared" si="87"/>
        <v>2003</v>
      </c>
    </row>
    <row r="1042" spans="1:7" x14ac:dyDescent="0.2">
      <c r="A1042" s="23" t="s">
        <v>1689</v>
      </c>
      <c r="C1042" s="24">
        <f t="shared" si="84"/>
        <v>37974</v>
      </c>
      <c r="D1042" s="23">
        <f t="shared" si="85"/>
        <v>45.54</v>
      </c>
      <c r="E1042" s="23">
        <f t="shared" si="86"/>
        <v>45.54</v>
      </c>
      <c r="F1042" s="23">
        <f t="shared" si="88"/>
        <v>8.7873467868873547E-4</v>
      </c>
      <c r="G1042" s="23">
        <f t="shared" si="87"/>
        <v>2003</v>
      </c>
    </row>
    <row r="1043" spans="1:7" x14ac:dyDescent="0.2">
      <c r="A1043" s="23" t="s">
        <v>1688</v>
      </c>
      <c r="C1043" s="24">
        <f t="shared" si="84"/>
        <v>37977</v>
      </c>
      <c r="D1043" s="23">
        <f t="shared" si="85"/>
        <v>45.52</v>
      </c>
      <c r="E1043" s="23">
        <f t="shared" si="86"/>
        <v>45.52</v>
      </c>
      <c r="F1043" s="23">
        <f t="shared" si="88"/>
        <v>-4.3927081751798892E-4</v>
      </c>
      <c r="G1043" s="23">
        <f t="shared" si="87"/>
        <v>2003</v>
      </c>
    </row>
    <row r="1044" spans="1:7" x14ac:dyDescent="0.2">
      <c r="A1044" s="23" t="s">
        <v>1687</v>
      </c>
      <c r="C1044" s="24">
        <f t="shared" si="84"/>
        <v>37978</v>
      </c>
      <c r="D1044" s="23">
        <f t="shared" si="85"/>
        <v>45.52</v>
      </c>
      <c r="E1044" s="23">
        <f t="shared" si="86"/>
        <v>45.52</v>
      </c>
      <c r="F1044" s="23">
        <f t="shared" si="88"/>
        <v>0</v>
      </c>
      <c r="G1044" s="23">
        <f t="shared" si="87"/>
        <v>2003</v>
      </c>
    </row>
    <row r="1045" spans="1:7" x14ac:dyDescent="0.2">
      <c r="A1045" s="23" t="s">
        <v>1686</v>
      </c>
      <c r="C1045" s="24">
        <f t="shared" si="84"/>
        <v>37979</v>
      </c>
      <c r="D1045" s="23">
        <f t="shared" si="85"/>
        <v>45.5</v>
      </c>
      <c r="E1045" s="23">
        <f t="shared" si="86"/>
        <v>45.5</v>
      </c>
      <c r="F1045" s="23">
        <f t="shared" si="88"/>
        <v>-4.3946386117077403E-4</v>
      </c>
      <c r="G1045" s="23">
        <f t="shared" si="87"/>
        <v>2003</v>
      </c>
    </row>
    <row r="1046" spans="1:7" x14ac:dyDescent="0.2">
      <c r="A1046" s="23" t="s">
        <v>1685</v>
      </c>
      <c r="C1046" s="24">
        <f t="shared" si="84"/>
        <v>37980</v>
      </c>
      <c r="D1046" s="23" t="e">
        <f t="shared" si="85"/>
        <v>#VALUE!</v>
      </c>
      <c r="E1046" s="23">
        <f t="shared" si="86"/>
        <v>45.5</v>
      </c>
      <c r="F1046" s="23">
        <f t="shared" si="88"/>
        <v>0</v>
      </c>
      <c r="G1046" s="23">
        <f t="shared" si="87"/>
        <v>2003</v>
      </c>
    </row>
    <row r="1047" spans="1:7" x14ac:dyDescent="0.2">
      <c r="A1047" s="23" t="s">
        <v>1684</v>
      </c>
      <c r="C1047" s="24">
        <f t="shared" si="84"/>
        <v>37981</v>
      </c>
      <c r="D1047" s="23">
        <f t="shared" si="85"/>
        <v>45.5</v>
      </c>
      <c r="E1047" s="23">
        <f t="shared" si="86"/>
        <v>45.5</v>
      </c>
      <c r="F1047" s="23">
        <f t="shared" si="88"/>
        <v>0</v>
      </c>
      <c r="G1047" s="23">
        <f t="shared" si="87"/>
        <v>2003</v>
      </c>
    </row>
    <row r="1048" spans="1:7" x14ac:dyDescent="0.2">
      <c r="A1048" s="23" t="s">
        <v>1683</v>
      </c>
      <c r="C1048" s="24">
        <f t="shared" si="84"/>
        <v>37984</v>
      </c>
      <c r="D1048" s="23">
        <f t="shared" si="85"/>
        <v>45.66</v>
      </c>
      <c r="E1048" s="23">
        <f t="shared" si="86"/>
        <v>45.66</v>
      </c>
      <c r="F1048" s="23">
        <f t="shared" si="88"/>
        <v>3.5103151447445921E-3</v>
      </c>
      <c r="G1048" s="23">
        <f t="shared" si="87"/>
        <v>2003</v>
      </c>
    </row>
    <row r="1049" spans="1:7" x14ac:dyDescent="0.2">
      <c r="A1049" s="23" t="s">
        <v>1682</v>
      </c>
      <c r="C1049" s="24">
        <f t="shared" si="84"/>
        <v>37985</v>
      </c>
      <c r="D1049" s="23">
        <f t="shared" si="85"/>
        <v>45.57</v>
      </c>
      <c r="E1049" s="23">
        <f t="shared" si="86"/>
        <v>45.57</v>
      </c>
      <c r="F1049" s="23">
        <f t="shared" si="88"/>
        <v>-1.9730358258582227E-3</v>
      </c>
      <c r="G1049" s="23">
        <f t="shared" si="87"/>
        <v>2003</v>
      </c>
    </row>
    <row r="1050" spans="1:7" x14ac:dyDescent="0.2">
      <c r="A1050" s="23" t="s">
        <v>1681</v>
      </c>
      <c r="C1050" s="24">
        <f t="shared" si="84"/>
        <v>37986</v>
      </c>
      <c r="D1050" s="23">
        <f t="shared" si="85"/>
        <v>45.55</v>
      </c>
      <c r="E1050" s="23">
        <f t="shared" si="86"/>
        <v>45.55</v>
      </c>
      <c r="F1050" s="23">
        <f t="shared" si="88"/>
        <v>-4.3898156982392412E-4</v>
      </c>
      <c r="G1050" s="23">
        <f t="shared" si="87"/>
        <v>2003</v>
      </c>
    </row>
    <row r="1051" spans="1:7" x14ac:dyDescent="0.2">
      <c r="A1051" s="23" t="s">
        <v>1680</v>
      </c>
      <c r="C1051" s="24">
        <f t="shared" si="84"/>
        <v>37987</v>
      </c>
      <c r="D1051" s="23" t="e">
        <f t="shared" si="85"/>
        <v>#VALUE!</v>
      </c>
      <c r="E1051" s="23">
        <f t="shared" si="86"/>
        <v>45.55</v>
      </c>
      <c r="F1051" s="23">
        <f t="shared" si="88"/>
        <v>0</v>
      </c>
      <c r="G1051" s="23">
        <f t="shared" si="87"/>
        <v>2004</v>
      </c>
    </row>
    <row r="1052" spans="1:7" x14ac:dyDescent="0.2">
      <c r="A1052" s="23" t="s">
        <v>1679</v>
      </c>
      <c r="C1052" s="24">
        <f t="shared" si="84"/>
        <v>37988</v>
      </c>
      <c r="D1052" s="23">
        <f t="shared" si="85"/>
        <v>45.68</v>
      </c>
      <c r="E1052" s="23">
        <f t="shared" si="86"/>
        <v>45.68</v>
      </c>
      <c r="F1052" s="23">
        <f t="shared" si="88"/>
        <v>2.849941641787482E-3</v>
      </c>
      <c r="G1052" s="23">
        <f t="shared" si="87"/>
        <v>2004</v>
      </c>
    </row>
    <row r="1053" spans="1:7" x14ac:dyDescent="0.2">
      <c r="A1053" s="23" t="s">
        <v>1678</v>
      </c>
      <c r="C1053" s="24">
        <f t="shared" si="84"/>
        <v>37991</v>
      </c>
      <c r="D1053" s="23">
        <f t="shared" si="85"/>
        <v>45.6</v>
      </c>
      <c r="E1053" s="23">
        <f t="shared" si="86"/>
        <v>45.6</v>
      </c>
      <c r="F1053" s="23">
        <f t="shared" si="88"/>
        <v>-1.7528488274143605E-3</v>
      </c>
      <c r="G1053" s="23">
        <f t="shared" si="87"/>
        <v>2004</v>
      </c>
    </row>
    <row r="1054" spans="1:7" x14ac:dyDescent="0.2">
      <c r="A1054" s="23" t="s">
        <v>1677</v>
      </c>
      <c r="C1054" s="24">
        <f t="shared" si="84"/>
        <v>37992</v>
      </c>
      <c r="D1054" s="23">
        <f t="shared" si="85"/>
        <v>45.66</v>
      </c>
      <c r="E1054" s="23">
        <f t="shared" si="86"/>
        <v>45.66</v>
      </c>
      <c r="F1054" s="23">
        <f t="shared" si="88"/>
        <v>1.3149245813090221E-3</v>
      </c>
      <c r="G1054" s="23">
        <f t="shared" si="87"/>
        <v>2004</v>
      </c>
    </row>
    <row r="1055" spans="1:7" x14ac:dyDescent="0.2">
      <c r="A1055" s="23" t="s">
        <v>1676</v>
      </c>
      <c r="C1055" s="24">
        <f t="shared" si="84"/>
        <v>37993</v>
      </c>
      <c r="D1055" s="23">
        <f t="shared" si="85"/>
        <v>45.53</v>
      </c>
      <c r="E1055" s="23">
        <f t="shared" si="86"/>
        <v>45.53</v>
      </c>
      <c r="F1055" s="23">
        <f t="shared" si="88"/>
        <v>-2.8511917549586927E-3</v>
      </c>
      <c r="G1055" s="23">
        <f t="shared" si="87"/>
        <v>2004</v>
      </c>
    </row>
    <row r="1056" spans="1:7" x14ac:dyDescent="0.2">
      <c r="A1056" s="23" t="s">
        <v>1675</v>
      </c>
      <c r="C1056" s="24">
        <f t="shared" si="84"/>
        <v>37994</v>
      </c>
      <c r="D1056" s="23">
        <f t="shared" si="85"/>
        <v>45.55</v>
      </c>
      <c r="E1056" s="23">
        <f t="shared" si="86"/>
        <v>45.55</v>
      </c>
      <c r="F1056" s="23">
        <f t="shared" si="88"/>
        <v>4.3917435927654961E-4</v>
      </c>
      <c r="G1056" s="23">
        <f t="shared" si="87"/>
        <v>2004</v>
      </c>
    </row>
    <row r="1057" spans="1:7" x14ac:dyDescent="0.2">
      <c r="A1057" s="23" t="s">
        <v>1674</v>
      </c>
      <c r="C1057" s="24">
        <f t="shared" si="84"/>
        <v>37995</v>
      </c>
      <c r="D1057" s="23">
        <f t="shared" si="85"/>
        <v>45.48</v>
      </c>
      <c r="E1057" s="23">
        <f t="shared" si="86"/>
        <v>45.48</v>
      </c>
      <c r="F1057" s="23">
        <f t="shared" si="88"/>
        <v>-1.5379548236319953E-3</v>
      </c>
      <c r="G1057" s="23">
        <f t="shared" si="87"/>
        <v>2004</v>
      </c>
    </row>
    <row r="1058" spans="1:7" x14ac:dyDescent="0.2">
      <c r="A1058" s="23" t="s">
        <v>1673</v>
      </c>
      <c r="C1058" s="24">
        <f t="shared" si="84"/>
        <v>37998</v>
      </c>
      <c r="D1058" s="23">
        <f t="shared" si="85"/>
        <v>45.44</v>
      </c>
      <c r="E1058" s="23">
        <f t="shared" si="86"/>
        <v>45.44</v>
      </c>
      <c r="F1058" s="23">
        <f t="shared" si="88"/>
        <v>-8.7989446943939262E-4</v>
      </c>
      <c r="G1058" s="23">
        <f t="shared" si="87"/>
        <v>2004</v>
      </c>
    </row>
    <row r="1059" spans="1:7" x14ac:dyDescent="0.2">
      <c r="A1059" s="23" t="s">
        <v>1672</v>
      </c>
      <c r="C1059" s="24">
        <f t="shared" si="84"/>
        <v>37999</v>
      </c>
      <c r="D1059" s="23">
        <f t="shared" si="85"/>
        <v>45.44</v>
      </c>
      <c r="E1059" s="23">
        <f t="shared" si="86"/>
        <v>45.44</v>
      </c>
      <c r="F1059" s="23">
        <f t="shared" si="88"/>
        <v>0</v>
      </c>
      <c r="G1059" s="23">
        <f t="shared" si="87"/>
        <v>2004</v>
      </c>
    </row>
    <row r="1060" spans="1:7" x14ac:dyDescent="0.2">
      <c r="A1060" s="23" t="s">
        <v>1671</v>
      </c>
      <c r="C1060" s="24">
        <f t="shared" si="84"/>
        <v>38000</v>
      </c>
      <c r="D1060" s="23">
        <f t="shared" si="85"/>
        <v>45.42</v>
      </c>
      <c r="E1060" s="23">
        <f t="shared" si="86"/>
        <v>45.42</v>
      </c>
      <c r="F1060" s="23">
        <f t="shared" si="88"/>
        <v>-4.4023773548345849E-4</v>
      </c>
      <c r="G1060" s="23">
        <f t="shared" si="87"/>
        <v>2004</v>
      </c>
    </row>
    <row r="1061" spans="1:7" x14ac:dyDescent="0.2">
      <c r="A1061" s="23" t="s">
        <v>1670</v>
      </c>
      <c r="C1061" s="24">
        <f t="shared" si="84"/>
        <v>38001</v>
      </c>
      <c r="D1061" s="23">
        <f t="shared" si="85"/>
        <v>45.44</v>
      </c>
      <c r="E1061" s="23">
        <f t="shared" si="86"/>
        <v>45.44</v>
      </c>
      <c r="F1061" s="23">
        <f t="shared" si="88"/>
        <v>4.402377354833312E-4</v>
      </c>
      <c r="G1061" s="23">
        <f t="shared" si="87"/>
        <v>2004</v>
      </c>
    </row>
    <row r="1062" spans="1:7" x14ac:dyDescent="0.2">
      <c r="A1062" s="23" t="s">
        <v>1669</v>
      </c>
      <c r="C1062" s="24">
        <f t="shared" si="84"/>
        <v>38002</v>
      </c>
      <c r="D1062" s="23">
        <f t="shared" si="85"/>
        <v>45.45</v>
      </c>
      <c r="E1062" s="23">
        <f t="shared" si="86"/>
        <v>45.45</v>
      </c>
      <c r="F1062" s="23">
        <f t="shared" si="88"/>
        <v>2.2004621059196485E-4</v>
      </c>
      <c r="G1062" s="23">
        <f t="shared" si="87"/>
        <v>2004</v>
      </c>
    </row>
    <row r="1063" spans="1:7" x14ac:dyDescent="0.2">
      <c r="A1063" s="23" t="s">
        <v>1668</v>
      </c>
      <c r="C1063" s="24">
        <f t="shared" si="84"/>
        <v>38005</v>
      </c>
      <c r="D1063" s="23" t="e">
        <f t="shared" si="85"/>
        <v>#VALUE!</v>
      </c>
      <c r="E1063" s="23">
        <f t="shared" si="86"/>
        <v>45.45</v>
      </c>
      <c r="F1063" s="23">
        <f t="shared" si="88"/>
        <v>0</v>
      </c>
      <c r="G1063" s="23">
        <f t="shared" si="87"/>
        <v>2004</v>
      </c>
    </row>
    <row r="1064" spans="1:7" x14ac:dyDescent="0.2">
      <c r="A1064" s="23" t="s">
        <v>1667</v>
      </c>
      <c r="C1064" s="24">
        <f t="shared" si="84"/>
        <v>38006</v>
      </c>
      <c r="D1064" s="23">
        <f t="shared" si="85"/>
        <v>45.43</v>
      </c>
      <c r="E1064" s="23">
        <f t="shared" si="86"/>
        <v>45.43</v>
      </c>
      <c r="F1064" s="23">
        <f t="shared" si="88"/>
        <v>-4.4014085217603232E-4</v>
      </c>
      <c r="G1064" s="23">
        <f t="shared" si="87"/>
        <v>2004</v>
      </c>
    </row>
    <row r="1065" spans="1:7" x14ac:dyDescent="0.2">
      <c r="A1065" s="23" t="s">
        <v>1666</v>
      </c>
      <c r="C1065" s="24">
        <f t="shared" si="84"/>
        <v>38007</v>
      </c>
      <c r="D1065" s="23">
        <f t="shared" si="85"/>
        <v>45.43</v>
      </c>
      <c r="E1065" s="23">
        <f t="shared" si="86"/>
        <v>45.43</v>
      </c>
      <c r="F1065" s="23">
        <f t="shared" si="88"/>
        <v>0</v>
      </c>
      <c r="G1065" s="23">
        <f t="shared" si="87"/>
        <v>2004</v>
      </c>
    </row>
    <row r="1066" spans="1:7" x14ac:dyDescent="0.2">
      <c r="A1066" s="23" t="s">
        <v>1665</v>
      </c>
      <c r="C1066" s="24">
        <f t="shared" si="84"/>
        <v>38008</v>
      </c>
      <c r="D1066" s="23">
        <f t="shared" si="85"/>
        <v>45.43</v>
      </c>
      <c r="E1066" s="23">
        <f t="shared" si="86"/>
        <v>45.43</v>
      </c>
      <c r="F1066" s="23">
        <f t="shared" si="88"/>
        <v>0</v>
      </c>
      <c r="G1066" s="23">
        <f t="shared" si="87"/>
        <v>2004</v>
      </c>
    </row>
    <row r="1067" spans="1:7" x14ac:dyDescent="0.2">
      <c r="A1067" s="23" t="s">
        <v>1664</v>
      </c>
      <c r="C1067" s="24">
        <f t="shared" si="84"/>
        <v>38009</v>
      </c>
      <c r="D1067" s="23">
        <f t="shared" si="85"/>
        <v>45.43</v>
      </c>
      <c r="E1067" s="23">
        <f t="shared" si="86"/>
        <v>45.43</v>
      </c>
      <c r="F1067" s="23">
        <f t="shared" si="88"/>
        <v>0</v>
      </c>
      <c r="G1067" s="23">
        <f t="shared" si="87"/>
        <v>2004</v>
      </c>
    </row>
    <row r="1068" spans="1:7" x14ac:dyDescent="0.2">
      <c r="A1068" s="23" t="s">
        <v>1663</v>
      </c>
      <c r="C1068" s="24">
        <f t="shared" si="84"/>
        <v>38012</v>
      </c>
      <c r="D1068" s="23">
        <f t="shared" si="85"/>
        <v>45.36</v>
      </c>
      <c r="E1068" s="23">
        <f t="shared" si="86"/>
        <v>45.36</v>
      </c>
      <c r="F1068" s="23">
        <f t="shared" si="88"/>
        <v>-1.5420203518153371E-3</v>
      </c>
      <c r="G1068" s="23">
        <f t="shared" si="87"/>
        <v>2004</v>
      </c>
    </row>
    <row r="1069" spans="1:7" x14ac:dyDescent="0.2">
      <c r="A1069" s="23" t="s">
        <v>1662</v>
      </c>
      <c r="C1069" s="24">
        <f t="shared" si="84"/>
        <v>38013</v>
      </c>
      <c r="D1069" s="23">
        <f t="shared" si="85"/>
        <v>45.38</v>
      </c>
      <c r="E1069" s="23">
        <f t="shared" si="86"/>
        <v>45.38</v>
      </c>
      <c r="F1069" s="23">
        <f t="shared" si="88"/>
        <v>4.4081993219913506E-4</v>
      </c>
      <c r="G1069" s="23">
        <f t="shared" si="87"/>
        <v>2004</v>
      </c>
    </row>
    <row r="1070" spans="1:7" x14ac:dyDescent="0.2">
      <c r="A1070" s="23" t="s">
        <v>1661</v>
      </c>
      <c r="C1070" s="24">
        <f t="shared" si="84"/>
        <v>38014</v>
      </c>
      <c r="D1070" s="23">
        <f t="shared" si="85"/>
        <v>45.36</v>
      </c>
      <c r="E1070" s="23">
        <f t="shared" si="86"/>
        <v>45.36</v>
      </c>
      <c r="F1070" s="23">
        <f t="shared" si="88"/>
        <v>-4.4081993219914287E-4</v>
      </c>
      <c r="G1070" s="23">
        <f t="shared" si="87"/>
        <v>2004</v>
      </c>
    </row>
    <row r="1071" spans="1:7" x14ac:dyDescent="0.2">
      <c r="A1071" s="23" t="s">
        <v>1660</v>
      </c>
      <c r="C1071" s="24">
        <f t="shared" si="84"/>
        <v>38015</v>
      </c>
      <c r="D1071" s="23">
        <f t="shared" si="85"/>
        <v>45.29</v>
      </c>
      <c r="E1071" s="23">
        <f t="shared" si="86"/>
        <v>45.29</v>
      </c>
      <c r="F1071" s="23">
        <f t="shared" si="88"/>
        <v>-1.5444018513741361E-3</v>
      </c>
      <c r="G1071" s="23">
        <f t="shared" si="87"/>
        <v>2004</v>
      </c>
    </row>
    <row r="1072" spans="1:7" x14ac:dyDescent="0.2">
      <c r="A1072" s="23" t="s">
        <v>1659</v>
      </c>
      <c r="C1072" s="24">
        <f t="shared" si="84"/>
        <v>38016</v>
      </c>
      <c r="D1072" s="23">
        <f t="shared" si="85"/>
        <v>45.32</v>
      </c>
      <c r="E1072" s="23">
        <f t="shared" si="86"/>
        <v>45.32</v>
      </c>
      <c r="F1072" s="23">
        <f t="shared" si="88"/>
        <v>6.6217859168312917E-4</v>
      </c>
      <c r="G1072" s="23">
        <f t="shared" si="87"/>
        <v>2004</v>
      </c>
    </row>
    <row r="1073" spans="1:7" x14ac:dyDescent="0.2">
      <c r="A1073" s="23" t="s">
        <v>1658</v>
      </c>
      <c r="C1073" s="24">
        <f t="shared" si="84"/>
        <v>38019</v>
      </c>
      <c r="D1073" s="23">
        <f t="shared" si="85"/>
        <v>45.3</v>
      </c>
      <c r="E1073" s="23">
        <f t="shared" si="86"/>
        <v>45.3</v>
      </c>
      <c r="F1073" s="23">
        <f t="shared" si="88"/>
        <v>-4.4140367081727975E-4</v>
      </c>
      <c r="G1073" s="23">
        <f t="shared" si="87"/>
        <v>2004</v>
      </c>
    </row>
    <row r="1074" spans="1:7" x14ac:dyDescent="0.2">
      <c r="A1074" s="23" t="s">
        <v>1657</v>
      </c>
      <c r="C1074" s="24">
        <f t="shared" si="84"/>
        <v>38020</v>
      </c>
      <c r="D1074" s="23">
        <f t="shared" si="85"/>
        <v>45.3</v>
      </c>
      <c r="E1074" s="23">
        <f t="shared" si="86"/>
        <v>45.3</v>
      </c>
      <c r="F1074" s="23">
        <f t="shared" si="88"/>
        <v>0</v>
      </c>
      <c r="G1074" s="23">
        <f t="shared" si="87"/>
        <v>2004</v>
      </c>
    </row>
    <row r="1075" spans="1:7" x14ac:dyDescent="0.2">
      <c r="A1075" s="23" t="s">
        <v>1656</v>
      </c>
      <c r="C1075" s="24">
        <f t="shared" si="84"/>
        <v>38021</v>
      </c>
      <c r="D1075" s="23">
        <f t="shared" si="85"/>
        <v>45.3</v>
      </c>
      <c r="E1075" s="23">
        <f t="shared" si="86"/>
        <v>45.3</v>
      </c>
      <c r="F1075" s="23">
        <f t="shared" si="88"/>
        <v>0</v>
      </c>
      <c r="G1075" s="23">
        <f t="shared" si="87"/>
        <v>2004</v>
      </c>
    </row>
    <row r="1076" spans="1:7" x14ac:dyDescent="0.2">
      <c r="A1076" s="23" t="s">
        <v>1655</v>
      </c>
      <c r="C1076" s="24">
        <f t="shared" si="84"/>
        <v>38022</v>
      </c>
      <c r="D1076" s="23">
        <f t="shared" si="85"/>
        <v>45.29</v>
      </c>
      <c r="E1076" s="23">
        <f t="shared" si="86"/>
        <v>45.29</v>
      </c>
      <c r="F1076" s="23">
        <f t="shared" si="88"/>
        <v>-2.2077492086576894E-4</v>
      </c>
      <c r="G1076" s="23">
        <f t="shared" si="87"/>
        <v>2004</v>
      </c>
    </row>
    <row r="1077" spans="1:7" x14ac:dyDescent="0.2">
      <c r="A1077" s="23" t="s">
        <v>1654</v>
      </c>
      <c r="C1077" s="24">
        <f t="shared" si="84"/>
        <v>38023</v>
      </c>
      <c r="D1077" s="23">
        <f t="shared" si="85"/>
        <v>45.3</v>
      </c>
      <c r="E1077" s="23">
        <f t="shared" si="86"/>
        <v>45.3</v>
      </c>
      <c r="F1077" s="23">
        <f t="shared" si="88"/>
        <v>2.207749208657822E-4</v>
      </c>
      <c r="G1077" s="23">
        <f t="shared" si="87"/>
        <v>2004</v>
      </c>
    </row>
    <row r="1078" spans="1:7" x14ac:dyDescent="0.2">
      <c r="A1078" s="23" t="s">
        <v>1653</v>
      </c>
      <c r="C1078" s="24">
        <f t="shared" si="84"/>
        <v>38026</v>
      </c>
      <c r="D1078" s="23">
        <f t="shared" si="85"/>
        <v>45.25</v>
      </c>
      <c r="E1078" s="23">
        <f t="shared" si="86"/>
        <v>45.25</v>
      </c>
      <c r="F1078" s="23">
        <f t="shared" si="88"/>
        <v>-1.1043623430531026E-3</v>
      </c>
      <c r="G1078" s="23">
        <f t="shared" si="87"/>
        <v>2004</v>
      </c>
    </row>
    <row r="1079" spans="1:7" x14ac:dyDescent="0.2">
      <c r="A1079" s="23" t="s">
        <v>1652</v>
      </c>
      <c r="C1079" s="24">
        <f t="shared" si="84"/>
        <v>38027</v>
      </c>
      <c r="D1079" s="23">
        <f t="shared" si="85"/>
        <v>45.22</v>
      </c>
      <c r="E1079" s="23">
        <f t="shared" si="86"/>
        <v>45.22</v>
      </c>
      <c r="F1079" s="23">
        <f t="shared" si="88"/>
        <v>-6.632032961113529E-4</v>
      </c>
      <c r="G1079" s="23">
        <f t="shared" si="87"/>
        <v>2004</v>
      </c>
    </row>
    <row r="1080" spans="1:7" x14ac:dyDescent="0.2">
      <c r="A1080" s="23" t="s">
        <v>1651</v>
      </c>
      <c r="C1080" s="24">
        <f t="shared" si="84"/>
        <v>38028</v>
      </c>
      <c r="D1080" s="23">
        <f t="shared" si="85"/>
        <v>45.24</v>
      </c>
      <c r="E1080" s="23">
        <f t="shared" si="86"/>
        <v>45.24</v>
      </c>
      <c r="F1080" s="23">
        <f t="shared" si="88"/>
        <v>4.421843980959872E-4</v>
      </c>
      <c r="G1080" s="23">
        <f t="shared" si="87"/>
        <v>2004</v>
      </c>
    </row>
    <row r="1081" spans="1:7" x14ac:dyDescent="0.2">
      <c r="A1081" s="23" t="s">
        <v>1650</v>
      </c>
      <c r="C1081" s="24">
        <f t="shared" si="84"/>
        <v>38029</v>
      </c>
      <c r="D1081" s="23">
        <f t="shared" si="85"/>
        <v>45.23</v>
      </c>
      <c r="E1081" s="23">
        <f t="shared" si="86"/>
        <v>45.23</v>
      </c>
      <c r="F1081" s="23">
        <f t="shared" si="88"/>
        <v>-2.2106775816800581E-4</v>
      </c>
      <c r="G1081" s="23">
        <f t="shared" si="87"/>
        <v>2004</v>
      </c>
    </row>
    <row r="1082" spans="1:7" x14ac:dyDescent="0.2">
      <c r="A1082" s="23" t="s">
        <v>1649</v>
      </c>
      <c r="C1082" s="24">
        <f t="shared" si="84"/>
        <v>38030</v>
      </c>
      <c r="D1082" s="23">
        <f t="shared" si="85"/>
        <v>45.24</v>
      </c>
      <c r="E1082" s="23">
        <f t="shared" si="86"/>
        <v>45.24</v>
      </c>
      <c r="F1082" s="23">
        <f t="shared" si="88"/>
        <v>2.2106775816794469E-4</v>
      </c>
      <c r="G1082" s="23">
        <f t="shared" si="87"/>
        <v>2004</v>
      </c>
    </row>
    <row r="1083" spans="1:7" x14ac:dyDescent="0.2">
      <c r="A1083" s="23" t="s">
        <v>1648</v>
      </c>
      <c r="C1083" s="24">
        <f t="shared" si="84"/>
        <v>38033</v>
      </c>
      <c r="D1083" s="23" t="e">
        <f t="shared" si="85"/>
        <v>#VALUE!</v>
      </c>
      <c r="E1083" s="23">
        <f t="shared" si="86"/>
        <v>45.24</v>
      </c>
      <c r="F1083" s="23">
        <f t="shared" si="88"/>
        <v>0</v>
      </c>
      <c r="G1083" s="23">
        <f t="shared" si="87"/>
        <v>2004</v>
      </c>
    </row>
    <row r="1084" spans="1:7" x14ac:dyDescent="0.2">
      <c r="A1084" s="23" t="s">
        <v>1647</v>
      </c>
      <c r="C1084" s="24">
        <f t="shared" si="84"/>
        <v>38034</v>
      </c>
      <c r="D1084" s="23">
        <f t="shared" si="85"/>
        <v>45.28</v>
      </c>
      <c r="E1084" s="23">
        <f t="shared" si="86"/>
        <v>45.28</v>
      </c>
      <c r="F1084" s="23">
        <f t="shared" si="88"/>
        <v>8.837826470076939E-4</v>
      </c>
      <c r="G1084" s="23">
        <f t="shared" si="87"/>
        <v>2004</v>
      </c>
    </row>
    <row r="1085" spans="1:7" x14ac:dyDescent="0.2">
      <c r="A1085" s="23" t="s">
        <v>1646</v>
      </c>
      <c r="C1085" s="24">
        <f t="shared" si="84"/>
        <v>38035</v>
      </c>
      <c r="D1085" s="23">
        <f t="shared" si="85"/>
        <v>45.24</v>
      </c>
      <c r="E1085" s="23">
        <f t="shared" si="86"/>
        <v>45.24</v>
      </c>
      <c r="F1085" s="23">
        <f t="shared" si="88"/>
        <v>-8.8378264700779516E-4</v>
      </c>
      <c r="G1085" s="23">
        <f t="shared" si="87"/>
        <v>2004</v>
      </c>
    </row>
    <row r="1086" spans="1:7" x14ac:dyDescent="0.2">
      <c r="A1086" s="23" t="s">
        <v>1645</v>
      </c>
      <c r="C1086" s="24">
        <f t="shared" si="84"/>
        <v>38036</v>
      </c>
      <c r="D1086" s="23">
        <f t="shared" si="85"/>
        <v>45.28</v>
      </c>
      <c r="E1086" s="23">
        <f t="shared" si="86"/>
        <v>45.28</v>
      </c>
      <c r="F1086" s="23">
        <f t="shared" si="88"/>
        <v>8.837826470076939E-4</v>
      </c>
      <c r="G1086" s="23">
        <f t="shared" si="87"/>
        <v>2004</v>
      </c>
    </row>
    <row r="1087" spans="1:7" x14ac:dyDescent="0.2">
      <c r="A1087" s="23" t="s">
        <v>1644</v>
      </c>
      <c r="C1087" s="24">
        <f t="shared" si="84"/>
        <v>38037</v>
      </c>
      <c r="D1087" s="23">
        <f t="shared" si="85"/>
        <v>45.23</v>
      </c>
      <c r="E1087" s="23">
        <f t="shared" si="86"/>
        <v>45.23</v>
      </c>
      <c r="F1087" s="23">
        <f t="shared" si="88"/>
        <v>-1.1048504051758264E-3</v>
      </c>
      <c r="G1087" s="23">
        <f t="shared" si="87"/>
        <v>2004</v>
      </c>
    </row>
    <row r="1088" spans="1:7" x14ac:dyDescent="0.2">
      <c r="A1088" s="23" t="s">
        <v>1643</v>
      </c>
      <c r="C1088" s="24">
        <f t="shared" si="84"/>
        <v>38040</v>
      </c>
      <c r="D1088" s="23">
        <f t="shared" si="85"/>
        <v>45.32</v>
      </c>
      <c r="E1088" s="23">
        <f t="shared" si="86"/>
        <v>45.32</v>
      </c>
      <c r="F1088" s="23">
        <f t="shared" si="88"/>
        <v>1.987852670053792E-3</v>
      </c>
      <c r="G1088" s="23">
        <f t="shared" si="87"/>
        <v>2004</v>
      </c>
    </row>
    <row r="1089" spans="1:7" x14ac:dyDescent="0.2">
      <c r="A1089" s="23" t="s">
        <v>1642</v>
      </c>
      <c r="C1089" s="24">
        <f t="shared" si="84"/>
        <v>38041</v>
      </c>
      <c r="D1089" s="23">
        <f t="shared" si="85"/>
        <v>45.32</v>
      </c>
      <c r="E1089" s="23">
        <f t="shared" si="86"/>
        <v>45.32</v>
      </c>
      <c r="F1089" s="23">
        <f t="shared" si="88"/>
        <v>0</v>
      </c>
      <c r="G1089" s="23">
        <f t="shared" si="87"/>
        <v>2004</v>
      </c>
    </row>
    <row r="1090" spans="1:7" x14ac:dyDescent="0.2">
      <c r="A1090" s="23" t="s">
        <v>1641</v>
      </c>
      <c r="C1090" s="24">
        <f t="shared" si="84"/>
        <v>38042</v>
      </c>
      <c r="D1090" s="23">
        <f t="shared" si="85"/>
        <v>45.25</v>
      </c>
      <c r="E1090" s="23">
        <f t="shared" si="86"/>
        <v>45.25</v>
      </c>
      <c r="F1090" s="23">
        <f t="shared" si="88"/>
        <v>-1.545766013870447E-3</v>
      </c>
      <c r="G1090" s="23">
        <f t="shared" si="87"/>
        <v>2004</v>
      </c>
    </row>
    <row r="1091" spans="1:7" x14ac:dyDescent="0.2">
      <c r="A1091" s="23" t="s">
        <v>1640</v>
      </c>
      <c r="C1091" s="24">
        <f t="shared" si="84"/>
        <v>38043</v>
      </c>
      <c r="D1091" s="23">
        <f t="shared" si="85"/>
        <v>45.27</v>
      </c>
      <c r="E1091" s="23">
        <f t="shared" si="86"/>
        <v>45.27</v>
      </c>
      <c r="F1091" s="23">
        <f t="shared" si="88"/>
        <v>4.4189130193210093E-4</v>
      </c>
      <c r="G1091" s="23">
        <f t="shared" si="87"/>
        <v>2004</v>
      </c>
    </row>
    <row r="1092" spans="1:7" x14ac:dyDescent="0.2">
      <c r="A1092" s="23" t="s">
        <v>1639</v>
      </c>
      <c r="C1092" s="24">
        <f t="shared" si="84"/>
        <v>38044</v>
      </c>
      <c r="D1092" s="23">
        <f t="shared" si="85"/>
        <v>45.32</v>
      </c>
      <c r="E1092" s="23">
        <f t="shared" si="86"/>
        <v>45.32</v>
      </c>
      <c r="F1092" s="23">
        <f t="shared" si="88"/>
        <v>1.1038747119383216E-3</v>
      </c>
      <c r="G1092" s="23">
        <f t="shared" si="87"/>
        <v>2004</v>
      </c>
    </row>
    <row r="1093" spans="1:7" x14ac:dyDescent="0.2">
      <c r="A1093" s="23" t="s">
        <v>1638</v>
      </c>
      <c r="C1093" s="24">
        <f t="shared" si="84"/>
        <v>38047</v>
      </c>
      <c r="D1093" s="23">
        <f t="shared" si="85"/>
        <v>45.32</v>
      </c>
      <c r="E1093" s="23">
        <f t="shared" si="86"/>
        <v>45.32</v>
      </c>
      <c r="F1093" s="23">
        <f t="shared" si="88"/>
        <v>0</v>
      </c>
      <c r="G1093" s="23">
        <f t="shared" si="87"/>
        <v>2004</v>
      </c>
    </row>
    <row r="1094" spans="1:7" x14ac:dyDescent="0.2">
      <c r="A1094" s="23" t="s">
        <v>1637</v>
      </c>
      <c r="C1094" s="24">
        <f t="shared" si="84"/>
        <v>38048</v>
      </c>
      <c r="D1094" s="23">
        <f t="shared" si="85"/>
        <v>45.25</v>
      </c>
      <c r="E1094" s="23">
        <f t="shared" si="86"/>
        <v>45.25</v>
      </c>
      <c r="F1094" s="23">
        <f t="shared" si="88"/>
        <v>-1.545766013870447E-3</v>
      </c>
      <c r="G1094" s="23">
        <f t="shared" si="87"/>
        <v>2004</v>
      </c>
    </row>
    <row r="1095" spans="1:7" x14ac:dyDescent="0.2">
      <c r="A1095" s="23" t="s">
        <v>1636</v>
      </c>
      <c r="C1095" s="24">
        <f t="shared" si="84"/>
        <v>38049</v>
      </c>
      <c r="D1095" s="23">
        <f t="shared" si="85"/>
        <v>45.22</v>
      </c>
      <c r="E1095" s="23">
        <f t="shared" si="86"/>
        <v>45.22</v>
      </c>
      <c r="F1095" s="23">
        <f t="shared" si="88"/>
        <v>-6.632032961113529E-4</v>
      </c>
      <c r="G1095" s="23">
        <f t="shared" si="87"/>
        <v>2004</v>
      </c>
    </row>
    <row r="1096" spans="1:7" x14ac:dyDescent="0.2">
      <c r="A1096" s="23" t="s">
        <v>1635</v>
      </c>
      <c r="C1096" s="24">
        <f t="shared" ref="C1096:C1159" si="89">VALUE(LEFT(A1096,15))</f>
        <v>38050</v>
      </c>
      <c r="D1096" s="23">
        <f t="shared" ref="D1096:D1159" si="90">VALUE(RIGHT(A1096,9))</f>
        <v>45.32</v>
      </c>
      <c r="E1096" s="23">
        <f t="shared" ref="E1096:E1159" si="91">IF(ISNUMBER(D1096),D1096,D1095)</f>
        <v>45.32</v>
      </c>
      <c r="F1096" s="23">
        <f t="shared" si="88"/>
        <v>2.2089693099818994E-3</v>
      </c>
      <c r="G1096" s="23">
        <f t="shared" ref="G1096:G1159" si="92">YEAR(C1096)</f>
        <v>2004</v>
      </c>
    </row>
    <row r="1097" spans="1:7" x14ac:dyDescent="0.2">
      <c r="A1097" s="23" t="s">
        <v>1634</v>
      </c>
      <c r="C1097" s="24">
        <f t="shared" si="89"/>
        <v>38051</v>
      </c>
      <c r="D1097" s="23">
        <f t="shared" si="90"/>
        <v>45.32</v>
      </c>
      <c r="E1097" s="23">
        <f t="shared" si="91"/>
        <v>45.32</v>
      </c>
      <c r="F1097" s="23">
        <f t="shared" ref="F1097:F1160" si="93">LN(E1097/E1096)</f>
        <v>0</v>
      </c>
      <c r="G1097" s="23">
        <f t="shared" si="92"/>
        <v>2004</v>
      </c>
    </row>
    <row r="1098" spans="1:7" x14ac:dyDescent="0.2">
      <c r="A1098" s="23" t="s">
        <v>1633</v>
      </c>
      <c r="C1098" s="24">
        <f t="shared" si="89"/>
        <v>38054</v>
      </c>
      <c r="D1098" s="23">
        <f t="shared" si="90"/>
        <v>45.26</v>
      </c>
      <c r="E1098" s="23">
        <f t="shared" si="91"/>
        <v>45.26</v>
      </c>
      <c r="F1098" s="23">
        <f t="shared" si="93"/>
        <v>-1.3247959544142891E-3</v>
      </c>
      <c r="G1098" s="23">
        <f t="shared" si="92"/>
        <v>2004</v>
      </c>
    </row>
    <row r="1099" spans="1:7" x14ac:dyDescent="0.2">
      <c r="A1099" s="23" t="s">
        <v>1632</v>
      </c>
      <c r="C1099" s="24">
        <f t="shared" si="89"/>
        <v>38055</v>
      </c>
      <c r="D1099" s="23">
        <f t="shared" si="90"/>
        <v>45.23</v>
      </c>
      <c r="E1099" s="23">
        <f t="shared" si="91"/>
        <v>45.23</v>
      </c>
      <c r="F1099" s="23">
        <f t="shared" si="93"/>
        <v>-6.6305671563951063E-4</v>
      </c>
      <c r="G1099" s="23">
        <f t="shared" si="92"/>
        <v>2004</v>
      </c>
    </row>
    <row r="1100" spans="1:7" x14ac:dyDescent="0.2">
      <c r="A1100" s="23" t="s">
        <v>1631</v>
      </c>
      <c r="C1100" s="24">
        <f t="shared" si="89"/>
        <v>38056</v>
      </c>
      <c r="D1100" s="23">
        <f t="shared" si="90"/>
        <v>45.25</v>
      </c>
      <c r="E1100" s="23">
        <f t="shared" si="91"/>
        <v>45.25</v>
      </c>
      <c r="F1100" s="23">
        <f t="shared" si="93"/>
        <v>4.4208665618339344E-4</v>
      </c>
      <c r="G1100" s="23">
        <f t="shared" si="92"/>
        <v>2004</v>
      </c>
    </row>
    <row r="1101" spans="1:7" x14ac:dyDescent="0.2">
      <c r="A1101" s="23" t="s">
        <v>1630</v>
      </c>
      <c r="C1101" s="24">
        <f t="shared" si="89"/>
        <v>38057</v>
      </c>
      <c r="D1101" s="23">
        <f t="shared" si="90"/>
        <v>45.28</v>
      </c>
      <c r="E1101" s="23">
        <f t="shared" si="91"/>
        <v>45.28</v>
      </c>
      <c r="F1101" s="23">
        <f t="shared" si="93"/>
        <v>6.6276374899237791E-4</v>
      </c>
      <c r="G1101" s="23">
        <f t="shared" si="92"/>
        <v>2004</v>
      </c>
    </row>
    <row r="1102" spans="1:7" x14ac:dyDescent="0.2">
      <c r="A1102" s="23" t="s">
        <v>1629</v>
      </c>
      <c r="C1102" s="24">
        <f t="shared" si="89"/>
        <v>38058</v>
      </c>
      <c r="D1102" s="23">
        <f t="shared" si="90"/>
        <v>45.22</v>
      </c>
      <c r="E1102" s="23">
        <f t="shared" si="91"/>
        <v>45.22</v>
      </c>
      <c r="F1102" s="23">
        <f t="shared" si="93"/>
        <v>-1.3259670451037169E-3</v>
      </c>
      <c r="G1102" s="23">
        <f t="shared" si="92"/>
        <v>2004</v>
      </c>
    </row>
    <row r="1103" spans="1:7" x14ac:dyDescent="0.2">
      <c r="A1103" s="23" t="s">
        <v>1628</v>
      </c>
      <c r="C1103" s="24">
        <f t="shared" si="89"/>
        <v>38061</v>
      </c>
      <c r="D1103" s="23">
        <f t="shared" si="90"/>
        <v>45.25</v>
      </c>
      <c r="E1103" s="23">
        <f t="shared" si="91"/>
        <v>45.25</v>
      </c>
      <c r="F1103" s="23">
        <f t="shared" si="93"/>
        <v>6.6320329611144397E-4</v>
      </c>
      <c r="G1103" s="23">
        <f t="shared" si="92"/>
        <v>2004</v>
      </c>
    </row>
    <row r="1104" spans="1:7" x14ac:dyDescent="0.2">
      <c r="A1104" s="23" t="s">
        <v>1627</v>
      </c>
      <c r="C1104" s="24">
        <f t="shared" si="89"/>
        <v>38062</v>
      </c>
      <c r="D1104" s="23">
        <f t="shared" si="90"/>
        <v>45.22</v>
      </c>
      <c r="E1104" s="23">
        <f t="shared" si="91"/>
        <v>45.22</v>
      </c>
      <c r="F1104" s="23">
        <f t="shared" si="93"/>
        <v>-6.632032961113529E-4</v>
      </c>
      <c r="G1104" s="23">
        <f t="shared" si="92"/>
        <v>2004</v>
      </c>
    </row>
    <row r="1105" spans="1:7" x14ac:dyDescent="0.2">
      <c r="A1105" s="23" t="s">
        <v>1626</v>
      </c>
      <c r="C1105" s="24">
        <f t="shared" si="89"/>
        <v>38063</v>
      </c>
      <c r="D1105" s="23">
        <f t="shared" si="90"/>
        <v>45.27</v>
      </c>
      <c r="E1105" s="23">
        <f t="shared" si="91"/>
        <v>45.27</v>
      </c>
      <c r="F1105" s="23">
        <f t="shared" si="93"/>
        <v>1.1050945980436056E-3</v>
      </c>
      <c r="G1105" s="23">
        <f t="shared" si="92"/>
        <v>2004</v>
      </c>
    </row>
    <row r="1106" spans="1:7" x14ac:dyDescent="0.2">
      <c r="A1106" s="23" t="s">
        <v>1625</v>
      </c>
      <c r="C1106" s="24">
        <f t="shared" si="89"/>
        <v>38064</v>
      </c>
      <c r="D1106" s="23">
        <f t="shared" si="90"/>
        <v>45.25</v>
      </c>
      <c r="E1106" s="23">
        <f t="shared" si="91"/>
        <v>45.25</v>
      </c>
      <c r="F1106" s="23">
        <f t="shared" si="93"/>
        <v>-4.4189130193217287E-4</v>
      </c>
      <c r="G1106" s="23">
        <f t="shared" si="92"/>
        <v>2004</v>
      </c>
    </row>
    <row r="1107" spans="1:7" x14ac:dyDescent="0.2">
      <c r="A1107" s="23" t="s">
        <v>1624</v>
      </c>
      <c r="C1107" s="24">
        <f t="shared" si="89"/>
        <v>38065</v>
      </c>
      <c r="D1107" s="23">
        <f t="shared" si="90"/>
        <v>45.2</v>
      </c>
      <c r="E1107" s="23">
        <f t="shared" si="91"/>
        <v>45.2</v>
      </c>
      <c r="F1107" s="23">
        <f t="shared" si="93"/>
        <v>-1.1055833077495329E-3</v>
      </c>
      <c r="G1107" s="23">
        <f t="shared" si="92"/>
        <v>2004</v>
      </c>
    </row>
    <row r="1108" spans="1:7" x14ac:dyDescent="0.2">
      <c r="A1108" s="23" t="s">
        <v>1623</v>
      </c>
      <c r="C1108" s="24">
        <f t="shared" si="89"/>
        <v>38068</v>
      </c>
      <c r="D1108" s="23">
        <f t="shared" si="90"/>
        <v>45.145000000000003</v>
      </c>
      <c r="E1108" s="23">
        <f t="shared" si="91"/>
        <v>45.145000000000003</v>
      </c>
      <c r="F1108" s="23">
        <f t="shared" si="93"/>
        <v>-1.2175550787429442E-3</v>
      </c>
      <c r="G1108" s="23">
        <f t="shared" si="92"/>
        <v>2004</v>
      </c>
    </row>
    <row r="1109" spans="1:7" x14ac:dyDescent="0.2">
      <c r="A1109" s="23" t="s">
        <v>1622</v>
      </c>
      <c r="C1109" s="24">
        <f t="shared" si="89"/>
        <v>38069</v>
      </c>
      <c r="D1109" s="23">
        <f t="shared" si="90"/>
        <v>44.85</v>
      </c>
      <c r="E1109" s="23">
        <f t="shared" si="91"/>
        <v>44.85</v>
      </c>
      <c r="F1109" s="23">
        <f t="shared" si="93"/>
        <v>-6.5559432546374594E-3</v>
      </c>
      <c r="G1109" s="23">
        <f t="shared" si="92"/>
        <v>2004</v>
      </c>
    </row>
    <row r="1110" spans="1:7" x14ac:dyDescent="0.2">
      <c r="A1110" s="23" t="s">
        <v>1621</v>
      </c>
      <c r="C1110" s="24">
        <f t="shared" si="89"/>
        <v>38070</v>
      </c>
      <c r="D1110" s="23">
        <f t="shared" si="90"/>
        <v>44.8</v>
      </c>
      <c r="E1110" s="23">
        <f t="shared" si="91"/>
        <v>44.8</v>
      </c>
      <c r="F1110" s="23">
        <f t="shared" si="93"/>
        <v>-1.1154490838657205E-3</v>
      </c>
      <c r="G1110" s="23">
        <f t="shared" si="92"/>
        <v>2004</v>
      </c>
    </row>
    <row r="1111" spans="1:7" x14ac:dyDescent="0.2">
      <c r="A1111" s="23" t="s">
        <v>1620</v>
      </c>
      <c r="C1111" s="24">
        <f t="shared" si="89"/>
        <v>38071</v>
      </c>
      <c r="D1111" s="23">
        <f t="shared" si="90"/>
        <v>44.73</v>
      </c>
      <c r="E1111" s="23">
        <f t="shared" si="91"/>
        <v>44.73</v>
      </c>
      <c r="F1111" s="23">
        <f t="shared" si="93"/>
        <v>-1.5637219761827587E-3</v>
      </c>
      <c r="G1111" s="23">
        <f t="shared" si="92"/>
        <v>2004</v>
      </c>
    </row>
    <row r="1112" spans="1:7" x14ac:dyDescent="0.2">
      <c r="A1112" s="23" t="s">
        <v>1619</v>
      </c>
      <c r="C1112" s="24">
        <f t="shared" si="89"/>
        <v>38072</v>
      </c>
      <c r="D1112" s="23">
        <f t="shared" si="90"/>
        <v>44.44</v>
      </c>
      <c r="E1112" s="23">
        <f t="shared" si="91"/>
        <v>44.44</v>
      </c>
      <c r="F1112" s="23">
        <f t="shared" si="93"/>
        <v>-6.5044526733275257E-3</v>
      </c>
      <c r="G1112" s="23">
        <f t="shared" si="92"/>
        <v>2004</v>
      </c>
    </row>
    <row r="1113" spans="1:7" x14ac:dyDescent="0.2">
      <c r="A1113" s="23" t="s">
        <v>1618</v>
      </c>
      <c r="C1113" s="24">
        <f t="shared" si="89"/>
        <v>38075</v>
      </c>
      <c r="D1113" s="23">
        <f t="shared" si="90"/>
        <v>44</v>
      </c>
      <c r="E1113" s="23">
        <f t="shared" si="91"/>
        <v>44</v>
      </c>
      <c r="F1113" s="23">
        <f t="shared" si="93"/>
        <v>-9.9503308531679793E-3</v>
      </c>
      <c r="G1113" s="23">
        <f t="shared" si="92"/>
        <v>2004</v>
      </c>
    </row>
    <row r="1114" spans="1:7" x14ac:dyDescent="0.2">
      <c r="A1114" s="23" t="s">
        <v>1617</v>
      </c>
      <c r="C1114" s="24">
        <f t="shared" si="89"/>
        <v>38076</v>
      </c>
      <c r="D1114" s="23">
        <f t="shared" si="90"/>
        <v>44.07</v>
      </c>
      <c r="E1114" s="23">
        <f t="shared" si="91"/>
        <v>44.07</v>
      </c>
      <c r="F1114" s="23">
        <f t="shared" si="93"/>
        <v>1.5896449356345723E-3</v>
      </c>
      <c r="G1114" s="23">
        <f t="shared" si="92"/>
        <v>2004</v>
      </c>
    </row>
    <row r="1115" spans="1:7" x14ac:dyDescent="0.2">
      <c r="A1115" s="23" t="s">
        <v>1616</v>
      </c>
      <c r="C1115" s="24">
        <f t="shared" si="89"/>
        <v>38077</v>
      </c>
      <c r="D1115" s="23">
        <f t="shared" si="90"/>
        <v>43.4</v>
      </c>
      <c r="E1115" s="23">
        <f t="shared" si="91"/>
        <v>43.4</v>
      </c>
      <c r="F1115" s="23">
        <f t="shared" si="93"/>
        <v>-1.5319837747536504E-2</v>
      </c>
      <c r="G1115" s="23">
        <f t="shared" si="92"/>
        <v>2004</v>
      </c>
    </row>
    <row r="1116" spans="1:7" x14ac:dyDescent="0.2">
      <c r="A1116" s="23" t="s">
        <v>1615</v>
      </c>
      <c r="C1116" s="24">
        <f t="shared" si="89"/>
        <v>38078</v>
      </c>
      <c r="D1116" s="23">
        <f t="shared" si="90"/>
        <v>43.4</v>
      </c>
      <c r="E1116" s="23">
        <f t="shared" si="91"/>
        <v>43.4</v>
      </c>
      <c r="F1116" s="23">
        <f t="shared" si="93"/>
        <v>0</v>
      </c>
      <c r="G1116" s="23">
        <f t="shared" si="92"/>
        <v>2004</v>
      </c>
    </row>
    <row r="1117" spans="1:7" x14ac:dyDescent="0.2">
      <c r="A1117" s="23" t="s">
        <v>1614</v>
      </c>
      <c r="C1117" s="24">
        <f t="shared" si="89"/>
        <v>38079</v>
      </c>
      <c r="D1117" s="23">
        <f t="shared" si="90"/>
        <v>43.75</v>
      </c>
      <c r="E1117" s="23">
        <f t="shared" si="91"/>
        <v>43.75</v>
      </c>
      <c r="F1117" s="23">
        <f t="shared" si="93"/>
        <v>8.0321716972642527E-3</v>
      </c>
      <c r="G1117" s="23">
        <f t="shared" si="92"/>
        <v>2004</v>
      </c>
    </row>
    <row r="1118" spans="1:7" x14ac:dyDescent="0.2">
      <c r="A1118" s="23" t="s">
        <v>1613</v>
      </c>
      <c r="C1118" s="24">
        <f t="shared" si="89"/>
        <v>38082</v>
      </c>
      <c r="D1118" s="23">
        <f t="shared" si="90"/>
        <v>43.67</v>
      </c>
      <c r="E1118" s="23">
        <f t="shared" si="91"/>
        <v>43.67</v>
      </c>
      <c r="F1118" s="23">
        <f t="shared" si="93"/>
        <v>-1.8302453061538194E-3</v>
      </c>
      <c r="G1118" s="23">
        <f t="shared" si="92"/>
        <v>2004</v>
      </c>
    </row>
    <row r="1119" spans="1:7" x14ac:dyDescent="0.2">
      <c r="A1119" s="23" t="s">
        <v>1612</v>
      </c>
      <c r="C1119" s="24">
        <f t="shared" si="89"/>
        <v>38083</v>
      </c>
      <c r="D1119" s="23">
        <f t="shared" si="90"/>
        <v>43.7</v>
      </c>
      <c r="E1119" s="23">
        <f t="shared" si="91"/>
        <v>43.7</v>
      </c>
      <c r="F1119" s="23">
        <f t="shared" si="93"/>
        <v>6.8673460407500002E-4</v>
      </c>
      <c r="G1119" s="23">
        <f t="shared" si="92"/>
        <v>2004</v>
      </c>
    </row>
    <row r="1120" spans="1:7" x14ac:dyDescent="0.2">
      <c r="A1120" s="23" t="s">
        <v>1611</v>
      </c>
      <c r="C1120" s="24">
        <f t="shared" si="89"/>
        <v>38084</v>
      </c>
      <c r="D1120" s="23">
        <f t="shared" si="90"/>
        <v>43.55</v>
      </c>
      <c r="E1120" s="23">
        <f t="shared" si="91"/>
        <v>43.55</v>
      </c>
      <c r="F1120" s="23">
        <f t="shared" si="93"/>
        <v>-3.4383988030328204E-3</v>
      </c>
      <c r="G1120" s="23">
        <f t="shared" si="92"/>
        <v>2004</v>
      </c>
    </row>
    <row r="1121" spans="1:7" x14ac:dyDescent="0.2">
      <c r="A1121" s="23" t="s">
        <v>1610</v>
      </c>
      <c r="C1121" s="24">
        <f t="shared" si="89"/>
        <v>38085</v>
      </c>
      <c r="D1121" s="23">
        <f t="shared" si="90"/>
        <v>43.6</v>
      </c>
      <c r="E1121" s="23">
        <f t="shared" si="91"/>
        <v>43.6</v>
      </c>
      <c r="F1121" s="23">
        <f t="shared" si="93"/>
        <v>1.1474470564769215E-3</v>
      </c>
      <c r="G1121" s="23">
        <f t="shared" si="92"/>
        <v>2004</v>
      </c>
    </row>
    <row r="1122" spans="1:7" x14ac:dyDescent="0.2">
      <c r="A1122" s="23" t="s">
        <v>1609</v>
      </c>
      <c r="C1122" s="24">
        <f t="shared" si="89"/>
        <v>38086</v>
      </c>
      <c r="D1122" s="23">
        <f t="shared" si="90"/>
        <v>43.45</v>
      </c>
      <c r="E1122" s="23">
        <f t="shared" si="91"/>
        <v>43.45</v>
      </c>
      <c r="F1122" s="23">
        <f t="shared" si="93"/>
        <v>-3.4462986435875977E-3</v>
      </c>
      <c r="G1122" s="23">
        <f t="shared" si="92"/>
        <v>2004</v>
      </c>
    </row>
    <row r="1123" spans="1:7" x14ac:dyDescent="0.2">
      <c r="A1123" s="23" t="s">
        <v>1608</v>
      </c>
      <c r="C1123" s="24">
        <f t="shared" si="89"/>
        <v>38089</v>
      </c>
      <c r="D1123" s="23">
        <f t="shared" si="90"/>
        <v>43.66</v>
      </c>
      <c r="E1123" s="23">
        <f t="shared" si="91"/>
        <v>43.66</v>
      </c>
      <c r="F1123" s="23">
        <f t="shared" si="93"/>
        <v>4.8214994103966966E-3</v>
      </c>
      <c r="G1123" s="23">
        <f t="shared" si="92"/>
        <v>2004</v>
      </c>
    </row>
    <row r="1124" spans="1:7" x14ac:dyDescent="0.2">
      <c r="A1124" s="23" t="s">
        <v>1607</v>
      </c>
      <c r="C1124" s="24">
        <f t="shared" si="89"/>
        <v>38090</v>
      </c>
      <c r="D1124" s="23">
        <f t="shared" si="90"/>
        <v>43.75</v>
      </c>
      <c r="E1124" s="23">
        <f t="shared" si="91"/>
        <v>43.75</v>
      </c>
      <c r="F1124" s="23">
        <f t="shared" si="93"/>
        <v>2.0592616818257432E-3</v>
      </c>
      <c r="G1124" s="23">
        <f t="shared" si="92"/>
        <v>2004</v>
      </c>
    </row>
    <row r="1125" spans="1:7" x14ac:dyDescent="0.2">
      <c r="A1125" s="23" t="s">
        <v>1606</v>
      </c>
      <c r="C1125" s="24">
        <f t="shared" si="89"/>
        <v>38091</v>
      </c>
      <c r="D1125" s="23">
        <f t="shared" si="90"/>
        <v>43.69</v>
      </c>
      <c r="E1125" s="23">
        <f t="shared" si="91"/>
        <v>43.69</v>
      </c>
      <c r="F1125" s="23">
        <f t="shared" si="93"/>
        <v>-1.3723698402789324E-3</v>
      </c>
      <c r="G1125" s="23">
        <f t="shared" si="92"/>
        <v>2004</v>
      </c>
    </row>
    <row r="1126" spans="1:7" x14ac:dyDescent="0.2">
      <c r="A1126" s="23" t="s">
        <v>1605</v>
      </c>
      <c r="C1126" s="24">
        <f t="shared" si="89"/>
        <v>38092</v>
      </c>
      <c r="D1126" s="23">
        <f t="shared" si="90"/>
        <v>44</v>
      </c>
      <c r="E1126" s="23">
        <f t="shared" si="91"/>
        <v>44</v>
      </c>
      <c r="F1126" s="23">
        <f t="shared" si="93"/>
        <v>7.0703909549166277E-3</v>
      </c>
      <c r="G1126" s="23">
        <f t="shared" si="92"/>
        <v>2004</v>
      </c>
    </row>
    <row r="1127" spans="1:7" x14ac:dyDescent="0.2">
      <c r="A1127" s="23" t="s">
        <v>1604</v>
      </c>
      <c r="C1127" s="24">
        <f t="shared" si="89"/>
        <v>38093</v>
      </c>
      <c r="D1127" s="23">
        <f t="shared" si="90"/>
        <v>43.85</v>
      </c>
      <c r="E1127" s="23">
        <f t="shared" si="91"/>
        <v>43.85</v>
      </c>
      <c r="F1127" s="23">
        <f t="shared" si="93"/>
        <v>-3.4149151000691241E-3</v>
      </c>
      <c r="G1127" s="23">
        <f t="shared" si="92"/>
        <v>2004</v>
      </c>
    </row>
    <row r="1128" spans="1:7" x14ac:dyDescent="0.2">
      <c r="A1128" s="23" t="s">
        <v>1603</v>
      </c>
      <c r="C1128" s="24">
        <f t="shared" si="89"/>
        <v>38096</v>
      </c>
      <c r="D1128" s="23">
        <f t="shared" si="90"/>
        <v>43.88</v>
      </c>
      <c r="E1128" s="23">
        <f t="shared" si="91"/>
        <v>43.88</v>
      </c>
      <c r="F1128" s="23">
        <f t="shared" si="93"/>
        <v>6.839165888375561E-4</v>
      </c>
      <c r="G1128" s="23">
        <f t="shared" si="92"/>
        <v>2004</v>
      </c>
    </row>
    <row r="1129" spans="1:7" x14ac:dyDescent="0.2">
      <c r="A1129" s="23" t="s">
        <v>1602</v>
      </c>
      <c r="C1129" s="24">
        <f t="shared" si="89"/>
        <v>38097</v>
      </c>
      <c r="D1129" s="23">
        <f t="shared" si="90"/>
        <v>43.97</v>
      </c>
      <c r="E1129" s="23">
        <f t="shared" si="91"/>
        <v>43.97</v>
      </c>
      <c r="F1129" s="23">
        <f t="shared" si="93"/>
        <v>2.04894778568925E-3</v>
      </c>
      <c r="G1129" s="23">
        <f t="shared" si="92"/>
        <v>2004</v>
      </c>
    </row>
    <row r="1130" spans="1:7" x14ac:dyDescent="0.2">
      <c r="A1130" s="23" t="s">
        <v>1601</v>
      </c>
      <c r="C1130" s="24">
        <f t="shared" si="89"/>
        <v>38098</v>
      </c>
      <c r="D1130" s="23">
        <f t="shared" si="90"/>
        <v>44.1</v>
      </c>
      <c r="E1130" s="23">
        <f t="shared" si="91"/>
        <v>44.1</v>
      </c>
      <c r="F1130" s="23">
        <f t="shared" si="93"/>
        <v>2.9521992600815951E-3</v>
      </c>
      <c r="G1130" s="23">
        <f t="shared" si="92"/>
        <v>2004</v>
      </c>
    </row>
    <row r="1131" spans="1:7" x14ac:dyDescent="0.2">
      <c r="A1131" s="23" t="s">
        <v>1600</v>
      </c>
      <c r="C1131" s="24">
        <f t="shared" si="89"/>
        <v>38099</v>
      </c>
      <c r="D1131" s="23">
        <f t="shared" si="90"/>
        <v>44.14</v>
      </c>
      <c r="E1131" s="23">
        <f t="shared" si="91"/>
        <v>44.14</v>
      </c>
      <c r="F1131" s="23">
        <f t="shared" si="93"/>
        <v>9.066183757900925E-4</v>
      </c>
      <c r="G1131" s="23">
        <f t="shared" si="92"/>
        <v>2004</v>
      </c>
    </row>
    <row r="1132" spans="1:7" x14ac:dyDescent="0.2">
      <c r="A1132" s="23" t="s">
        <v>1599</v>
      </c>
      <c r="C1132" s="24">
        <f t="shared" si="89"/>
        <v>38100</v>
      </c>
      <c r="D1132" s="23">
        <f t="shared" si="90"/>
        <v>44</v>
      </c>
      <c r="E1132" s="23">
        <f t="shared" si="91"/>
        <v>44</v>
      </c>
      <c r="F1132" s="23">
        <f t="shared" si="93"/>
        <v>-3.1767669103291503E-3</v>
      </c>
      <c r="G1132" s="23">
        <f t="shared" si="92"/>
        <v>2004</v>
      </c>
    </row>
    <row r="1133" spans="1:7" x14ac:dyDescent="0.2">
      <c r="A1133" s="23" t="s">
        <v>1598</v>
      </c>
      <c r="C1133" s="24">
        <f t="shared" si="89"/>
        <v>38103</v>
      </c>
      <c r="D1133" s="23">
        <f t="shared" si="90"/>
        <v>44.1</v>
      </c>
      <c r="E1133" s="23">
        <f t="shared" si="91"/>
        <v>44.1</v>
      </c>
      <c r="F1133" s="23">
        <f t="shared" si="93"/>
        <v>2.2701485345390775E-3</v>
      </c>
      <c r="G1133" s="23">
        <f t="shared" si="92"/>
        <v>2004</v>
      </c>
    </row>
    <row r="1134" spans="1:7" x14ac:dyDescent="0.2">
      <c r="A1134" s="23" t="s">
        <v>1597</v>
      </c>
      <c r="C1134" s="24">
        <f t="shared" si="89"/>
        <v>38104</v>
      </c>
      <c r="D1134" s="23">
        <f t="shared" si="90"/>
        <v>44.23</v>
      </c>
      <c r="E1134" s="23">
        <f t="shared" si="91"/>
        <v>44.23</v>
      </c>
      <c r="F1134" s="23">
        <f t="shared" si="93"/>
        <v>2.943509427434945E-3</v>
      </c>
      <c r="G1134" s="23">
        <f t="shared" si="92"/>
        <v>2004</v>
      </c>
    </row>
    <row r="1135" spans="1:7" x14ac:dyDescent="0.2">
      <c r="A1135" s="23" t="s">
        <v>1596</v>
      </c>
      <c r="C1135" s="24">
        <f t="shared" si="89"/>
        <v>38105</v>
      </c>
      <c r="D1135" s="23">
        <f t="shared" si="90"/>
        <v>44.21</v>
      </c>
      <c r="E1135" s="23">
        <f t="shared" si="91"/>
        <v>44.21</v>
      </c>
      <c r="F1135" s="23">
        <f t="shared" si="93"/>
        <v>-4.5228404208345977E-4</v>
      </c>
      <c r="G1135" s="23">
        <f t="shared" si="92"/>
        <v>2004</v>
      </c>
    </row>
    <row r="1136" spans="1:7" x14ac:dyDescent="0.2">
      <c r="A1136" s="23" t="s">
        <v>1595</v>
      </c>
      <c r="C1136" s="24">
        <f t="shared" si="89"/>
        <v>38106</v>
      </c>
      <c r="D1136" s="23">
        <f t="shared" si="90"/>
        <v>44.4</v>
      </c>
      <c r="E1136" s="23">
        <f t="shared" si="91"/>
        <v>44.4</v>
      </c>
      <c r="F1136" s="23">
        <f t="shared" si="93"/>
        <v>4.2884616000272366E-3</v>
      </c>
      <c r="G1136" s="23">
        <f t="shared" si="92"/>
        <v>2004</v>
      </c>
    </row>
    <row r="1137" spans="1:7" x14ac:dyDescent="0.2">
      <c r="A1137" s="23" t="s">
        <v>1594</v>
      </c>
      <c r="C1137" s="24">
        <f t="shared" si="89"/>
        <v>38107</v>
      </c>
      <c r="D1137" s="23">
        <f t="shared" si="90"/>
        <v>44.52</v>
      </c>
      <c r="E1137" s="23">
        <f t="shared" si="91"/>
        <v>44.52</v>
      </c>
      <c r="F1137" s="23">
        <f t="shared" si="93"/>
        <v>2.6990569691652047E-3</v>
      </c>
      <c r="G1137" s="23">
        <f t="shared" si="92"/>
        <v>2004</v>
      </c>
    </row>
    <row r="1138" spans="1:7" x14ac:dyDescent="0.2">
      <c r="A1138" s="23" t="s">
        <v>1593</v>
      </c>
      <c r="C1138" s="24">
        <f t="shared" si="89"/>
        <v>38110</v>
      </c>
      <c r="D1138" s="23">
        <f t="shared" si="90"/>
        <v>44.88</v>
      </c>
      <c r="E1138" s="23">
        <f t="shared" si="91"/>
        <v>44.88</v>
      </c>
      <c r="F1138" s="23">
        <f t="shared" si="93"/>
        <v>8.053734807096825E-3</v>
      </c>
      <c r="G1138" s="23">
        <f t="shared" si="92"/>
        <v>2004</v>
      </c>
    </row>
    <row r="1139" spans="1:7" x14ac:dyDescent="0.2">
      <c r="A1139" s="23" t="s">
        <v>1592</v>
      </c>
      <c r="C1139" s="24">
        <f t="shared" si="89"/>
        <v>38111</v>
      </c>
      <c r="D1139" s="23">
        <f t="shared" si="90"/>
        <v>44.7</v>
      </c>
      <c r="E1139" s="23">
        <f t="shared" si="91"/>
        <v>44.7</v>
      </c>
      <c r="F1139" s="23">
        <f t="shared" si="93"/>
        <v>-4.0187595949177438E-3</v>
      </c>
      <c r="G1139" s="23">
        <f t="shared" si="92"/>
        <v>2004</v>
      </c>
    </row>
    <row r="1140" spans="1:7" x14ac:dyDescent="0.2">
      <c r="A1140" s="23" t="s">
        <v>1591</v>
      </c>
      <c r="C1140" s="24">
        <f t="shared" si="89"/>
        <v>38112</v>
      </c>
      <c r="D1140" s="23">
        <f t="shared" si="90"/>
        <v>44.55</v>
      </c>
      <c r="E1140" s="23">
        <f t="shared" si="91"/>
        <v>44.55</v>
      </c>
      <c r="F1140" s="23">
        <f t="shared" si="93"/>
        <v>-3.3613477027049942E-3</v>
      </c>
      <c r="G1140" s="23">
        <f t="shared" si="92"/>
        <v>2004</v>
      </c>
    </row>
    <row r="1141" spans="1:7" x14ac:dyDescent="0.2">
      <c r="A1141" s="23" t="s">
        <v>1590</v>
      </c>
      <c r="C1141" s="24">
        <f t="shared" si="89"/>
        <v>38113</v>
      </c>
      <c r="D1141" s="23">
        <f t="shared" si="90"/>
        <v>44.65</v>
      </c>
      <c r="E1141" s="23">
        <f t="shared" si="91"/>
        <v>44.65</v>
      </c>
      <c r="F1141" s="23">
        <f t="shared" si="93"/>
        <v>2.2421534056897268E-3</v>
      </c>
      <c r="G1141" s="23">
        <f t="shared" si="92"/>
        <v>2004</v>
      </c>
    </row>
    <row r="1142" spans="1:7" x14ac:dyDescent="0.2">
      <c r="A1142" s="23" t="s">
        <v>1589</v>
      </c>
      <c r="C1142" s="24">
        <f t="shared" si="89"/>
        <v>38114</v>
      </c>
      <c r="D1142" s="23">
        <f t="shared" si="90"/>
        <v>44.66</v>
      </c>
      <c r="E1142" s="23">
        <f t="shared" si="91"/>
        <v>44.66</v>
      </c>
      <c r="F1142" s="23">
        <f t="shared" si="93"/>
        <v>2.2393908950361861E-4</v>
      </c>
      <c r="G1142" s="23">
        <f t="shared" si="92"/>
        <v>2004</v>
      </c>
    </row>
    <row r="1143" spans="1:7" x14ac:dyDescent="0.2">
      <c r="A1143" s="23" t="s">
        <v>1588</v>
      </c>
      <c r="C1143" s="24">
        <f t="shared" si="89"/>
        <v>38117</v>
      </c>
      <c r="D1143" s="23">
        <f t="shared" si="90"/>
        <v>44.95</v>
      </c>
      <c r="E1143" s="23">
        <f t="shared" si="91"/>
        <v>44.95</v>
      </c>
      <c r="F1143" s="23">
        <f t="shared" si="93"/>
        <v>6.4725145056175196E-3</v>
      </c>
      <c r="G1143" s="23">
        <f t="shared" si="92"/>
        <v>2004</v>
      </c>
    </row>
    <row r="1144" spans="1:7" x14ac:dyDescent="0.2">
      <c r="A1144" s="23" t="s">
        <v>1587</v>
      </c>
      <c r="C1144" s="24">
        <f t="shared" si="89"/>
        <v>38118</v>
      </c>
      <c r="D1144" s="23">
        <f t="shared" si="90"/>
        <v>45.35</v>
      </c>
      <c r="E1144" s="23">
        <f t="shared" si="91"/>
        <v>45.35</v>
      </c>
      <c r="F1144" s="23">
        <f t="shared" si="93"/>
        <v>8.8594156435162757E-3</v>
      </c>
      <c r="G1144" s="23">
        <f t="shared" si="92"/>
        <v>2004</v>
      </c>
    </row>
    <row r="1145" spans="1:7" x14ac:dyDescent="0.2">
      <c r="A1145" s="23" t="s">
        <v>1586</v>
      </c>
      <c r="C1145" s="24">
        <f t="shared" si="89"/>
        <v>38119</v>
      </c>
      <c r="D1145" s="23">
        <f t="shared" si="90"/>
        <v>45.35</v>
      </c>
      <c r="E1145" s="23">
        <f t="shared" si="91"/>
        <v>45.35</v>
      </c>
      <c r="F1145" s="23">
        <f t="shared" si="93"/>
        <v>0</v>
      </c>
      <c r="G1145" s="23">
        <f t="shared" si="92"/>
        <v>2004</v>
      </c>
    </row>
    <row r="1146" spans="1:7" x14ac:dyDescent="0.2">
      <c r="A1146" s="23" t="s">
        <v>1585</v>
      </c>
      <c r="C1146" s="24">
        <f t="shared" si="89"/>
        <v>38120</v>
      </c>
      <c r="D1146" s="23">
        <f t="shared" si="90"/>
        <v>45.25</v>
      </c>
      <c r="E1146" s="23">
        <f t="shared" si="91"/>
        <v>45.25</v>
      </c>
      <c r="F1146" s="23">
        <f t="shared" si="93"/>
        <v>-2.2075064152104582E-3</v>
      </c>
      <c r="G1146" s="23">
        <f t="shared" si="92"/>
        <v>2004</v>
      </c>
    </row>
    <row r="1147" spans="1:7" x14ac:dyDescent="0.2">
      <c r="A1147" s="23" t="s">
        <v>1584</v>
      </c>
      <c r="C1147" s="24">
        <f t="shared" si="89"/>
        <v>38121</v>
      </c>
      <c r="D1147" s="23">
        <f t="shared" si="90"/>
        <v>45.57</v>
      </c>
      <c r="E1147" s="23">
        <f t="shared" si="91"/>
        <v>45.57</v>
      </c>
      <c r="F1147" s="23">
        <f t="shared" si="93"/>
        <v>7.0469351298559539E-3</v>
      </c>
      <c r="G1147" s="23">
        <f t="shared" si="92"/>
        <v>2004</v>
      </c>
    </row>
    <row r="1148" spans="1:7" x14ac:dyDescent="0.2">
      <c r="A1148" s="23" t="s">
        <v>1583</v>
      </c>
      <c r="C1148" s="24">
        <f t="shared" si="89"/>
        <v>38124</v>
      </c>
      <c r="D1148" s="23">
        <f t="shared" si="90"/>
        <v>45.5</v>
      </c>
      <c r="E1148" s="23">
        <f t="shared" si="91"/>
        <v>45.5</v>
      </c>
      <c r="F1148" s="23">
        <f t="shared" si="93"/>
        <v>-1.5372793188864781E-3</v>
      </c>
      <c r="G1148" s="23">
        <f t="shared" si="92"/>
        <v>2004</v>
      </c>
    </row>
    <row r="1149" spans="1:7" x14ac:dyDescent="0.2">
      <c r="A1149" s="23" t="s">
        <v>1582</v>
      </c>
      <c r="C1149" s="24">
        <f t="shared" si="89"/>
        <v>38125</v>
      </c>
      <c r="D1149" s="23">
        <f t="shared" si="90"/>
        <v>45.47</v>
      </c>
      <c r="E1149" s="23">
        <f t="shared" si="91"/>
        <v>45.47</v>
      </c>
      <c r="F1149" s="23">
        <f t="shared" si="93"/>
        <v>-6.5955811998558188E-4</v>
      </c>
      <c r="G1149" s="23">
        <f t="shared" si="92"/>
        <v>2004</v>
      </c>
    </row>
    <row r="1150" spans="1:7" x14ac:dyDescent="0.2">
      <c r="A1150" s="23" t="s">
        <v>1581</v>
      </c>
      <c r="C1150" s="24">
        <f t="shared" si="89"/>
        <v>38126</v>
      </c>
      <c r="D1150" s="23">
        <f t="shared" si="90"/>
        <v>45.18</v>
      </c>
      <c r="E1150" s="23">
        <f t="shared" si="91"/>
        <v>45.18</v>
      </c>
      <c r="F1150" s="23">
        <f t="shared" si="93"/>
        <v>-6.3982567970619899E-3</v>
      </c>
      <c r="G1150" s="23">
        <f t="shared" si="92"/>
        <v>2004</v>
      </c>
    </row>
    <row r="1151" spans="1:7" x14ac:dyDescent="0.2">
      <c r="A1151" s="23" t="s">
        <v>1580</v>
      </c>
      <c r="C1151" s="24">
        <f t="shared" si="89"/>
        <v>38127</v>
      </c>
      <c r="D1151" s="23">
        <f t="shared" si="90"/>
        <v>45.28</v>
      </c>
      <c r="E1151" s="23">
        <f t="shared" si="91"/>
        <v>45.28</v>
      </c>
      <c r="F1151" s="23">
        <f t="shared" si="93"/>
        <v>2.2109228550702079E-3</v>
      </c>
      <c r="G1151" s="23">
        <f t="shared" si="92"/>
        <v>2004</v>
      </c>
    </row>
    <row r="1152" spans="1:7" x14ac:dyDescent="0.2">
      <c r="A1152" s="23" t="s">
        <v>1579</v>
      </c>
      <c r="C1152" s="24">
        <f t="shared" si="89"/>
        <v>38128</v>
      </c>
      <c r="D1152" s="23">
        <f t="shared" si="90"/>
        <v>45.28</v>
      </c>
      <c r="E1152" s="23">
        <f t="shared" si="91"/>
        <v>45.28</v>
      </c>
      <c r="F1152" s="23">
        <f t="shared" si="93"/>
        <v>0</v>
      </c>
      <c r="G1152" s="23">
        <f t="shared" si="92"/>
        <v>2004</v>
      </c>
    </row>
    <row r="1153" spans="1:7" x14ac:dyDescent="0.2">
      <c r="A1153" s="23" t="s">
        <v>1578</v>
      </c>
      <c r="C1153" s="24">
        <f t="shared" si="89"/>
        <v>38131</v>
      </c>
      <c r="D1153" s="23">
        <f t="shared" si="90"/>
        <v>45.31</v>
      </c>
      <c r="E1153" s="23">
        <f t="shared" si="91"/>
        <v>45.31</v>
      </c>
      <c r="F1153" s="23">
        <f t="shared" si="93"/>
        <v>6.6232478411933993E-4</v>
      </c>
      <c r="G1153" s="23">
        <f t="shared" si="92"/>
        <v>2004</v>
      </c>
    </row>
    <row r="1154" spans="1:7" x14ac:dyDescent="0.2">
      <c r="A1154" s="23" t="s">
        <v>1577</v>
      </c>
      <c r="C1154" s="24">
        <f t="shared" si="89"/>
        <v>38132</v>
      </c>
      <c r="D1154" s="23">
        <f t="shared" si="90"/>
        <v>45.36</v>
      </c>
      <c r="E1154" s="23">
        <f t="shared" si="91"/>
        <v>45.36</v>
      </c>
      <c r="F1154" s="23">
        <f t="shared" si="93"/>
        <v>1.1029007404498288E-3</v>
      </c>
      <c r="G1154" s="23">
        <f t="shared" si="92"/>
        <v>2004</v>
      </c>
    </row>
    <row r="1155" spans="1:7" x14ac:dyDescent="0.2">
      <c r="A1155" s="23" t="s">
        <v>1576</v>
      </c>
      <c r="C1155" s="24">
        <f t="shared" si="89"/>
        <v>38133</v>
      </c>
      <c r="D1155" s="23">
        <f t="shared" si="90"/>
        <v>45.4</v>
      </c>
      <c r="E1155" s="23">
        <f t="shared" si="91"/>
        <v>45.4</v>
      </c>
      <c r="F1155" s="23">
        <f t="shared" si="93"/>
        <v>8.8144562780564169E-4</v>
      </c>
      <c r="G1155" s="23">
        <f t="shared" si="92"/>
        <v>2004</v>
      </c>
    </row>
    <row r="1156" spans="1:7" x14ac:dyDescent="0.2">
      <c r="A1156" s="23" t="s">
        <v>1575</v>
      </c>
      <c r="C1156" s="24">
        <f t="shared" si="89"/>
        <v>38134</v>
      </c>
      <c r="D1156" s="23">
        <f t="shared" si="90"/>
        <v>45.4</v>
      </c>
      <c r="E1156" s="23">
        <f t="shared" si="91"/>
        <v>45.4</v>
      </c>
      <c r="F1156" s="23">
        <f t="shared" si="93"/>
        <v>0</v>
      </c>
      <c r="G1156" s="23">
        <f t="shared" si="92"/>
        <v>2004</v>
      </c>
    </row>
    <row r="1157" spans="1:7" x14ac:dyDescent="0.2">
      <c r="A1157" s="23" t="s">
        <v>1574</v>
      </c>
      <c r="C1157" s="24">
        <f t="shared" si="89"/>
        <v>38135</v>
      </c>
      <c r="D1157" s="23">
        <f t="shared" si="90"/>
        <v>45.42</v>
      </c>
      <c r="E1157" s="23">
        <f t="shared" si="91"/>
        <v>45.42</v>
      </c>
      <c r="F1157" s="23">
        <f t="shared" si="93"/>
        <v>4.4043163011026743E-4</v>
      </c>
      <c r="G1157" s="23">
        <f t="shared" si="92"/>
        <v>2004</v>
      </c>
    </row>
    <row r="1158" spans="1:7" x14ac:dyDescent="0.2">
      <c r="A1158" s="23" t="s">
        <v>1573</v>
      </c>
      <c r="C1158" s="24">
        <f t="shared" si="89"/>
        <v>38138</v>
      </c>
      <c r="D1158" s="23" t="e">
        <f t="shared" si="90"/>
        <v>#VALUE!</v>
      </c>
      <c r="E1158" s="23">
        <f t="shared" si="91"/>
        <v>45.42</v>
      </c>
      <c r="F1158" s="23">
        <f t="shared" si="93"/>
        <v>0</v>
      </c>
      <c r="G1158" s="23">
        <f t="shared" si="92"/>
        <v>2004</v>
      </c>
    </row>
    <row r="1159" spans="1:7" x14ac:dyDescent="0.2">
      <c r="A1159" s="23" t="s">
        <v>1572</v>
      </c>
      <c r="C1159" s="24">
        <f t="shared" si="89"/>
        <v>38139</v>
      </c>
      <c r="D1159" s="23">
        <f t="shared" si="90"/>
        <v>45.43</v>
      </c>
      <c r="E1159" s="23">
        <f t="shared" si="91"/>
        <v>45.43</v>
      </c>
      <c r="F1159" s="23">
        <f t="shared" si="93"/>
        <v>2.201430938995489E-4</v>
      </c>
      <c r="G1159" s="23">
        <f t="shared" si="92"/>
        <v>2004</v>
      </c>
    </row>
    <row r="1160" spans="1:7" x14ac:dyDescent="0.2">
      <c r="A1160" s="23" t="s">
        <v>1571</v>
      </c>
      <c r="C1160" s="24">
        <f t="shared" ref="C1160:C1223" si="94">VALUE(LEFT(A1160,15))</f>
        <v>38140</v>
      </c>
      <c r="D1160" s="23">
        <f t="shared" ref="D1160:D1223" si="95">VALUE(RIGHT(A1160,9))</f>
        <v>45.37</v>
      </c>
      <c r="E1160" s="23">
        <f t="shared" ref="E1160:E1223" si="96">IF(ISNUMBER(D1160),D1160,D1159)</f>
        <v>45.37</v>
      </c>
      <c r="F1160" s="23">
        <f t="shared" si="93"/>
        <v>-1.3215860954394951E-3</v>
      </c>
      <c r="G1160" s="23">
        <f t="shared" ref="G1160:G1223" si="97">YEAR(C1160)</f>
        <v>2004</v>
      </c>
    </row>
    <row r="1161" spans="1:7" x14ac:dyDescent="0.2">
      <c r="A1161" s="23" t="s">
        <v>1570</v>
      </c>
      <c r="C1161" s="24">
        <f t="shared" si="94"/>
        <v>38141</v>
      </c>
      <c r="D1161" s="23">
        <f t="shared" si="95"/>
        <v>45.22</v>
      </c>
      <c r="E1161" s="23">
        <f t="shared" si="96"/>
        <v>45.22</v>
      </c>
      <c r="F1161" s="23">
        <f t="shared" ref="F1161:F1224" si="98">LN(E1161/E1160)</f>
        <v>-3.3116268260487466E-3</v>
      </c>
      <c r="G1161" s="23">
        <f t="shared" si="97"/>
        <v>2004</v>
      </c>
    </row>
    <row r="1162" spans="1:7" x14ac:dyDescent="0.2">
      <c r="A1162" s="23" t="s">
        <v>1569</v>
      </c>
      <c r="C1162" s="24">
        <f t="shared" si="94"/>
        <v>38142</v>
      </c>
      <c r="D1162" s="23">
        <f t="shared" si="95"/>
        <v>45.07</v>
      </c>
      <c r="E1162" s="23">
        <f t="shared" si="96"/>
        <v>45.07</v>
      </c>
      <c r="F1162" s="23">
        <f t="shared" si="98"/>
        <v>-3.3226301472668389E-3</v>
      </c>
      <c r="G1162" s="23">
        <f t="shared" si="97"/>
        <v>2004</v>
      </c>
    </row>
    <row r="1163" spans="1:7" x14ac:dyDescent="0.2">
      <c r="A1163" s="23" t="s">
        <v>1568</v>
      </c>
      <c r="C1163" s="24">
        <f t="shared" si="94"/>
        <v>38145</v>
      </c>
      <c r="D1163" s="23">
        <f t="shared" si="95"/>
        <v>45.1</v>
      </c>
      <c r="E1163" s="23">
        <f t="shared" si="96"/>
        <v>45.1</v>
      </c>
      <c r="F1163" s="23">
        <f t="shared" si="98"/>
        <v>6.6540980607572055E-4</v>
      </c>
      <c r="G1163" s="23">
        <f t="shared" si="97"/>
        <v>2004</v>
      </c>
    </row>
    <row r="1164" spans="1:7" x14ac:dyDescent="0.2">
      <c r="A1164" s="23" t="s">
        <v>1567</v>
      </c>
      <c r="C1164" s="24">
        <f t="shared" si="94"/>
        <v>38146</v>
      </c>
      <c r="D1164" s="23">
        <f t="shared" si="95"/>
        <v>45.05</v>
      </c>
      <c r="E1164" s="23">
        <f t="shared" si="96"/>
        <v>45.05</v>
      </c>
      <c r="F1164" s="23">
        <f t="shared" si="98"/>
        <v>-1.109262454285845E-3</v>
      </c>
      <c r="G1164" s="23">
        <f t="shared" si="97"/>
        <v>2004</v>
      </c>
    </row>
    <row r="1165" spans="1:7" x14ac:dyDescent="0.2">
      <c r="A1165" s="23" t="s">
        <v>1566</v>
      </c>
      <c r="C1165" s="24">
        <f t="shared" si="94"/>
        <v>38147</v>
      </c>
      <c r="D1165" s="23">
        <f t="shared" si="95"/>
        <v>44.94</v>
      </c>
      <c r="E1165" s="23">
        <f t="shared" si="96"/>
        <v>44.94</v>
      </c>
      <c r="F1165" s="23">
        <f t="shared" si="98"/>
        <v>-2.4447172971638156E-3</v>
      </c>
      <c r="G1165" s="23">
        <f t="shared" si="97"/>
        <v>2004</v>
      </c>
    </row>
    <row r="1166" spans="1:7" x14ac:dyDescent="0.2">
      <c r="A1166" s="23" t="s">
        <v>1565</v>
      </c>
      <c r="C1166" s="24">
        <f t="shared" si="94"/>
        <v>38148</v>
      </c>
      <c r="D1166" s="23">
        <f t="shared" si="95"/>
        <v>45.05</v>
      </c>
      <c r="E1166" s="23">
        <f t="shared" si="96"/>
        <v>45.05</v>
      </c>
      <c r="F1166" s="23">
        <f t="shared" si="98"/>
        <v>2.4447172971636916E-3</v>
      </c>
      <c r="G1166" s="23">
        <f t="shared" si="97"/>
        <v>2004</v>
      </c>
    </row>
    <row r="1167" spans="1:7" x14ac:dyDescent="0.2">
      <c r="A1167" s="23" t="s">
        <v>1564</v>
      </c>
      <c r="C1167" s="24">
        <f t="shared" si="94"/>
        <v>38149</v>
      </c>
      <c r="D1167" s="23">
        <f t="shared" si="95"/>
        <v>45.09</v>
      </c>
      <c r="E1167" s="23">
        <f t="shared" si="96"/>
        <v>45.09</v>
      </c>
      <c r="F1167" s="23">
        <f t="shared" si="98"/>
        <v>8.8750837864603582E-4</v>
      </c>
      <c r="G1167" s="23">
        <f t="shared" si="97"/>
        <v>2004</v>
      </c>
    </row>
    <row r="1168" spans="1:7" x14ac:dyDescent="0.2">
      <c r="A1168" s="23" t="s">
        <v>1563</v>
      </c>
      <c r="C1168" s="24">
        <f t="shared" si="94"/>
        <v>38152</v>
      </c>
      <c r="D1168" s="23">
        <f t="shared" si="95"/>
        <v>45.35</v>
      </c>
      <c r="E1168" s="23">
        <f t="shared" si="96"/>
        <v>45.35</v>
      </c>
      <c r="F1168" s="23">
        <f t="shared" si="98"/>
        <v>5.7496841281528006E-3</v>
      </c>
      <c r="G1168" s="23">
        <f t="shared" si="97"/>
        <v>2004</v>
      </c>
    </row>
    <row r="1169" spans="1:7" x14ac:dyDescent="0.2">
      <c r="A1169" s="23" t="s">
        <v>1562</v>
      </c>
      <c r="C1169" s="24">
        <f t="shared" si="94"/>
        <v>38153</v>
      </c>
      <c r="D1169" s="23">
        <f t="shared" si="95"/>
        <v>45.38</v>
      </c>
      <c r="E1169" s="23">
        <f t="shared" si="96"/>
        <v>45.38</v>
      </c>
      <c r="F1169" s="23">
        <f t="shared" si="98"/>
        <v>6.6130279055008569E-4</v>
      </c>
      <c r="G1169" s="23">
        <f t="shared" si="97"/>
        <v>2004</v>
      </c>
    </row>
    <row r="1170" spans="1:7" x14ac:dyDescent="0.2">
      <c r="A1170" s="23" t="s">
        <v>1561</v>
      </c>
      <c r="C1170" s="24">
        <f t="shared" si="94"/>
        <v>38154</v>
      </c>
      <c r="D1170" s="23">
        <f t="shared" si="95"/>
        <v>45.34</v>
      </c>
      <c r="E1170" s="23">
        <f t="shared" si="96"/>
        <v>45.34</v>
      </c>
      <c r="F1170" s="23">
        <f t="shared" si="98"/>
        <v>-8.8183427231272084E-4</v>
      </c>
      <c r="G1170" s="23">
        <f t="shared" si="97"/>
        <v>2004</v>
      </c>
    </row>
    <row r="1171" spans="1:7" x14ac:dyDescent="0.2">
      <c r="A1171" s="23" t="s">
        <v>1560</v>
      </c>
      <c r="C1171" s="24">
        <f t="shared" si="94"/>
        <v>38155</v>
      </c>
      <c r="D1171" s="23">
        <f t="shared" si="95"/>
        <v>45.49</v>
      </c>
      <c r="E1171" s="23">
        <f t="shared" si="96"/>
        <v>45.49</v>
      </c>
      <c r="F1171" s="23">
        <f t="shared" si="98"/>
        <v>3.3028765025296912E-3</v>
      </c>
      <c r="G1171" s="23">
        <f t="shared" si="97"/>
        <v>2004</v>
      </c>
    </row>
    <row r="1172" spans="1:7" x14ac:dyDescent="0.2">
      <c r="A1172" s="23" t="s">
        <v>1559</v>
      </c>
      <c r="C1172" s="24">
        <f t="shared" si="94"/>
        <v>38156</v>
      </c>
      <c r="D1172" s="23">
        <f t="shared" si="95"/>
        <v>45.66</v>
      </c>
      <c r="E1172" s="23">
        <f t="shared" si="96"/>
        <v>45.66</v>
      </c>
      <c r="F1172" s="23">
        <f t="shared" si="98"/>
        <v>3.7301195197366466E-3</v>
      </c>
      <c r="G1172" s="23">
        <f t="shared" si="97"/>
        <v>2004</v>
      </c>
    </row>
    <row r="1173" spans="1:7" x14ac:dyDescent="0.2">
      <c r="A1173" s="23" t="s">
        <v>1558</v>
      </c>
      <c r="C1173" s="24">
        <f t="shared" si="94"/>
        <v>38159</v>
      </c>
      <c r="D1173" s="23">
        <f t="shared" si="95"/>
        <v>45.88</v>
      </c>
      <c r="E1173" s="23">
        <f t="shared" si="96"/>
        <v>45.88</v>
      </c>
      <c r="F1173" s="23">
        <f t="shared" si="98"/>
        <v>4.8066511595206774E-3</v>
      </c>
      <c r="G1173" s="23">
        <f t="shared" si="97"/>
        <v>2004</v>
      </c>
    </row>
    <row r="1174" spans="1:7" x14ac:dyDescent="0.2">
      <c r="A1174" s="23" t="s">
        <v>1557</v>
      </c>
      <c r="C1174" s="24">
        <f t="shared" si="94"/>
        <v>38160</v>
      </c>
      <c r="D1174" s="23">
        <f t="shared" si="95"/>
        <v>46.21</v>
      </c>
      <c r="E1174" s="23">
        <f t="shared" si="96"/>
        <v>46.21</v>
      </c>
      <c r="F1174" s="23">
        <f t="shared" si="98"/>
        <v>7.1669326210050252E-3</v>
      </c>
      <c r="G1174" s="23">
        <f t="shared" si="97"/>
        <v>2004</v>
      </c>
    </row>
    <row r="1175" spans="1:7" x14ac:dyDescent="0.2">
      <c r="A1175" s="23" t="s">
        <v>1556</v>
      </c>
      <c r="C1175" s="24">
        <f t="shared" si="94"/>
        <v>38161</v>
      </c>
      <c r="D1175" s="23">
        <f t="shared" si="95"/>
        <v>45.7</v>
      </c>
      <c r="E1175" s="23">
        <f t="shared" si="96"/>
        <v>45.7</v>
      </c>
      <c r="F1175" s="23">
        <f t="shared" si="98"/>
        <v>-1.1097926982015921E-2</v>
      </c>
      <c r="G1175" s="23">
        <f t="shared" si="97"/>
        <v>2004</v>
      </c>
    </row>
    <row r="1176" spans="1:7" x14ac:dyDescent="0.2">
      <c r="A1176" s="23" t="s">
        <v>1555</v>
      </c>
      <c r="C1176" s="24">
        <f t="shared" si="94"/>
        <v>38162</v>
      </c>
      <c r="D1176" s="23">
        <f t="shared" si="95"/>
        <v>45.85</v>
      </c>
      <c r="E1176" s="23">
        <f t="shared" si="96"/>
        <v>45.85</v>
      </c>
      <c r="F1176" s="23">
        <f t="shared" si="98"/>
        <v>3.2769008023147911E-3</v>
      </c>
      <c r="G1176" s="23">
        <f t="shared" si="97"/>
        <v>2004</v>
      </c>
    </row>
    <row r="1177" spans="1:7" x14ac:dyDescent="0.2">
      <c r="A1177" s="23" t="s">
        <v>1554</v>
      </c>
      <c r="C1177" s="24">
        <f t="shared" si="94"/>
        <v>38163</v>
      </c>
      <c r="D1177" s="23">
        <f t="shared" si="95"/>
        <v>45.85</v>
      </c>
      <c r="E1177" s="23">
        <f t="shared" si="96"/>
        <v>45.85</v>
      </c>
      <c r="F1177" s="23">
        <f t="shared" si="98"/>
        <v>0</v>
      </c>
      <c r="G1177" s="23">
        <f t="shared" si="97"/>
        <v>2004</v>
      </c>
    </row>
    <row r="1178" spans="1:7" x14ac:dyDescent="0.2">
      <c r="A1178" s="23" t="s">
        <v>1553</v>
      </c>
      <c r="C1178" s="24">
        <f t="shared" si="94"/>
        <v>38166</v>
      </c>
      <c r="D1178" s="23">
        <f t="shared" si="95"/>
        <v>45.99</v>
      </c>
      <c r="E1178" s="23">
        <f t="shared" si="96"/>
        <v>45.99</v>
      </c>
      <c r="F1178" s="23">
        <f t="shared" si="98"/>
        <v>3.0487828493585096E-3</v>
      </c>
      <c r="G1178" s="23">
        <f t="shared" si="97"/>
        <v>2004</v>
      </c>
    </row>
    <row r="1179" spans="1:7" x14ac:dyDescent="0.2">
      <c r="A1179" s="23" t="s">
        <v>1552</v>
      </c>
      <c r="C1179" s="24">
        <f t="shared" si="94"/>
        <v>38167</v>
      </c>
      <c r="D1179" s="23">
        <f t="shared" si="95"/>
        <v>46.05</v>
      </c>
      <c r="E1179" s="23">
        <f t="shared" si="96"/>
        <v>46.05</v>
      </c>
      <c r="F1179" s="23">
        <f t="shared" si="98"/>
        <v>1.3037811494832916E-3</v>
      </c>
      <c r="G1179" s="23">
        <f t="shared" si="97"/>
        <v>2004</v>
      </c>
    </row>
    <row r="1180" spans="1:7" x14ac:dyDescent="0.2">
      <c r="A1180" s="23" t="s">
        <v>1551</v>
      </c>
      <c r="C1180" s="24">
        <f t="shared" si="94"/>
        <v>38168</v>
      </c>
      <c r="D1180" s="23">
        <f t="shared" si="95"/>
        <v>45.99</v>
      </c>
      <c r="E1180" s="23">
        <f t="shared" si="96"/>
        <v>45.99</v>
      </c>
      <c r="F1180" s="23">
        <f t="shared" si="98"/>
        <v>-1.3037811494832697E-3</v>
      </c>
      <c r="G1180" s="23">
        <f t="shared" si="97"/>
        <v>2004</v>
      </c>
    </row>
    <row r="1181" spans="1:7" x14ac:dyDescent="0.2">
      <c r="A1181" s="23" t="s">
        <v>1550</v>
      </c>
      <c r="C1181" s="24">
        <f t="shared" si="94"/>
        <v>38169</v>
      </c>
      <c r="D1181" s="23">
        <f t="shared" si="95"/>
        <v>45.88</v>
      </c>
      <c r="E1181" s="23">
        <f t="shared" si="96"/>
        <v>45.88</v>
      </c>
      <c r="F1181" s="23">
        <f t="shared" si="98"/>
        <v>-2.3946892906624522E-3</v>
      </c>
      <c r="G1181" s="23">
        <f t="shared" si="97"/>
        <v>2004</v>
      </c>
    </row>
    <row r="1182" spans="1:7" x14ac:dyDescent="0.2">
      <c r="A1182" s="23" t="s">
        <v>1549</v>
      </c>
      <c r="C1182" s="24">
        <f t="shared" si="94"/>
        <v>38170</v>
      </c>
      <c r="D1182" s="23">
        <f t="shared" si="95"/>
        <v>45.75</v>
      </c>
      <c r="E1182" s="23">
        <f t="shared" si="96"/>
        <v>45.75</v>
      </c>
      <c r="F1182" s="23">
        <f t="shared" si="98"/>
        <v>-2.8375005396396986E-3</v>
      </c>
      <c r="G1182" s="23">
        <f t="shared" si="97"/>
        <v>2004</v>
      </c>
    </row>
    <row r="1183" spans="1:7" x14ac:dyDescent="0.2">
      <c r="A1183" s="23" t="s">
        <v>1548</v>
      </c>
      <c r="C1183" s="24">
        <f t="shared" si="94"/>
        <v>38173</v>
      </c>
      <c r="D1183" s="23" t="e">
        <f t="shared" si="95"/>
        <v>#VALUE!</v>
      </c>
      <c r="E1183" s="23">
        <f t="shared" si="96"/>
        <v>45.75</v>
      </c>
      <c r="F1183" s="23">
        <f t="shared" si="98"/>
        <v>0</v>
      </c>
      <c r="G1183" s="23">
        <f t="shared" si="97"/>
        <v>2004</v>
      </c>
    </row>
    <row r="1184" spans="1:7" x14ac:dyDescent="0.2">
      <c r="A1184" s="23" t="s">
        <v>1547</v>
      </c>
      <c r="C1184" s="24">
        <f t="shared" si="94"/>
        <v>38174</v>
      </c>
      <c r="D1184" s="23">
        <f t="shared" si="95"/>
        <v>46.05</v>
      </c>
      <c r="E1184" s="23">
        <f t="shared" si="96"/>
        <v>46.05</v>
      </c>
      <c r="F1184" s="23">
        <f t="shared" si="98"/>
        <v>6.5359709797854493E-3</v>
      </c>
      <c r="G1184" s="23">
        <f t="shared" si="97"/>
        <v>2004</v>
      </c>
    </row>
    <row r="1185" spans="1:7" x14ac:dyDescent="0.2">
      <c r="A1185" s="23" t="s">
        <v>1546</v>
      </c>
      <c r="C1185" s="24">
        <f t="shared" si="94"/>
        <v>38175</v>
      </c>
      <c r="D1185" s="23">
        <f t="shared" si="95"/>
        <v>45.84</v>
      </c>
      <c r="E1185" s="23">
        <f t="shared" si="96"/>
        <v>45.84</v>
      </c>
      <c r="F1185" s="23">
        <f t="shared" si="98"/>
        <v>-4.5706902948315954E-3</v>
      </c>
      <c r="G1185" s="23">
        <f t="shared" si="97"/>
        <v>2004</v>
      </c>
    </row>
    <row r="1186" spans="1:7" x14ac:dyDescent="0.2">
      <c r="A1186" s="23" t="s">
        <v>1545</v>
      </c>
      <c r="C1186" s="24">
        <f t="shared" si="94"/>
        <v>38176</v>
      </c>
      <c r="D1186" s="23">
        <f t="shared" si="95"/>
        <v>45.75</v>
      </c>
      <c r="E1186" s="23">
        <f t="shared" si="96"/>
        <v>45.75</v>
      </c>
      <c r="F1186" s="23">
        <f t="shared" si="98"/>
        <v>-1.9652806849538677E-3</v>
      </c>
      <c r="G1186" s="23">
        <f t="shared" si="97"/>
        <v>2004</v>
      </c>
    </row>
    <row r="1187" spans="1:7" x14ac:dyDescent="0.2">
      <c r="A1187" s="23" t="s">
        <v>1544</v>
      </c>
      <c r="C1187" s="24">
        <f t="shared" si="94"/>
        <v>38177</v>
      </c>
      <c r="D1187" s="23">
        <f t="shared" si="95"/>
        <v>45.66</v>
      </c>
      <c r="E1187" s="23">
        <f t="shared" si="96"/>
        <v>45.66</v>
      </c>
      <c r="F1187" s="23">
        <f t="shared" si="98"/>
        <v>-1.9691506198808721E-3</v>
      </c>
      <c r="G1187" s="23">
        <f t="shared" si="97"/>
        <v>2004</v>
      </c>
    </row>
    <row r="1188" spans="1:7" x14ac:dyDescent="0.2">
      <c r="A1188" s="23" t="s">
        <v>1543</v>
      </c>
      <c r="C1188" s="24">
        <f t="shared" si="94"/>
        <v>38180</v>
      </c>
      <c r="D1188" s="23">
        <f t="shared" si="95"/>
        <v>45.72</v>
      </c>
      <c r="E1188" s="23">
        <f t="shared" si="96"/>
        <v>45.72</v>
      </c>
      <c r="F1188" s="23">
        <f t="shared" si="98"/>
        <v>1.3131978249603929E-3</v>
      </c>
      <c r="G1188" s="23">
        <f t="shared" si="97"/>
        <v>2004</v>
      </c>
    </row>
    <row r="1189" spans="1:7" x14ac:dyDescent="0.2">
      <c r="A1189" s="23" t="s">
        <v>1542</v>
      </c>
      <c r="C1189" s="24">
        <f t="shared" si="94"/>
        <v>38181</v>
      </c>
      <c r="D1189" s="23">
        <f t="shared" si="95"/>
        <v>45.86</v>
      </c>
      <c r="E1189" s="23">
        <f t="shared" si="96"/>
        <v>45.86</v>
      </c>
      <c r="F1189" s="23">
        <f t="shared" si="98"/>
        <v>3.0574385031484452E-3</v>
      </c>
      <c r="G1189" s="23">
        <f t="shared" si="97"/>
        <v>2004</v>
      </c>
    </row>
    <row r="1190" spans="1:7" x14ac:dyDescent="0.2">
      <c r="A1190" s="23" t="s">
        <v>1541</v>
      </c>
      <c r="C1190" s="24">
        <f t="shared" si="94"/>
        <v>38182</v>
      </c>
      <c r="D1190" s="23">
        <f t="shared" si="95"/>
        <v>45.95</v>
      </c>
      <c r="E1190" s="23">
        <f t="shared" si="96"/>
        <v>45.95</v>
      </c>
      <c r="F1190" s="23">
        <f t="shared" si="98"/>
        <v>1.9605713719377128E-3</v>
      </c>
      <c r="G1190" s="23">
        <f t="shared" si="97"/>
        <v>2004</v>
      </c>
    </row>
    <row r="1191" spans="1:7" x14ac:dyDescent="0.2">
      <c r="A1191" s="23" t="s">
        <v>1540</v>
      </c>
      <c r="C1191" s="24">
        <f t="shared" si="94"/>
        <v>38183</v>
      </c>
      <c r="D1191" s="23">
        <f t="shared" si="95"/>
        <v>46.08</v>
      </c>
      <c r="E1191" s="23">
        <f t="shared" si="96"/>
        <v>46.08</v>
      </c>
      <c r="F1191" s="23">
        <f t="shared" si="98"/>
        <v>2.8251675859397225E-3</v>
      </c>
      <c r="G1191" s="23">
        <f t="shared" si="97"/>
        <v>2004</v>
      </c>
    </row>
    <row r="1192" spans="1:7" x14ac:dyDescent="0.2">
      <c r="A1192" s="23" t="s">
        <v>1539</v>
      </c>
      <c r="C1192" s="24">
        <f t="shared" si="94"/>
        <v>38184</v>
      </c>
      <c r="D1192" s="23">
        <f t="shared" si="95"/>
        <v>45.96</v>
      </c>
      <c r="E1192" s="23">
        <f t="shared" si="96"/>
        <v>45.96</v>
      </c>
      <c r="F1192" s="23">
        <f t="shared" si="98"/>
        <v>-2.6075634070808302E-3</v>
      </c>
      <c r="G1192" s="23">
        <f t="shared" si="97"/>
        <v>2004</v>
      </c>
    </row>
    <row r="1193" spans="1:7" x14ac:dyDescent="0.2">
      <c r="A1193" s="23" t="s">
        <v>1538</v>
      </c>
      <c r="C1193" s="24">
        <f t="shared" si="94"/>
        <v>38187</v>
      </c>
      <c r="D1193" s="23">
        <f t="shared" si="95"/>
        <v>46.11</v>
      </c>
      <c r="E1193" s="23">
        <f t="shared" si="96"/>
        <v>46.11</v>
      </c>
      <c r="F1193" s="23">
        <f t="shared" si="98"/>
        <v>3.2583932380592963E-3</v>
      </c>
      <c r="G1193" s="23">
        <f t="shared" si="97"/>
        <v>2004</v>
      </c>
    </row>
    <row r="1194" spans="1:7" x14ac:dyDescent="0.2">
      <c r="A1194" s="23" t="s">
        <v>1537</v>
      </c>
      <c r="C1194" s="24">
        <f t="shared" si="94"/>
        <v>38188</v>
      </c>
      <c r="D1194" s="23">
        <f t="shared" si="95"/>
        <v>46.1</v>
      </c>
      <c r="E1194" s="23">
        <f t="shared" si="96"/>
        <v>46.1</v>
      </c>
      <c r="F1194" s="23">
        <f t="shared" si="98"/>
        <v>-2.1689621601130816E-4</v>
      </c>
      <c r="G1194" s="23">
        <f t="shared" si="97"/>
        <v>2004</v>
      </c>
    </row>
    <row r="1195" spans="1:7" x14ac:dyDescent="0.2">
      <c r="A1195" s="23" t="s">
        <v>1536</v>
      </c>
      <c r="C1195" s="24">
        <f t="shared" si="94"/>
        <v>38189</v>
      </c>
      <c r="D1195" s="23">
        <f t="shared" si="95"/>
        <v>46.13</v>
      </c>
      <c r="E1195" s="23">
        <f t="shared" si="96"/>
        <v>46.13</v>
      </c>
      <c r="F1195" s="23">
        <f t="shared" si="98"/>
        <v>6.5054756712635479E-4</v>
      </c>
      <c r="G1195" s="23">
        <f t="shared" si="97"/>
        <v>2004</v>
      </c>
    </row>
    <row r="1196" spans="1:7" x14ac:dyDescent="0.2">
      <c r="A1196" s="23" t="s">
        <v>1535</v>
      </c>
      <c r="C1196" s="24">
        <f t="shared" si="94"/>
        <v>38190</v>
      </c>
      <c r="D1196" s="23">
        <f t="shared" si="95"/>
        <v>46.3</v>
      </c>
      <c r="E1196" s="23">
        <f t="shared" si="96"/>
        <v>46.3</v>
      </c>
      <c r="F1196" s="23">
        <f t="shared" si="98"/>
        <v>3.6784635224590715E-3</v>
      </c>
      <c r="G1196" s="23">
        <f t="shared" si="97"/>
        <v>2004</v>
      </c>
    </row>
    <row r="1197" spans="1:7" x14ac:dyDescent="0.2">
      <c r="A1197" s="23" t="s">
        <v>1534</v>
      </c>
      <c r="C1197" s="24">
        <f t="shared" si="94"/>
        <v>38191</v>
      </c>
      <c r="D1197" s="23">
        <f t="shared" si="95"/>
        <v>46.35</v>
      </c>
      <c r="E1197" s="23">
        <f t="shared" si="96"/>
        <v>46.35</v>
      </c>
      <c r="F1197" s="23">
        <f t="shared" si="98"/>
        <v>1.0793309196758319E-3</v>
      </c>
      <c r="G1197" s="23">
        <f t="shared" si="97"/>
        <v>2004</v>
      </c>
    </row>
    <row r="1198" spans="1:7" x14ac:dyDescent="0.2">
      <c r="A1198" s="23" t="s">
        <v>1533</v>
      </c>
      <c r="C1198" s="24">
        <f t="shared" si="94"/>
        <v>38194</v>
      </c>
      <c r="D1198" s="23">
        <f t="shared" si="95"/>
        <v>46.28</v>
      </c>
      <c r="E1198" s="23">
        <f t="shared" si="96"/>
        <v>46.28</v>
      </c>
      <c r="F1198" s="23">
        <f t="shared" si="98"/>
        <v>-1.5113896863883911E-3</v>
      </c>
      <c r="G1198" s="23">
        <f t="shared" si="97"/>
        <v>2004</v>
      </c>
    </row>
    <row r="1199" spans="1:7" x14ac:dyDescent="0.2">
      <c r="A1199" s="23" t="s">
        <v>1532</v>
      </c>
      <c r="C1199" s="24">
        <f t="shared" si="94"/>
        <v>38195</v>
      </c>
      <c r="D1199" s="23">
        <f t="shared" si="95"/>
        <v>46.25</v>
      </c>
      <c r="E1199" s="23">
        <f t="shared" si="96"/>
        <v>46.25</v>
      </c>
      <c r="F1199" s="23">
        <f t="shared" si="98"/>
        <v>-6.4843836704160521E-4</v>
      </c>
      <c r="G1199" s="23">
        <f t="shared" si="97"/>
        <v>2004</v>
      </c>
    </row>
    <row r="1200" spans="1:7" x14ac:dyDescent="0.2">
      <c r="A1200" s="23" t="s">
        <v>1531</v>
      </c>
      <c r="C1200" s="24">
        <f t="shared" si="94"/>
        <v>38196</v>
      </c>
      <c r="D1200" s="23">
        <f t="shared" si="95"/>
        <v>46.3</v>
      </c>
      <c r="E1200" s="23">
        <f t="shared" si="96"/>
        <v>46.3</v>
      </c>
      <c r="F1200" s="23">
        <f t="shared" si="98"/>
        <v>1.0804971337541789E-3</v>
      </c>
      <c r="G1200" s="23">
        <f t="shared" si="97"/>
        <v>2004</v>
      </c>
    </row>
    <row r="1201" spans="1:7" x14ac:dyDescent="0.2">
      <c r="A1201" s="23" t="s">
        <v>1530</v>
      </c>
      <c r="C1201" s="24">
        <f t="shared" si="94"/>
        <v>38197</v>
      </c>
      <c r="D1201" s="23">
        <f t="shared" si="95"/>
        <v>46.45</v>
      </c>
      <c r="E1201" s="23">
        <f t="shared" si="96"/>
        <v>46.45</v>
      </c>
      <c r="F1201" s="23">
        <f t="shared" si="98"/>
        <v>3.2345041676593187E-3</v>
      </c>
      <c r="G1201" s="23">
        <f t="shared" si="97"/>
        <v>2004</v>
      </c>
    </row>
    <row r="1202" spans="1:7" x14ac:dyDescent="0.2">
      <c r="A1202" s="23" t="s">
        <v>1529</v>
      </c>
      <c r="C1202" s="24">
        <f t="shared" si="94"/>
        <v>38198</v>
      </c>
      <c r="D1202" s="23">
        <f t="shared" si="95"/>
        <v>46.4</v>
      </c>
      <c r="E1202" s="23">
        <f t="shared" si="96"/>
        <v>46.4</v>
      </c>
      <c r="F1202" s="23">
        <f t="shared" si="98"/>
        <v>-1.0770060276380602E-3</v>
      </c>
      <c r="G1202" s="23">
        <f t="shared" si="97"/>
        <v>2004</v>
      </c>
    </row>
    <row r="1203" spans="1:7" x14ac:dyDescent="0.2">
      <c r="A1203" s="23" t="s">
        <v>1528</v>
      </c>
      <c r="C1203" s="24">
        <f t="shared" si="94"/>
        <v>38201</v>
      </c>
      <c r="D1203" s="23">
        <f t="shared" si="95"/>
        <v>46.35</v>
      </c>
      <c r="E1203" s="23">
        <f t="shared" si="96"/>
        <v>46.35</v>
      </c>
      <c r="F1203" s="23">
        <f t="shared" si="98"/>
        <v>-1.0781672203453326E-3</v>
      </c>
      <c r="G1203" s="23">
        <f t="shared" si="97"/>
        <v>2004</v>
      </c>
    </row>
    <row r="1204" spans="1:7" x14ac:dyDescent="0.2">
      <c r="A1204" s="23" t="s">
        <v>1527</v>
      </c>
      <c r="C1204" s="24">
        <f t="shared" si="94"/>
        <v>38202</v>
      </c>
      <c r="D1204" s="23">
        <f t="shared" si="95"/>
        <v>46.35</v>
      </c>
      <c r="E1204" s="23">
        <f t="shared" si="96"/>
        <v>46.35</v>
      </c>
      <c r="F1204" s="23">
        <f t="shared" si="98"/>
        <v>0</v>
      </c>
      <c r="G1204" s="23">
        <f t="shared" si="97"/>
        <v>2004</v>
      </c>
    </row>
    <row r="1205" spans="1:7" x14ac:dyDescent="0.2">
      <c r="A1205" s="23" t="s">
        <v>1526</v>
      </c>
      <c r="C1205" s="24">
        <f t="shared" si="94"/>
        <v>38203</v>
      </c>
      <c r="D1205" s="23">
        <f t="shared" si="95"/>
        <v>46.36</v>
      </c>
      <c r="E1205" s="23">
        <f t="shared" si="96"/>
        <v>46.36</v>
      </c>
      <c r="F1205" s="23">
        <f t="shared" si="98"/>
        <v>2.1572645968675986E-4</v>
      </c>
      <c r="G1205" s="23">
        <f t="shared" si="97"/>
        <v>2004</v>
      </c>
    </row>
    <row r="1206" spans="1:7" x14ac:dyDescent="0.2">
      <c r="A1206" s="23" t="s">
        <v>1525</v>
      </c>
      <c r="C1206" s="24">
        <f t="shared" si="94"/>
        <v>38204</v>
      </c>
      <c r="D1206" s="23">
        <f t="shared" si="95"/>
        <v>46.35</v>
      </c>
      <c r="E1206" s="23">
        <f t="shared" si="96"/>
        <v>46.35</v>
      </c>
      <c r="F1206" s="23">
        <f t="shared" si="98"/>
        <v>-2.157264596867091E-4</v>
      </c>
      <c r="G1206" s="23">
        <f t="shared" si="97"/>
        <v>2004</v>
      </c>
    </row>
    <row r="1207" spans="1:7" x14ac:dyDescent="0.2">
      <c r="A1207" s="23" t="s">
        <v>1524</v>
      </c>
      <c r="C1207" s="24">
        <f t="shared" si="94"/>
        <v>38205</v>
      </c>
      <c r="D1207" s="23">
        <f t="shared" si="95"/>
        <v>46.33</v>
      </c>
      <c r="E1207" s="23">
        <f t="shared" si="96"/>
        <v>46.33</v>
      </c>
      <c r="F1207" s="23">
        <f t="shared" si="98"/>
        <v>-4.3159258330718761E-4</v>
      </c>
      <c r="G1207" s="23">
        <f t="shared" si="97"/>
        <v>2004</v>
      </c>
    </row>
    <row r="1208" spans="1:7" x14ac:dyDescent="0.2">
      <c r="A1208" s="23" t="s">
        <v>1523</v>
      </c>
      <c r="C1208" s="24">
        <f t="shared" si="94"/>
        <v>38208</v>
      </c>
      <c r="D1208" s="23">
        <f t="shared" si="95"/>
        <v>46.4</v>
      </c>
      <c r="E1208" s="23">
        <f t="shared" si="96"/>
        <v>46.4</v>
      </c>
      <c r="F1208" s="23">
        <f t="shared" si="98"/>
        <v>1.5097598036525679E-3</v>
      </c>
      <c r="G1208" s="23">
        <f t="shared" si="97"/>
        <v>2004</v>
      </c>
    </row>
    <row r="1209" spans="1:7" x14ac:dyDescent="0.2">
      <c r="A1209" s="23" t="s">
        <v>1522</v>
      </c>
      <c r="C1209" s="24">
        <f t="shared" si="94"/>
        <v>38209</v>
      </c>
      <c r="D1209" s="23">
        <f t="shared" si="95"/>
        <v>46.34</v>
      </c>
      <c r="E1209" s="23">
        <f t="shared" si="96"/>
        <v>46.34</v>
      </c>
      <c r="F1209" s="23">
        <f t="shared" si="98"/>
        <v>-1.2939402279792834E-3</v>
      </c>
      <c r="G1209" s="23">
        <f t="shared" si="97"/>
        <v>2004</v>
      </c>
    </row>
    <row r="1210" spans="1:7" x14ac:dyDescent="0.2">
      <c r="A1210" s="23" t="s">
        <v>1521</v>
      </c>
      <c r="C1210" s="24">
        <f t="shared" si="94"/>
        <v>38210</v>
      </c>
      <c r="D1210" s="23">
        <f t="shared" si="95"/>
        <v>46.32</v>
      </c>
      <c r="E1210" s="23">
        <f t="shared" si="96"/>
        <v>46.32</v>
      </c>
      <c r="F1210" s="23">
        <f t="shared" si="98"/>
        <v>-4.3168573949040366E-4</v>
      </c>
      <c r="G1210" s="23">
        <f t="shared" si="97"/>
        <v>2004</v>
      </c>
    </row>
    <row r="1211" spans="1:7" x14ac:dyDescent="0.2">
      <c r="A1211" s="23" t="s">
        <v>1520</v>
      </c>
      <c r="C1211" s="24">
        <f t="shared" si="94"/>
        <v>38211</v>
      </c>
      <c r="D1211" s="23">
        <f t="shared" si="95"/>
        <v>46.21</v>
      </c>
      <c r="E1211" s="23">
        <f t="shared" si="96"/>
        <v>46.21</v>
      </c>
      <c r="F1211" s="23">
        <f t="shared" si="98"/>
        <v>-2.3776083825647605E-3</v>
      </c>
      <c r="G1211" s="23">
        <f t="shared" si="97"/>
        <v>2004</v>
      </c>
    </row>
    <row r="1212" spans="1:7" x14ac:dyDescent="0.2">
      <c r="A1212" s="23" t="s">
        <v>1519</v>
      </c>
      <c r="C1212" s="24">
        <f t="shared" si="94"/>
        <v>38212</v>
      </c>
      <c r="D1212" s="23">
        <f t="shared" si="95"/>
        <v>46.27</v>
      </c>
      <c r="E1212" s="23">
        <f t="shared" si="96"/>
        <v>46.27</v>
      </c>
      <c r="F1212" s="23">
        <f t="shared" si="98"/>
        <v>1.2975780367333169E-3</v>
      </c>
      <c r="G1212" s="23">
        <f t="shared" si="97"/>
        <v>2004</v>
      </c>
    </row>
    <row r="1213" spans="1:7" x14ac:dyDescent="0.2">
      <c r="A1213" s="23" t="s">
        <v>1518</v>
      </c>
      <c r="C1213" s="24">
        <f t="shared" si="94"/>
        <v>38215</v>
      </c>
      <c r="D1213" s="23">
        <f t="shared" si="95"/>
        <v>46.36</v>
      </c>
      <c r="E1213" s="23">
        <f t="shared" si="96"/>
        <v>46.36</v>
      </c>
      <c r="F1213" s="23">
        <f t="shared" si="98"/>
        <v>1.9432155526425974E-3</v>
      </c>
      <c r="G1213" s="23">
        <f t="shared" si="97"/>
        <v>2004</v>
      </c>
    </row>
    <row r="1214" spans="1:7" x14ac:dyDescent="0.2">
      <c r="A1214" s="23" t="s">
        <v>1517</v>
      </c>
      <c r="C1214" s="24">
        <f t="shared" si="94"/>
        <v>38216</v>
      </c>
      <c r="D1214" s="23">
        <f t="shared" si="95"/>
        <v>46.34</v>
      </c>
      <c r="E1214" s="23">
        <f t="shared" si="96"/>
        <v>46.34</v>
      </c>
      <c r="F1214" s="23">
        <f t="shared" si="98"/>
        <v>-4.3149946732074261E-4</v>
      </c>
      <c r="G1214" s="23">
        <f t="shared" si="97"/>
        <v>2004</v>
      </c>
    </row>
    <row r="1215" spans="1:7" x14ac:dyDescent="0.2">
      <c r="A1215" s="23" t="s">
        <v>1516</v>
      </c>
      <c r="C1215" s="24">
        <f t="shared" si="94"/>
        <v>38217</v>
      </c>
      <c r="D1215" s="23">
        <f t="shared" si="95"/>
        <v>46.34</v>
      </c>
      <c r="E1215" s="23">
        <f t="shared" si="96"/>
        <v>46.34</v>
      </c>
      <c r="F1215" s="23">
        <f t="shared" si="98"/>
        <v>0</v>
      </c>
      <c r="G1215" s="23">
        <f t="shared" si="97"/>
        <v>2004</v>
      </c>
    </row>
    <row r="1216" spans="1:7" x14ac:dyDescent="0.2">
      <c r="A1216" s="23" t="s">
        <v>1515</v>
      </c>
      <c r="C1216" s="24">
        <f t="shared" si="94"/>
        <v>38218</v>
      </c>
      <c r="D1216" s="23">
        <f t="shared" si="95"/>
        <v>46.27</v>
      </c>
      <c r="E1216" s="23">
        <f t="shared" si="96"/>
        <v>46.27</v>
      </c>
      <c r="F1216" s="23">
        <f t="shared" si="98"/>
        <v>-1.5117160853219673E-3</v>
      </c>
      <c r="G1216" s="23">
        <f t="shared" si="97"/>
        <v>2004</v>
      </c>
    </row>
    <row r="1217" spans="1:7" x14ac:dyDescent="0.2">
      <c r="A1217" s="23" t="s">
        <v>1514</v>
      </c>
      <c r="C1217" s="24">
        <f t="shared" si="94"/>
        <v>38219</v>
      </c>
      <c r="D1217" s="23">
        <f t="shared" si="95"/>
        <v>46.25</v>
      </c>
      <c r="E1217" s="23">
        <f t="shared" si="96"/>
        <v>46.25</v>
      </c>
      <c r="F1217" s="23">
        <f t="shared" si="98"/>
        <v>-4.3233896047409045E-4</v>
      </c>
      <c r="G1217" s="23">
        <f t="shared" si="97"/>
        <v>2004</v>
      </c>
    </row>
    <row r="1218" spans="1:7" x14ac:dyDescent="0.2">
      <c r="A1218" s="23" t="s">
        <v>1513</v>
      </c>
      <c r="C1218" s="24">
        <f t="shared" si="94"/>
        <v>38222</v>
      </c>
      <c r="D1218" s="23">
        <f t="shared" si="95"/>
        <v>46.26</v>
      </c>
      <c r="E1218" s="23">
        <f t="shared" si="96"/>
        <v>46.26</v>
      </c>
      <c r="F1218" s="23">
        <f t="shared" si="98"/>
        <v>2.1619284485896459E-4</v>
      </c>
      <c r="G1218" s="23">
        <f t="shared" si="97"/>
        <v>2004</v>
      </c>
    </row>
    <row r="1219" spans="1:7" x14ac:dyDescent="0.2">
      <c r="A1219" s="23" t="s">
        <v>1512</v>
      </c>
      <c r="C1219" s="24">
        <f t="shared" si="94"/>
        <v>38223</v>
      </c>
      <c r="D1219" s="23">
        <f t="shared" si="95"/>
        <v>46.295000000000002</v>
      </c>
      <c r="E1219" s="23">
        <f t="shared" si="96"/>
        <v>46.295000000000002</v>
      </c>
      <c r="F1219" s="23">
        <f t="shared" si="98"/>
        <v>7.5630709671729098E-4</v>
      </c>
      <c r="G1219" s="23">
        <f t="shared" si="97"/>
        <v>2004</v>
      </c>
    </row>
    <row r="1220" spans="1:7" x14ac:dyDescent="0.2">
      <c r="A1220" s="23" t="s">
        <v>1511</v>
      </c>
      <c r="C1220" s="24">
        <f t="shared" si="94"/>
        <v>38224</v>
      </c>
      <c r="D1220" s="23">
        <f t="shared" si="95"/>
        <v>46.36</v>
      </c>
      <c r="E1220" s="23">
        <f t="shared" si="96"/>
        <v>46.36</v>
      </c>
      <c r="F1220" s="23">
        <f t="shared" si="98"/>
        <v>1.4030545715405123E-3</v>
      </c>
      <c r="G1220" s="23">
        <f t="shared" si="97"/>
        <v>2004</v>
      </c>
    </row>
    <row r="1221" spans="1:7" x14ac:dyDescent="0.2">
      <c r="A1221" s="23" t="s">
        <v>1510</v>
      </c>
      <c r="C1221" s="24">
        <f t="shared" si="94"/>
        <v>38225</v>
      </c>
      <c r="D1221" s="23">
        <f t="shared" si="95"/>
        <v>46.35</v>
      </c>
      <c r="E1221" s="23">
        <f t="shared" si="96"/>
        <v>46.35</v>
      </c>
      <c r="F1221" s="23">
        <f t="shared" si="98"/>
        <v>-2.157264596867091E-4</v>
      </c>
      <c r="G1221" s="23">
        <f t="shared" si="97"/>
        <v>2004</v>
      </c>
    </row>
    <row r="1222" spans="1:7" x14ac:dyDescent="0.2">
      <c r="A1222" s="23" t="s">
        <v>1509</v>
      </c>
      <c r="C1222" s="24">
        <f t="shared" si="94"/>
        <v>38226</v>
      </c>
      <c r="D1222" s="23">
        <f t="shared" si="95"/>
        <v>46.28</v>
      </c>
      <c r="E1222" s="23">
        <f t="shared" si="96"/>
        <v>46.28</v>
      </c>
      <c r="F1222" s="23">
        <f t="shared" si="98"/>
        <v>-1.5113896863883911E-3</v>
      </c>
      <c r="G1222" s="23">
        <f t="shared" si="97"/>
        <v>2004</v>
      </c>
    </row>
    <row r="1223" spans="1:7" x14ac:dyDescent="0.2">
      <c r="A1223" s="23" t="s">
        <v>1508</v>
      </c>
      <c r="C1223" s="24">
        <f t="shared" si="94"/>
        <v>38229</v>
      </c>
      <c r="D1223" s="23">
        <f t="shared" si="95"/>
        <v>46.35</v>
      </c>
      <c r="E1223" s="23">
        <f t="shared" si="96"/>
        <v>46.35</v>
      </c>
      <c r="F1223" s="23">
        <f t="shared" si="98"/>
        <v>1.5113896863884367E-3</v>
      </c>
      <c r="G1223" s="23">
        <f t="shared" si="97"/>
        <v>2004</v>
      </c>
    </row>
    <row r="1224" spans="1:7" x14ac:dyDescent="0.2">
      <c r="A1224" s="23" t="s">
        <v>1507</v>
      </c>
      <c r="C1224" s="24">
        <f t="shared" ref="C1224:C1287" si="99">VALUE(LEFT(A1224,15))</f>
        <v>38230</v>
      </c>
      <c r="D1224" s="23">
        <f t="shared" ref="D1224:D1287" si="100">VALUE(RIGHT(A1224,9))</f>
        <v>46.35</v>
      </c>
      <c r="E1224" s="23">
        <f t="shared" ref="E1224:E1287" si="101">IF(ISNUMBER(D1224),D1224,D1223)</f>
        <v>46.35</v>
      </c>
      <c r="F1224" s="23">
        <f t="shared" si="98"/>
        <v>0</v>
      </c>
      <c r="G1224" s="23">
        <f t="shared" ref="G1224:G1287" si="102">YEAR(C1224)</f>
        <v>2004</v>
      </c>
    </row>
    <row r="1225" spans="1:7" x14ac:dyDescent="0.2">
      <c r="A1225" s="23" t="s">
        <v>1506</v>
      </c>
      <c r="C1225" s="24">
        <f t="shared" si="99"/>
        <v>38231</v>
      </c>
      <c r="D1225" s="23">
        <f t="shared" si="100"/>
        <v>46.34</v>
      </c>
      <c r="E1225" s="23">
        <f t="shared" si="101"/>
        <v>46.34</v>
      </c>
      <c r="F1225" s="23">
        <f t="shared" ref="F1225:F1288" si="103">LN(E1225/E1224)</f>
        <v>-2.1577300763397328E-4</v>
      </c>
      <c r="G1225" s="23">
        <f t="shared" si="102"/>
        <v>2004</v>
      </c>
    </row>
    <row r="1226" spans="1:7" x14ac:dyDescent="0.2">
      <c r="A1226" s="23" t="s">
        <v>1505</v>
      </c>
      <c r="C1226" s="24">
        <f t="shared" si="99"/>
        <v>38232</v>
      </c>
      <c r="D1226" s="23">
        <f t="shared" si="100"/>
        <v>46.32</v>
      </c>
      <c r="E1226" s="23">
        <f t="shared" si="101"/>
        <v>46.32</v>
      </c>
      <c r="F1226" s="23">
        <f t="shared" si="103"/>
        <v>-4.3168573949040366E-4</v>
      </c>
      <c r="G1226" s="23">
        <f t="shared" si="102"/>
        <v>2004</v>
      </c>
    </row>
    <row r="1227" spans="1:7" x14ac:dyDescent="0.2">
      <c r="A1227" s="23" t="s">
        <v>1504</v>
      </c>
      <c r="C1227" s="24">
        <f t="shared" si="99"/>
        <v>38233</v>
      </c>
      <c r="D1227" s="23">
        <f t="shared" si="100"/>
        <v>46.33</v>
      </c>
      <c r="E1227" s="23">
        <f t="shared" si="101"/>
        <v>46.33</v>
      </c>
      <c r="F1227" s="23">
        <f t="shared" si="103"/>
        <v>2.1586616381712772E-4</v>
      </c>
      <c r="G1227" s="23">
        <f t="shared" si="102"/>
        <v>2004</v>
      </c>
    </row>
    <row r="1228" spans="1:7" x14ac:dyDescent="0.2">
      <c r="A1228" s="23" t="s">
        <v>1503</v>
      </c>
      <c r="C1228" s="24">
        <f t="shared" si="99"/>
        <v>38236</v>
      </c>
      <c r="D1228" s="23" t="e">
        <f t="shared" si="100"/>
        <v>#VALUE!</v>
      </c>
      <c r="E1228" s="23">
        <f t="shared" si="101"/>
        <v>46.33</v>
      </c>
      <c r="F1228" s="23">
        <f t="shared" si="103"/>
        <v>0</v>
      </c>
      <c r="G1228" s="23">
        <f t="shared" si="102"/>
        <v>2004</v>
      </c>
    </row>
    <row r="1229" spans="1:7" x14ac:dyDescent="0.2">
      <c r="A1229" s="23" t="s">
        <v>1502</v>
      </c>
      <c r="C1229" s="24">
        <f t="shared" si="99"/>
        <v>38237</v>
      </c>
      <c r="D1229" s="23">
        <f t="shared" si="100"/>
        <v>46.35</v>
      </c>
      <c r="E1229" s="23">
        <f t="shared" si="101"/>
        <v>46.35</v>
      </c>
      <c r="F1229" s="23">
        <f t="shared" si="103"/>
        <v>4.3159258330724843E-4</v>
      </c>
      <c r="G1229" s="23">
        <f t="shared" si="102"/>
        <v>2004</v>
      </c>
    </row>
    <row r="1230" spans="1:7" x14ac:dyDescent="0.2">
      <c r="A1230" s="23" t="s">
        <v>1501</v>
      </c>
      <c r="C1230" s="24">
        <f t="shared" si="99"/>
        <v>38238</v>
      </c>
      <c r="D1230" s="23">
        <f t="shared" si="100"/>
        <v>46.35</v>
      </c>
      <c r="E1230" s="23">
        <f t="shared" si="101"/>
        <v>46.35</v>
      </c>
      <c r="F1230" s="23">
        <f t="shared" si="103"/>
        <v>0</v>
      </c>
      <c r="G1230" s="23">
        <f t="shared" si="102"/>
        <v>2004</v>
      </c>
    </row>
    <row r="1231" spans="1:7" x14ac:dyDescent="0.2">
      <c r="A1231" s="23" t="s">
        <v>1500</v>
      </c>
      <c r="C1231" s="24">
        <f t="shared" si="99"/>
        <v>38239</v>
      </c>
      <c r="D1231" s="23">
        <f t="shared" si="100"/>
        <v>46.3</v>
      </c>
      <c r="E1231" s="23">
        <f t="shared" si="101"/>
        <v>46.3</v>
      </c>
      <c r="F1231" s="23">
        <f t="shared" si="103"/>
        <v>-1.0793309196759054E-3</v>
      </c>
      <c r="G1231" s="23">
        <f t="shared" si="102"/>
        <v>2004</v>
      </c>
    </row>
    <row r="1232" spans="1:7" x14ac:dyDescent="0.2">
      <c r="A1232" s="23" t="s">
        <v>1499</v>
      </c>
      <c r="C1232" s="24">
        <f t="shared" si="99"/>
        <v>38240</v>
      </c>
      <c r="D1232" s="23">
        <f t="shared" si="100"/>
        <v>46.26</v>
      </c>
      <c r="E1232" s="23">
        <f t="shared" si="101"/>
        <v>46.26</v>
      </c>
      <c r="F1232" s="23">
        <f t="shared" si="103"/>
        <v>-8.643042888952726E-4</v>
      </c>
      <c r="G1232" s="23">
        <f t="shared" si="102"/>
        <v>2004</v>
      </c>
    </row>
    <row r="1233" spans="1:7" x14ac:dyDescent="0.2">
      <c r="A1233" s="23" t="s">
        <v>1498</v>
      </c>
      <c r="C1233" s="24">
        <f t="shared" si="99"/>
        <v>38243</v>
      </c>
      <c r="D1233" s="23">
        <f t="shared" si="100"/>
        <v>46.18</v>
      </c>
      <c r="E1233" s="23">
        <f t="shared" si="101"/>
        <v>46.18</v>
      </c>
      <c r="F1233" s="23">
        <f t="shared" si="103"/>
        <v>-1.7308528769438179E-3</v>
      </c>
      <c r="G1233" s="23">
        <f t="shared" si="102"/>
        <v>2004</v>
      </c>
    </row>
    <row r="1234" spans="1:7" x14ac:dyDescent="0.2">
      <c r="A1234" s="23" t="s">
        <v>1497</v>
      </c>
      <c r="C1234" s="24">
        <f t="shared" si="99"/>
        <v>38244</v>
      </c>
      <c r="D1234" s="23">
        <f t="shared" si="100"/>
        <v>45.85</v>
      </c>
      <c r="E1234" s="23">
        <f t="shared" si="101"/>
        <v>45.85</v>
      </c>
      <c r="F1234" s="23">
        <f t="shared" si="103"/>
        <v>-7.1716052238753672E-3</v>
      </c>
      <c r="G1234" s="23">
        <f t="shared" si="102"/>
        <v>2004</v>
      </c>
    </row>
    <row r="1235" spans="1:7" x14ac:dyDescent="0.2">
      <c r="A1235" s="23" t="s">
        <v>1496</v>
      </c>
      <c r="C1235" s="24">
        <f t="shared" si="99"/>
        <v>38245</v>
      </c>
      <c r="D1235" s="23">
        <f t="shared" si="100"/>
        <v>45.81</v>
      </c>
      <c r="E1235" s="23">
        <f t="shared" si="101"/>
        <v>45.81</v>
      </c>
      <c r="F1235" s="23">
        <f t="shared" si="103"/>
        <v>-8.7279080382304255E-4</v>
      </c>
      <c r="G1235" s="23">
        <f t="shared" si="102"/>
        <v>2004</v>
      </c>
    </row>
    <row r="1236" spans="1:7" x14ac:dyDescent="0.2">
      <c r="A1236" s="23" t="s">
        <v>1495</v>
      </c>
      <c r="C1236" s="24">
        <f t="shared" si="99"/>
        <v>38246</v>
      </c>
      <c r="D1236" s="23">
        <f t="shared" si="100"/>
        <v>45.82</v>
      </c>
      <c r="E1236" s="23">
        <f t="shared" si="101"/>
        <v>45.82</v>
      </c>
      <c r="F1236" s="23">
        <f t="shared" si="103"/>
        <v>2.182691266986285E-4</v>
      </c>
      <c r="G1236" s="23">
        <f t="shared" si="102"/>
        <v>2004</v>
      </c>
    </row>
    <row r="1237" spans="1:7" x14ac:dyDescent="0.2">
      <c r="A1237" s="23" t="s">
        <v>1494</v>
      </c>
      <c r="C1237" s="24">
        <f t="shared" si="99"/>
        <v>38247</v>
      </c>
      <c r="D1237" s="23">
        <f t="shared" si="100"/>
        <v>45.84</v>
      </c>
      <c r="E1237" s="23">
        <f t="shared" si="101"/>
        <v>45.84</v>
      </c>
      <c r="F1237" s="23">
        <f t="shared" si="103"/>
        <v>4.3639538113481713E-4</v>
      </c>
      <c r="G1237" s="23">
        <f t="shared" si="102"/>
        <v>2004</v>
      </c>
    </row>
    <row r="1238" spans="1:7" x14ac:dyDescent="0.2">
      <c r="A1238" s="23" t="s">
        <v>1493</v>
      </c>
      <c r="C1238" s="24">
        <f t="shared" si="99"/>
        <v>38250</v>
      </c>
      <c r="D1238" s="23">
        <f t="shared" si="100"/>
        <v>45.93</v>
      </c>
      <c r="E1238" s="23">
        <f t="shared" si="101"/>
        <v>45.93</v>
      </c>
      <c r="F1238" s="23">
        <f t="shared" si="103"/>
        <v>1.9614259312179068E-3</v>
      </c>
      <c r="G1238" s="23">
        <f t="shared" si="102"/>
        <v>2004</v>
      </c>
    </row>
    <row r="1239" spans="1:7" x14ac:dyDescent="0.2">
      <c r="A1239" s="23" t="s">
        <v>1492</v>
      </c>
      <c r="C1239" s="24">
        <f t="shared" si="99"/>
        <v>38251</v>
      </c>
      <c r="D1239" s="23">
        <f t="shared" si="100"/>
        <v>45.86</v>
      </c>
      <c r="E1239" s="23">
        <f t="shared" si="101"/>
        <v>45.86</v>
      </c>
      <c r="F1239" s="23">
        <f t="shared" si="103"/>
        <v>-1.5252209079436817E-3</v>
      </c>
      <c r="G1239" s="23">
        <f t="shared" si="102"/>
        <v>2004</v>
      </c>
    </row>
    <row r="1240" spans="1:7" x14ac:dyDescent="0.2">
      <c r="A1240" s="23" t="s">
        <v>1491</v>
      </c>
      <c r="C1240" s="24">
        <f t="shared" si="99"/>
        <v>38252</v>
      </c>
      <c r="D1240" s="23">
        <f t="shared" si="100"/>
        <v>45.86</v>
      </c>
      <c r="E1240" s="23">
        <f t="shared" si="101"/>
        <v>45.86</v>
      </c>
      <c r="F1240" s="23">
        <f t="shared" si="103"/>
        <v>0</v>
      </c>
      <c r="G1240" s="23">
        <f t="shared" si="102"/>
        <v>2004</v>
      </c>
    </row>
    <row r="1241" spans="1:7" x14ac:dyDescent="0.2">
      <c r="A1241" s="23" t="s">
        <v>1490</v>
      </c>
      <c r="C1241" s="24">
        <f t="shared" si="99"/>
        <v>38253</v>
      </c>
      <c r="D1241" s="23">
        <f t="shared" si="100"/>
        <v>45.87</v>
      </c>
      <c r="E1241" s="23">
        <f t="shared" si="101"/>
        <v>45.87</v>
      </c>
      <c r="F1241" s="23">
        <f t="shared" si="103"/>
        <v>2.1803117932227167E-4</v>
      </c>
      <c r="G1241" s="23">
        <f t="shared" si="102"/>
        <v>2004</v>
      </c>
    </row>
    <row r="1242" spans="1:7" x14ac:dyDescent="0.2">
      <c r="A1242" s="23" t="s">
        <v>1489</v>
      </c>
      <c r="C1242" s="24">
        <f t="shared" si="99"/>
        <v>38254</v>
      </c>
      <c r="D1242" s="23">
        <f t="shared" si="100"/>
        <v>45.9</v>
      </c>
      <c r="E1242" s="23">
        <f t="shared" si="101"/>
        <v>45.9</v>
      </c>
      <c r="F1242" s="23">
        <f t="shared" si="103"/>
        <v>6.5380845741894265E-4</v>
      </c>
      <c r="G1242" s="23">
        <f t="shared" si="102"/>
        <v>2004</v>
      </c>
    </row>
    <row r="1243" spans="1:7" x14ac:dyDescent="0.2">
      <c r="A1243" s="23" t="s">
        <v>1488</v>
      </c>
      <c r="C1243" s="24">
        <f t="shared" si="99"/>
        <v>38257</v>
      </c>
      <c r="D1243" s="23">
        <f t="shared" si="100"/>
        <v>45.97</v>
      </c>
      <c r="E1243" s="23">
        <f t="shared" si="101"/>
        <v>45.97</v>
      </c>
      <c r="F1243" s="23">
        <f t="shared" si="103"/>
        <v>1.5238927516370746E-3</v>
      </c>
      <c r="G1243" s="23">
        <f t="shared" si="102"/>
        <v>2004</v>
      </c>
    </row>
    <row r="1244" spans="1:7" x14ac:dyDescent="0.2">
      <c r="A1244" s="23" t="s">
        <v>1487</v>
      </c>
      <c r="C1244" s="24">
        <f t="shared" si="99"/>
        <v>38258</v>
      </c>
      <c r="D1244" s="23">
        <f t="shared" si="100"/>
        <v>46.1</v>
      </c>
      <c r="E1244" s="23">
        <f t="shared" si="101"/>
        <v>46.1</v>
      </c>
      <c r="F1244" s="23">
        <f t="shared" si="103"/>
        <v>2.8239401844663246E-3</v>
      </c>
      <c r="G1244" s="23">
        <f t="shared" si="102"/>
        <v>2004</v>
      </c>
    </row>
    <row r="1245" spans="1:7" x14ac:dyDescent="0.2">
      <c r="A1245" s="23" t="s">
        <v>1486</v>
      </c>
      <c r="C1245" s="24">
        <f t="shared" si="99"/>
        <v>38259</v>
      </c>
      <c r="D1245" s="23">
        <f t="shared" si="100"/>
        <v>46</v>
      </c>
      <c r="E1245" s="23">
        <f t="shared" si="101"/>
        <v>46</v>
      </c>
      <c r="F1245" s="23">
        <f t="shared" si="103"/>
        <v>-2.1715535135079069E-3</v>
      </c>
      <c r="G1245" s="23">
        <f t="shared" si="102"/>
        <v>2004</v>
      </c>
    </row>
    <row r="1246" spans="1:7" x14ac:dyDescent="0.2">
      <c r="A1246" s="23" t="s">
        <v>1485</v>
      </c>
      <c r="C1246" s="24">
        <f t="shared" si="99"/>
        <v>38260</v>
      </c>
      <c r="D1246" s="23">
        <f t="shared" si="100"/>
        <v>45.91</v>
      </c>
      <c r="E1246" s="23">
        <f t="shared" si="101"/>
        <v>45.91</v>
      </c>
      <c r="F1246" s="23">
        <f t="shared" si="103"/>
        <v>-1.9584382279644093E-3</v>
      </c>
      <c r="G1246" s="23">
        <f t="shared" si="102"/>
        <v>2004</v>
      </c>
    </row>
    <row r="1247" spans="1:7" x14ac:dyDescent="0.2">
      <c r="A1247" s="23" t="s">
        <v>1484</v>
      </c>
      <c r="C1247" s="24">
        <f t="shared" si="99"/>
        <v>38261</v>
      </c>
      <c r="D1247" s="23">
        <f t="shared" si="100"/>
        <v>45.85</v>
      </c>
      <c r="E1247" s="23">
        <f t="shared" si="101"/>
        <v>45.85</v>
      </c>
      <c r="F1247" s="23">
        <f t="shared" si="103"/>
        <v>-1.3077595586567007E-3</v>
      </c>
      <c r="G1247" s="23">
        <f t="shared" si="102"/>
        <v>2004</v>
      </c>
    </row>
    <row r="1248" spans="1:7" x14ac:dyDescent="0.2">
      <c r="A1248" s="23" t="s">
        <v>1483</v>
      </c>
      <c r="C1248" s="24">
        <f t="shared" si="99"/>
        <v>38264</v>
      </c>
      <c r="D1248" s="23">
        <f t="shared" si="100"/>
        <v>45.85</v>
      </c>
      <c r="E1248" s="23">
        <f t="shared" si="101"/>
        <v>45.85</v>
      </c>
      <c r="F1248" s="23">
        <f t="shared" si="103"/>
        <v>0</v>
      </c>
      <c r="G1248" s="23">
        <f t="shared" si="102"/>
        <v>2004</v>
      </c>
    </row>
    <row r="1249" spans="1:7" x14ac:dyDescent="0.2">
      <c r="A1249" s="23" t="s">
        <v>1482</v>
      </c>
      <c r="C1249" s="24">
        <f t="shared" si="99"/>
        <v>38265</v>
      </c>
      <c r="D1249" s="23">
        <f t="shared" si="100"/>
        <v>45.86</v>
      </c>
      <c r="E1249" s="23">
        <f t="shared" si="101"/>
        <v>45.86</v>
      </c>
      <c r="F1249" s="23">
        <f t="shared" si="103"/>
        <v>2.1807872728456766E-4</v>
      </c>
      <c r="G1249" s="23">
        <f t="shared" si="102"/>
        <v>2004</v>
      </c>
    </row>
    <row r="1250" spans="1:7" x14ac:dyDescent="0.2">
      <c r="A1250" s="23" t="s">
        <v>1481</v>
      </c>
      <c r="C1250" s="24">
        <f t="shared" si="99"/>
        <v>38266</v>
      </c>
      <c r="D1250" s="23">
        <f t="shared" si="100"/>
        <v>45.86</v>
      </c>
      <c r="E1250" s="23">
        <f t="shared" si="101"/>
        <v>45.86</v>
      </c>
      <c r="F1250" s="23">
        <f t="shared" si="103"/>
        <v>0</v>
      </c>
      <c r="G1250" s="23">
        <f t="shared" si="102"/>
        <v>2004</v>
      </c>
    </row>
    <row r="1251" spans="1:7" x14ac:dyDescent="0.2">
      <c r="A1251" s="23" t="s">
        <v>1480</v>
      </c>
      <c r="C1251" s="24">
        <f t="shared" si="99"/>
        <v>38267</v>
      </c>
      <c r="D1251" s="23">
        <f t="shared" si="100"/>
        <v>45.86</v>
      </c>
      <c r="E1251" s="23">
        <f t="shared" si="101"/>
        <v>45.86</v>
      </c>
      <c r="F1251" s="23">
        <f t="shared" si="103"/>
        <v>0</v>
      </c>
      <c r="G1251" s="23">
        <f t="shared" si="102"/>
        <v>2004</v>
      </c>
    </row>
    <row r="1252" spans="1:7" x14ac:dyDescent="0.2">
      <c r="A1252" s="23" t="s">
        <v>1479</v>
      </c>
      <c r="C1252" s="24">
        <f t="shared" si="99"/>
        <v>38268</v>
      </c>
      <c r="D1252" s="23">
        <f t="shared" si="100"/>
        <v>45.8</v>
      </c>
      <c r="E1252" s="23">
        <f t="shared" si="101"/>
        <v>45.8</v>
      </c>
      <c r="F1252" s="23">
        <f t="shared" si="103"/>
        <v>-1.3091863096191707E-3</v>
      </c>
      <c r="G1252" s="23">
        <f t="shared" si="102"/>
        <v>2004</v>
      </c>
    </row>
    <row r="1253" spans="1:7" x14ac:dyDescent="0.2">
      <c r="A1253" s="23" t="s">
        <v>1478</v>
      </c>
      <c r="C1253" s="24">
        <f t="shared" si="99"/>
        <v>38271</v>
      </c>
      <c r="D1253" s="23" t="e">
        <f t="shared" si="100"/>
        <v>#VALUE!</v>
      </c>
      <c r="E1253" s="23">
        <f t="shared" si="101"/>
        <v>45.8</v>
      </c>
      <c r="F1253" s="23">
        <f t="shared" si="103"/>
        <v>0</v>
      </c>
      <c r="G1253" s="23">
        <f t="shared" si="102"/>
        <v>2004</v>
      </c>
    </row>
    <row r="1254" spans="1:7" x14ac:dyDescent="0.2">
      <c r="A1254" s="23" t="s">
        <v>1477</v>
      </c>
      <c r="C1254" s="24">
        <f t="shared" si="99"/>
        <v>38272</v>
      </c>
      <c r="D1254" s="23">
        <f t="shared" si="100"/>
        <v>45.87</v>
      </c>
      <c r="E1254" s="23">
        <f t="shared" si="101"/>
        <v>45.87</v>
      </c>
      <c r="F1254" s="23">
        <f t="shared" si="103"/>
        <v>1.5272174889413598E-3</v>
      </c>
      <c r="G1254" s="23">
        <f t="shared" si="102"/>
        <v>2004</v>
      </c>
    </row>
    <row r="1255" spans="1:7" x14ac:dyDescent="0.2">
      <c r="A1255" s="23" t="s">
        <v>1476</v>
      </c>
      <c r="C1255" s="24">
        <f t="shared" si="99"/>
        <v>38273</v>
      </c>
      <c r="D1255" s="23">
        <f t="shared" si="100"/>
        <v>45.83</v>
      </c>
      <c r="E1255" s="23">
        <f t="shared" si="101"/>
        <v>45.83</v>
      </c>
      <c r="F1255" s="23">
        <f t="shared" si="103"/>
        <v>-8.7241008804787954E-4</v>
      </c>
      <c r="G1255" s="23">
        <f t="shared" si="102"/>
        <v>2004</v>
      </c>
    </row>
    <row r="1256" spans="1:7" x14ac:dyDescent="0.2">
      <c r="A1256" s="23" t="s">
        <v>1475</v>
      </c>
      <c r="C1256" s="24">
        <f t="shared" si="99"/>
        <v>38274</v>
      </c>
      <c r="D1256" s="23">
        <f t="shared" si="100"/>
        <v>45.81</v>
      </c>
      <c r="E1256" s="23">
        <f t="shared" si="101"/>
        <v>45.81</v>
      </c>
      <c r="F1256" s="23">
        <f t="shared" si="103"/>
        <v>-4.3649062238181806E-4</v>
      </c>
      <c r="G1256" s="23">
        <f t="shared" si="102"/>
        <v>2004</v>
      </c>
    </row>
    <row r="1257" spans="1:7" x14ac:dyDescent="0.2">
      <c r="A1257" s="23" t="s">
        <v>1474</v>
      </c>
      <c r="C1257" s="24">
        <f t="shared" si="99"/>
        <v>38275</v>
      </c>
      <c r="D1257" s="23">
        <f t="shared" si="100"/>
        <v>45.85</v>
      </c>
      <c r="E1257" s="23">
        <f t="shared" si="101"/>
        <v>45.85</v>
      </c>
      <c r="F1257" s="23">
        <f t="shared" si="103"/>
        <v>8.727908038230136E-4</v>
      </c>
      <c r="G1257" s="23">
        <f t="shared" si="102"/>
        <v>2004</v>
      </c>
    </row>
    <row r="1258" spans="1:7" x14ac:dyDescent="0.2">
      <c r="A1258" s="23" t="s">
        <v>1473</v>
      </c>
      <c r="C1258" s="24">
        <f t="shared" si="99"/>
        <v>38278</v>
      </c>
      <c r="D1258" s="23">
        <f t="shared" si="100"/>
        <v>45.83</v>
      </c>
      <c r="E1258" s="23">
        <f t="shared" si="101"/>
        <v>45.83</v>
      </c>
      <c r="F1258" s="23">
        <f t="shared" si="103"/>
        <v>-4.3630018144124992E-4</v>
      </c>
      <c r="G1258" s="23">
        <f t="shared" si="102"/>
        <v>2004</v>
      </c>
    </row>
    <row r="1259" spans="1:7" x14ac:dyDescent="0.2">
      <c r="A1259" s="23" t="s">
        <v>1472</v>
      </c>
      <c r="C1259" s="24">
        <f t="shared" si="99"/>
        <v>38279</v>
      </c>
      <c r="D1259" s="23">
        <f t="shared" si="100"/>
        <v>45.85</v>
      </c>
      <c r="E1259" s="23">
        <f t="shared" si="101"/>
        <v>45.85</v>
      </c>
      <c r="F1259" s="23">
        <f t="shared" si="103"/>
        <v>4.3630018144116421E-4</v>
      </c>
      <c r="G1259" s="23">
        <f t="shared" si="102"/>
        <v>2004</v>
      </c>
    </row>
    <row r="1260" spans="1:7" x14ac:dyDescent="0.2">
      <c r="A1260" s="23" t="s">
        <v>1471</v>
      </c>
      <c r="C1260" s="24">
        <f t="shared" si="99"/>
        <v>38280</v>
      </c>
      <c r="D1260" s="23">
        <f t="shared" si="100"/>
        <v>45.7</v>
      </c>
      <c r="E1260" s="23">
        <f t="shared" si="101"/>
        <v>45.7</v>
      </c>
      <c r="F1260" s="23">
        <f t="shared" si="103"/>
        <v>-3.2769008023147985E-3</v>
      </c>
      <c r="G1260" s="23">
        <f t="shared" si="102"/>
        <v>2004</v>
      </c>
    </row>
    <row r="1261" spans="1:7" x14ac:dyDescent="0.2">
      <c r="A1261" s="23" t="s">
        <v>1470</v>
      </c>
      <c r="C1261" s="24">
        <f t="shared" si="99"/>
        <v>38281</v>
      </c>
      <c r="D1261" s="23">
        <f t="shared" si="100"/>
        <v>45.65</v>
      </c>
      <c r="E1261" s="23">
        <f t="shared" si="101"/>
        <v>45.65</v>
      </c>
      <c r="F1261" s="23">
        <f t="shared" si="103"/>
        <v>-1.0946908591816357E-3</v>
      </c>
      <c r="G1261" s="23">
        <f t="shared" si="102"/>
        <v>2004</v>
      </c>
    </row>
    <row r="1262" spans="1:7" x14ac:dyDescent="0.2">
      <c r="A1262" s="23" t="s">
        <v>1469</v>
      </c>
      <c r="C1262" s="24">
        <f t="shared" si="99"/>
        <v>38282</v>
      </c>
      <c r="D1262" s="23">
        <f t="shared" si="100"/>
        <v>45.62</v>
      </c>
      <c r="E1262" s="23">
        <f t="shared" si="101"/>
        <v>45.62</v>
      </c>
      <c r="F1262" s="23">
        <f t="shared" si="103"/>
        <v>-6.5739018473552223E-4</v>
      </c>
      <c r="G1262" s="23">
        <f t="shared" si="102"/>
        <v>2004</v>
      </c>
    </row>
    <row r="1263" spans="1:7" x14ac:dyDescent="0.2">
      <c r="A1263" s="23" t="s">
        <v>1468</v>
      </c>
      <c r="C1263" s="24">
        <f t="shared" si="99"/>
        <v>38285</v>
      </c>
      <c r="D1263" s="23">
        <f t="shared" si="100"/>
        <v>45.58</v>
      </c>
      <c r="E1263" s="23">
        <f t="shared" si="101"/>
        <v>45.58</v>
      </c>
      <c r="F1263" s="23">
        <f t="shared" si="103"/>
        <v>-8.771930387037858E-4</v>
      </c>
      <c r="G1263" s="23">
        <f t="shared" si="102"/>
        <v>2004</v>
      </c>
    </row>
    <row r="1264" spans="1:7" x14ac:dyDescent="0.2">
      <c r="A1264" s="23" t="s">
        <v>1467</v>
      </c>
      <c r="C1264" s="24">
        <f t="shared" si="99"/>
        <v>38286</v>
      </c>
      <c r="D1264" s="23">
        <f t="shared" si="100"/>
        <v>45.66</v>
      </c>
      <c r="E1264" s="23">
        <f t="shared" si="101"/>
        <v>45.66</v>
      </c>
      <c r="F1264" s="23">
        <f t="shared" si="103"/>
        <v>1.7536172841112439E-3</v>
      </c>
      <c r="G1264" s="23">
        <f t="shared" si="102"/>
        <v>2004</v>
      </c>
    </row>
    <row r="1265" spans="1:7" x14ac:dyDescent="0.2">
      <c r="A1265" s="23" t="s">
        <v>1466</v>
      </c>
      <c r="C1265" s="24">
        <f t="shared" si="99"/>
        <v>38287</v>
      </c>
      <c r="D1265" s="23">
        <f t="shared" si="100"/>
        <v>45.57</v>
      </c>
      <c r="E1265" s="23">
        <f t="shared" si="101"/>
        <v>45.57</v>
      </c>
      <c r="F1265" s="23">
        <f t="shared" si="103"/>
        <v>-1.9730358258582227E-3</v>
      </c>
      <c r="G1265" s="23">
        <f t="shared" si="102"/>
        <v>2004</v>
      </c>
    </row>
    <row r="1266" spans="1:7" x14ac:dyDescent="0.2">
      <c r="A1266" s="23" t="s">
        <v>1465</v>
      </c>
      <c r="C1266" s="24">
        <f t="shared" si="99"/>
        <v>38288</v>
      </c>
      <c r="D1266" s="23">
        <f t="shared" si="100"/>
        <v>45.51</v>
      </c>
      <c r="E1266" s="23">
        <f t="shared" si="101"/>
        <v>45.51</v>
      </c>
      <c r="F1266" s="23">
        <f t="shared" si="103"/>
        <v>-1.3175232472407133E-3</v>
      </c>
      <c r="G1266" s="23">
        <f t="shared" si="102"/>
        <v>2004</v>
      </c>
    </row>
    <row r="1267" spans="1:7" x14ac:dyDescent="0.2">
      <c r="A1267" s="23" t="s">
        <v>1464</v>
      </c>
      <c r="C1267" s="24">
        <f t="shared" si="99"/>
        <v>38289</v>
      </c>
      <c r="D1267" s="23">
        <f t="shared" si="100"/>
        <v>45.3</v>
      </c>
      <c r="E1267" s="23">
        <f t="shared" si="101"/>
        <v>45.3</v>
      </c>
      <c r="F1267" s="23">
        <f t="shared" si="103"/>
        <v>-4.6250495395622699E-3</v>
      </c>
      <c r="G1267" s="23">
        <f t="shared" si="102"/>
        <v>2004</v>
      </c>
    </row>
    <row r="1268" spans="1:7" x14ac:dyDescent="0.2">
      <c r="A1268" s="23" t="s">
        <v>1463</v>
      </c>
      <c r="C1268" s="24">
        <f t="shared" si="99"/>
        <v>38292</v>
      </c>
      <c r="D1268" s="23">
        <f t="shared" si="100"/>
        <v>45.33</v>
      </c>
      <c r="E1268" s="23">
        <f t="shared" si="101"/>
        <v>45.33</v>
      </c>
      <c r="F1268" s="23">
        <f t="shared" si="103"/>
        <v>6.6203246376958199E-4</v>
      </c>
      <c r="G1268" s="23">
        <f t="shared" si="102"/>
        <v>2004</v>
      </c>
    </row>
    <row r="1269" spans="1:7" x14ac:dyDescent="0.2">
      <c r="A1269" s="23" t="s">
        <v>1462</v>
      </c>
      <c r="C1269" s="24">
        <f t="shared" si="99"/>
        <v>38293</v>
      </c>
      <c r="D1269" s="23">
        <f t="shared" si="100"/>
        <v>45.4</v>
      </c>
      <c r="E1269" s="23">
        <f t="shared" si="101"/>
        <v>45.4</v>
      </c>
      <c r="F1269" s="23">
        <f t="shared" si="103"/>
        <v>1.5430400945444355E-3</v>
      </c>
      <c r="G1269" s="23">
        <f t="shared" si="102"/>
        <v>2004</v>
      </c>
    </row>
    <row r="1270" spans="1:7" x14ac:dyDescent="0.2">
      <c r="A1270" s="23" t="s">
        <v>1461</v>
      </c>
      <c r="C1270" s="24">
        <f t="shared" si="99"/>
        <v>38294</v>
      </c>
      <c r="D1270" s="23">
        <f t="shared" si="100"/>
        <v>45.33</v>
      </c>
      <c r="E1270" s="23">
        <f t="shared" si="101"/>
        <v>45.33</v>
      </c>
      <c r="F1270" s="23">
        <f t="shared" si="103"/>
        <v>-1.5430400945444086E-3</v>
      </c>
      <c r="G1270" s="23">
        <f t="shared" si="102"/>
        <v>2004</v>
      </c>
    </row>
    <row r="1271" spans="1:7" x14ac:dyDescent="0.2">
      <c r="A1271" s="23" t="s">
        <v>1460</v>
      </c>
      <c r="C1271" s="24">
        <f t="shared" si="99"/>
        <v>38295</v>
      </c>
      <c r="D1271" s="23">
        <f t="shared" si="100"/>
        <v>45.1</v>
      </c>
      <c r="E1271" s="23">
        <f t="shared" si="101"/>
        <v>45.1</v>
      </c>
      <c r="F1271" s="23">
        <f t="shared" si="103"/>
        <v>-5.0868184441251133E-3</v>
      </c>
      <c r="G1271" s="23">
        <f t="shared" si="102"/>
        <v>2004</v>
      </c>
    </row>
    <row r="1272" spans="1:7" x14ac:dyDescent="0.2">
      <c r="A1272" s="23" t="s">
        <v>1459</v>
      </c>
      <c r="C1272" s="24">
        <f t="shared" si="99"/>
        <v>38296</v>
      </c>
      <c r="D1272" s="23">
        <f t="shared" si="100"/>
        <v>45.1</v>
      </c>
      <c r="E1272" s="23">
        <f t="shared" si="101"/>
        <v>45.1</v>
      </c>
      <c r="F1272" s="23">
        <f t="shared" si="103"/>
        <v>0</v>
      </c>
      <c r="G1272" s="23">
        <f t="shared" si="102"/>
        <v>2004</v>
      </c>
    </row>
    <row r="1273" spans="1:7" x14ac:dyDescent="0.2">
      <c r="A1273" s="23" t="s">
        <v>1458</v>
      </c>
      <c r="C1273" s="24">
        <f t="shared" si="99"/>
        <v>38299</v>
      </c>
      <c r="D1273" s="23">
        <f t="shared" si="100"/>
        <v>45.08</v>
      </c>
      <c r="E1273" s="23">
        <f t="shared" si="101"/>
        <v>45.08</v>
      </c>
      <c r="F1273" s="23">
        <f t="shared" si="103"/>
        <v>-4.4355733705715288E-4</v>
      </c>
      <c r="G1273" s="23">
        <f t="shared" si="102"/>
        <v>2004</v>
      </c>
    </row>
    <row r="1274" spans="1:7" x14ac:dyDescent="0.2">
      <c r="A1274" s="23" t="s">
        <v>1457</v>
      </c>
      <c r="C1274" s="24">
        <f t="shared" si="99"/>
        <v>38300</v>
      </c>
      <c r="D1274" s="23">
        <f t="shared" si="100"/>
        <v>45.12</v>
      </c>
      <c r="E1274" s="23">
        <f t="shared" si="101"/>
        <v>45.12</v>
      </c>
      <c r="F1274" s="23">
        <f t="shared" si="103"/>
        <v>8.8691801822795462E-4</v>
      </c>
      <c r="G1274" s="23">
        <f t="shared" si="102"/>
        <v>2004</v>
      </c>
    </row>
    <row r="1275" spans="1:7" x14ac:dyDescent="0.2">
      <c r="A1275" s="23" t="s">
        <v>1456</v>
      </c>
      <c r="C1275" s="24">
        <f t="shared" si="99"/>
        <v>38301</v>
      </c>
      <c r="D1275" s="23">
        <f t="shared" si="100"/>
        <v>45.14</v>
      </c>
      <c r="E1275" s="23">
        <f t="shared" si="101"/>
        <v>45.14</v>
      </c>
      <c r="F1275" s="23">
        <f t="shared" si="103"/>
        <v>4.4316419958617096E-4</v>
      </c>
      <c r="G1275" s="23">
        <f t="shared" si="102"/>
        <v>2004</v>
      </c>
    </row>
    <row r="1276" spans="1:7" x14ac:dyDescent="0.2">
      <c r="A1276" s="23" t="s">
        <v>1455</v>
      </c>
      <c r="C1276" s="24">
        <f t="shared" si="99"/>
        <v>38302</v>
      </c>
      <c r="D1276" s="23" t="e">
        <f t="shared" si="100"/>
        <v>#VALUE!</v>
      </c>
      <c r="E1276" s="23">
        <f t="shared" si="101"/>
        <v>45.14</v>
      </c>
      <c r="F1276" s="23">
        <f t="shared" si="103"/>
        <v>0</v>
      </c>
      <c r="G1276" s="23">
        <f t="shared" si="102"/>
        <v>2004</v>
      </c>
    </row>
    <row r="1277" spans="1:7" x14ac:dyDescent="0.2">
      <c r="A1277" s="23" t="s">
        <v>1454</v>
      </c>
      <c r="C1277" s="24">
        <f t="shared" si="99"/>
        <v>38303</v>
      </c>
      <c r="D1277" s="23">
        <f t="shared" si="100"/>
        <v>45.04</v>
      </c>
      <c r="E1277" s="23">
        <f t="shared" si="101"/>
        <v>45.04</v>
      </c>
      <c r="F1277" s="23">
        <f t="shared" si="103"/>
        <v>-2.2177875579547698E-3</v>
      </c>
      <c r="G1277" s="23">
        <f t="shared" si="102"/>
        <v>2004</v>
      </c>
    </row>
    <row r="1278" spans="1:7" x14ac:dyDescent="0.2">
      <c r="A1278" s="23" t="s">
        <v>1453</v>
      </c>
      <c r="C1278" s="24">
        <f t="shared" si="99"/>
        <v>38306</v>
      </c>
      <c r="D1278" s="23">
        <f t="shared" si="100"/>
        <v>45.03</v>
      </c>
      <c r="E1278" s="23">
        <f t="shared" si="101"/>
        <v>45.03</v>
      </c>
      <c r="F1278" s="23">
        <f t="shared" si="103"/>
        <v>-2.220495179546047E-4</v>
      </c>
      <c r="G1278" s="23">
        <f t="shared" si="102"/>
        <v>2004</v>
      </c>
    </row>
    <row r="1279" spans="1:7" x14ac:dyDescent="0.2">
      <c r="A1279" s="23" t="s">
        <v>1452</v>
      </c>
      <c r="C1279" s="24">
        <f t="shared" si="99"/>
        <v>38307</v>
      </c>
      <c r="D1279" s="23">
        <f t="shared" si="100"/>
        <v>45.01</v>
      </c>
      <c r="E1279" s="23">
        <f t="shared" si="101"/>
        <v>45.01</v>
      </c>
      <c r="F1279" s="23">
        <f t="shared" si="103"/>
        <v>-4.4424700863905301E-4</v>
      </c>
      <c r="G1279" s="23">
        <f t="shared" si="102"/>
        <v>2004</v>
      </c>
    </row>
    <row r="1280" spans="1:7" x14ac:dyDescent="0.2">
      <c r="A1280" s="23" t="s">
        <v>1451</v>
      </c>
      <c r="C1280" s="24">
        <f t="shared" si="99"/>
        <v>38308</v>
      </c>
      <c r="D1280" s="23">
        <f t="shared" si="100"/>
        <v>44.96</v>
      </c>
      <c r="E1280" s="23">
        <f t="shared" si="101"/>
        <v>44.96</v>
      </c>
      <c r="F1280" s="23">
        <f t="shared" si="103"/>
        <v>-1.1114817194055975E-3</v>
      </c>
      <c r="G1280" s="23">
        <f t="shared" si="102"/>
        <v>2004</v>
      </c>
    </row>
    <row r="1281" spans="1:7" x14ac:dyDescent="0.2">
      <c r="A1281" s="23" t="s">
        <v>1450</v>
      </c>
      <c r="C1281" s="24">
        <f t="shared" si="99"/>
        <v>38309</v>
      </c>
      <c r="D1281" s="23">
        <f t="shared" si="100"/>
        <v>45</v>
      </c>
      <c r="E1281" s="23">
        <f t="shared" si="101"/>
        <v>45</v>
      </c>
      <c r="F1281" s="23">
        <f t="shared" si="103"/>
        <v>8.8928418488403663E-4</v>
      </c>
      <c r="G1281" s="23">
        <f t="shared" si="102"/>
        <v>2004</v>
      </c>
    </row>
    <row r="1282" spans="1:7" x14ac:dyDescent="0.2">
      <c r="A1282" s="23" t="s">
        <v>1449</v>
      </c>
      <c r="C1282" s="24">
        <f t="shared" si="99"/>
        <v>38310</v>
      </c>
      <c r="D1282" s="23">
        <f t="shared" si="100"/>
        <v>45</v>
      </c>
      <c r="E1282" s="23">
        <f t="shared" si="101"/>
        <v>45</v>
      </c>
      <c r="F1282" s="23">
        <f t="shared" si="103"/>
        <v>0</v>
      </c>
      <c r="G1282" s="23">
        <f t="shared" si="102"/>
        <v>2004</v>
      </c>
    </row>
    <row r="1283" spans="1:7" x14ac:dyDescent="0.2">
      <c r="A1283" s="23" t="s">
        <v>1448</v>
      </c>
      <c r="C1283" s="24">
        <f t="shared" si="99"/>
        <v>38313</v>
      </c>
      <c r="D1283" s="23">
        <f t="shared" si="100"/>
        <v>44.97</v>
      </c>
      <c r="E1283" s="23">
        <f t="shared" si="101"/>
        <v>44.97</v>
      </c>
      <c r="F1283" s="23">
        <f t="shared" si="103"/>
        <v>-6.6688898770376765E-4</v>
      </c>
      <c r="G1283" s="23">
        <f t="shared" si="102"/>
        <v>2004</v>
      </c>
    </row>
    <row r="1284" spans="1:7" x14ac:dyDescent="0.2">
      <c r="A1284" s="23" t="s">
        <v>1447</v>
      </c>
      <c r="C1284" s="24">
        <f t="shared" si="99"/>
        <v>38314</v>
      </c>
      <c r="D1284" s="23">
        <f t="shared" si="100"/>
        <v>45.02</v>
      </c>
      <c r="E1284" s="23">
        <f t="shared" si="101"/>
        <v>45.02</v>
      </c>
      <c r="F1284" s="23">
        <f t="shared" si="103"/>
        <v>1.11123469597023E-3</v>
      </c>
      <c r="G1284" s="23">
        <f t="shared" si="102"/>
        <v>2004</v>
      </c>
    </row>
    <row r="1285" spans="1:7" x14ac:dyDescent="0.2">
      <c r="A1285" s="23" t="s">
        <v>1446</v>
      </c>
      <c r="C1285" s="24">
        <f t="shared" si="99"/>
        <v>38315</v>
      </c>
      <c r="D1285" s="23">
        <f t="shared" si="100"/>
        <v>44.94</v>
      </c>
      <c r="E1285" s="23">
        <f t="shared" si="101"/>
        <v>44.94</v>
      </c>
      <c r="F1285" s="23">
        <f t="shared" si="103"/>
        <v>-1.7785687214032125E-3</v>
      </c>
      <c r="G1285" s="23">
        <f t="shared" si="102"/>
        <v>2004</v>
      </c>
    </row>
    <row r="1286" spans="1:7" x14ac:dyDescent="0.2">
      <c r="A1286" s="23" t="s">
        <v>1445</v>
      </c>
      <c r="C1286" s="24">
        <f t="shared" si="99"/>
        <v>38316</v>
      </c>
      <c r="D1286" s="23" t="e">
        <f t="shared" si="100"/>
        <v>#VALUE!</v>
      </c>
      <c r="E1286" s="23">
        <f t="shared" si="101"/>
        <v>44.94</v>
      </c>
      <c r="F1286" s="23">
        <f t="shared" si="103"/>
        <v>0</v>
      </c>
      <c r="G1286" s="23">
        <f t="shared" si="102"/>
        <v>2004</v>
      </c>
    </row>
    <row r="1287" spans="1:7" x14ac:dyDescent="0.2">
      <c r="A1287" s="23" t="s">
        <v>1444</v>
      </c>
      <c r="C1287" s="24">
        <f t="shared" si="99"/>
        <v>38317</v>
      </c>
      <c r="D1287" s="23">
        <f t="shared" si="100"/>
        <v>44.94</v>
      </c>
      <c r="E1287" s="23">
        <f t="shared" si="101"/>
        <v>44.94</v>
      </c>
      <c r="F1287" s="23">
        <f t="shared" si="103"/>
        <v>0</v>
      </c>
      <c r="G1287" s="23">
        <f t="shared" si="102"/>
        <v>2004</v>
      </c>
    </row>
    <row r="1288" spans="1:7" x14ac:dyDescent="0.2">
      <c r="A1288" s="23" t="s">
        <v>1443</v>
      </c>
      <c r="C1288" s="24">
        <f t="shared" ref="C1288:C1351" si="104">VALUE(LEFT(A1288,15))</f>
        <v>38320</v>
      </c>
      <c r="D1288" s="23">
        <f t="shared" ref="D1288:D1351" si="105">VALUE(RIGHT(A1288,9))</f>
        <v>44.67</v>
      </c>
      <c r="E1288" s="23">
        <f t="shared" ref="E1288:E1351" si="106">IF(ISNUMBER(D1288),D1288,D1287)</f>
        <v>44.67</v>
      </c>
      <c r="F1288" s="23">
        <f t="shared" si="103"/>
        <v>-6.0261313931557637E-3</v>
      </c>
      <c r="G1288" s="23">
        <f t="shared" ref="G1288:G1351" si="107">YEAR(C1288)</f>
        <v>2004</v>
      </c>
    </row>
    <row r="1289" spans="1:7" x14ac:dyDescent="0.2">
      <c r="A1289" s="23" t="s">
        <v>1442</v>
      </c>
      <c r="C1289" s="24">
        <f t="shared" si="104"/>
        <v>38321</v>
      </c>
      <c r="D1289" s="23">
        <f t="shared" si="105"/>
        <v>44.47</v>
      </c>
      <c r="E1289" s="23">
        <f t="shared" si="106"/>
        <v>44.47</v>
      </c>
      <c r="F1289" s="23">
        <f t="shared" ref="F1289:F1352" si="108">LN(E1289/E1288)</f>
        <v>-4.4873308414222447E-3</v>
      </c>
      <c r="G1289" s="23">
        <f t="shared" si="107"/>
        <v>2004</v>
      </c>
    </row>
    <row r="1290" spans="1:7" x14ac:dyDescent="0.2">
      <c r="A1290" s="23" t="s">
        <v>1441</v>
      </c>
      <c r="C1290" s="24">
        <f t="shared" si="104"/>
        <v>38322</v>
      </c>
      <c r="D1290" s="23">
        <f t="shared" si="105"/>
        <v>44.3</v>
      </c>
      <c r="E1290" s="23">
        <f t="shared" si="106"/>
        <v>44.3</v>
      </c>
      <c r="F1290" s="23">
        <f t="shared" si="108"/>
        <v>-3.8301274715151811E-3</v>
      </c>
      <c r="G1290" s="23">
        <f t="shared" si="107"/>
        <v>2004</v>
      </c>
    </row>
    <row r="1291" spans="1:7" x14ac:dyDescent="0.2">
      <c r="A1291" s="23" t="s">
        <v>1440</v>
      </c>
      <c r="C1291" s="24">
        <f t="shared" si="104"/>
        <v>38323</v>
      </c>
      <c r="D1291" s="23">
        <f t="shared" si="105"/>
        <v>44.1</v>
      </c>
      <c r="E1291" s="23">
        <f t="shared" si="106"/>
        <v>44.1</v>
      </c>
      <c r="F1291" s="23">
        <f t="shared" si="108"/>
        <v>-4.5248945982895774E-3</v>
      </c>
      <c r="G1291" s="23">
        <f t="shared" si="107"/>
        <v>2004</v>
      </c>
    </row>
    <row r="1292" spans="1:7" x14ac:dyDescent="0.2">
      <c r="A1292" s="23" t="s">
        <v>1439</v>
      </c>
      <c r="C1292" s="24">
        <f t="shared" si="104"/>
        <v>38324</v>
      </c>
      <c r="D1292" s="23">
        <f t="shared" si="105"/>
        <v>44</v>
      </c>
      <c r="E1292" s="23">
        <f t="shared" si="106"/>
        <v>44</v>
      </c>
      <c r="F1292" s="23">
        <f t="shared" si="108"/>
        <v>-2.2701485345391855E-3</v>
      </c>
      <c r="G1292" s="23">
        <f t="shared" si="107"/>
        <v>2004</v>
      </c>
    </row>
    <row r="1293" spans="1:7" x14ac:dyDescent="0.2">
      <c r="A1293" s="23" t="s">
        <v>1438</v>
      </c>
      <c r="C1293" s="24">
        <f t="shared" si="104"/>
        <v>38327</v>
      </c>
      <c r="D1293" s="23">
        <f t="shared" si="105"/>
        <v>43.51</v>
      </c>
      <c r="E1293" s="23">
        <f t="shared" si="106"/>
        <v>43.51</v>
      </c>
      <c r="F1293" s="23">
        <f t="shared" si="108"/>
        <v>-1.1198837185672508E-2</v>
      </c>
      <c r="G1293" s="23">
        <f t="shared" si="107"/>
        <v>2004</v>
      </c>
    </row>
    <row r="1294" spans="1:7" x14ac:dyDescent="0.2">
      <c r="A1294" s="23" t="s">
        <v>1437</v>
      </c>
      <c r="C1294" s="24">
        <f t="shared" si="104"/>
        <v>38328</v>
      </c>
      <c r="D1294" s="23">
        <f t="shared" si="105"/>
        <v>43.6</v>
      </c>
      <c r="E1294" s="23">
        <f t="shared" si="106"/>
        <v>43.6</v>
      </c>
      <c r="F1294" s="23">
        <f t="shared" si="108"/>
        <v>2.0663536224000455E-3</v>
      </c>
      <c r="G1294" s="23">
        <f t="shared" si="107"/>
        <v>2004</v>
      </c>
    </row>
    <row r="1295" spans="1:7" x14ac:dyDescent="0.2">
      <c r="A1295" s="23" t="s">
        <v>1436</v>
      </c>
      <c r="C1295" s="24">
        <f t="shared" si="104"/>
        <v>38329</v>
      </c>
      <c r="D1295" s="23">
        <f t="shared" si="105"/>
        <v>44.15</v>
      </c>
      <c r="E1295" s="23">
        <f t="shared" si="106"/>
        <v>44.15</v>
      </c>
      <c r="F1295" s="23">
        <f t="shared" si="108"/>
        <v>1.2535776694980228E-2</v>
      </c>
      <c r="G1295" s="23">
        <f t="shared" si="107"/>
        <v>2004</v>
      </c>
    </row>
    <row r="1296" spans="1:7" x14ac:dyDescent="0.2">
      <c r="A1296" s="23" t="s">
        <v>1435</v>
      </c>
      <c r="C1296" s="24">
        <f t="shared" si="104"/>
        <v>38330</v>
      </c>
      <c r="D1296" s="23">
        <f t="shared" si="105"/>
        <v>44.12</v>
      </c>
      <c r="E1296" s="23">
        <f t="shared" si="106"/>
        <v>44.12</v>
      </c>
      <c r="F1296" s="23">
        <f t="shared" si="108"/>
        <v>-6.7973266466735528E-4</v>
      </c>
      <c r="G1296" s="23">
        <f t="shared" si="107"/>
        <v>2004</v>
      </c>
    </row>
    <row r="1297" spans="1:7" x14ac:dyDescent="0.2">
      <c r="A1297" s="23" t="s">
        <v>1434</v>
      </c>
      <c r="C1297" s="24">
        <f t="shared" si="104"/>
        <v>38331</v>
      </c>
      <c r="D1297" s="23">
        <f t="shared" si="105"/>
        <v>44.52</v>
      </c>
      <c r="E1297" s="23">
        <f t="shared" si="106"/>
        <v>44.52</v>
      </c>
      <c r="F1297" s="23">
        <f t="shared" si="108"/>
        <v>9.0253320220424361E-3</v>
      </c>
      <c r="G1297" s="23">
        <f t="shared" si="107"/>
        <v>2004</v>
      </c>
    </row>
    <row r="1298" spans="1:7" x14ac:dyDescent="0.2">
      <c r="A1298" s="23" t="s">
        <v>1433</v>
      </c>
      <c r="C1298" s="24">
        <f t="shared" si="104"/>
        <v>38334</v>
      </c>
      <c r="D1298" s="23">
        <f t="shared" si="105"/>
        <v>44.15</v>
      </c>
      <c r="E1298" s="23">
        <f t="shared" si="106"/>
        <v>44.15</v>
      </c>
      <c r="F1298" s="23">
        <f t="shared" si="108"/>
        <v>-8.3455993573751802E-3</v>
      </c>
      <c r="G1298" s="23">
        <f t="shared" si="107"/>
        <v>2004</v>
      </c>
    </row>
    <row r="1299" spans="1:7" x14ac:dyDescent="0.2">
      <c r="A1299" s="23" t="s">
        <v>1432</v>
      </c>
      <c r="C1299" s="24">
        <f t="shared" si="104"/>
        <v>38335</v>
      </c>
      <c r="D1299" s="23">
        <f t="shared" si="105"/>
        <v>44.05</v>
      </c>
      <c r="E1299" s="23">
        <f t="shared" si="106"/>
        <v>44.05</v>
      </c>
      <c r="F1299" s="23">
        <f t="shared" si="108"/>
        <v>-2.2675746677805458E-3</v>
      </c>
      <c r="G1299" s="23">
        <f t="shared" si="107"/>
        <v>2004</v>
      </c>
    </row>
    <row r="1300" spans="1:7" x14ac:dyDescent="0.2">
      <c r="A1300" s="23" t="s">
        <v>1431</v>
      </c>
      <c r="C1300" s="24">
        <f t="shared" si="104"/>
        <v>38336</v>
      </c>
      <c r="D1300" s="23">
        <f t="shared" si="105"/>
        <v>43.86</v>
      </c>
      <c r="E1300" s="23">
        <f t="shared" si="106"/>
        <v>43.86</v>
      </c>
      <c r="F1300" s="23">
        <f t="shared" si="108"/>
        <v>-4.3226093924463062E-3</v>
      </c>
      <c r="G1300" s="23">
        <f t="shared" si="107"/>
        <v>2004</v>
      </c>
    </row>
    <row r="1301" spans="1:7" x14ac:dyDescent="0.2">
      <c r="A1301" s="23" t="s">
        <v>1430</v>
      </c>
      <c r="C1301" s="24">
        <f t="shared" si="104"/>
        <v>38337</v>
      </c>
      <c r="D1301" s="23">
        <f t="shared" si="105"/>
        <v>43.75</v>
      </c>
      <c r="E1301" s="23">
        <f t="shared" si="106"/>
        <v>43.75</v>
      </c>
      <c r="F1301" s="23">
        <f t="shared" si="108"/>
        <v>-2.5111301861186664E-3</v>
      </c>
      <c r="G1301" s="23">
        <f t="shared" si="107"/>
        <v>2004</v>
      </c>
    </row>
    <row r="1302" spans="1:7" x14ac:dyDescent="0.2">
      <c r="A1302" s="23" t="s">
        <v>1429</v>
      </c>
      <c r="C1302" s="24">
        <f t="shared" si="104"/>
        <v>38338</v>
      </c>
      <c r="D1302" s="23">
        <f t="shared" si="105"/>
        <v>43.88</v>
      </c>
      <c r="E1302" s="23">
        <f t="shared" si="106"/>
        <v>43.88</v>
      </c>
      <c r="F1302" s="23">
        <f t="shared" si="108"/>
        <v>2.9670226034061143E-3</v>
      </c>
      <c r="G1302" s="23">
        <f t="shared" si="107"/>
        <v>2004</v>
      </c>
    </row>
    <row r="1303" spans="1:7" x14ac:dyDescent="0.2">
      <c r="A1303" s="23" t="s">
        <v>1428</v>
      </c>
      <c r="C1303" s="24">
        <f t="shared" si="104"/>
        <v>38341</v>
      </c>
      <c r="D1303" s="23">
        <f t="shared" si="105"/>
        <v>43.85</v>
      </c>
      <c r="E1303" s="23">
        <f t="shared" si="106"/>
        <v>43.85</v>
      </c>
      <c r="F1303" s="23">
        <f t="shared" si="108"/>
        <v>-6.8391658883752249E-4</v>
      </c>
      <c r="G1303" s="23">
        <f t="shared" si="107"/>
        <v>2004</v>
      </c>
    </row>
    <row r="1304" spans="1:7" x14ac:dyDescent="0.2">
      <c r="A1304" s="23" t="s">
        <v>1427</v>
      </c>
      <c r="C1304" s="24">
        <f t="shared" si="104"/>
        <v>38342</v>
      </c>
      <c r="D1304" s="23">
        <f t="shared" si="105"/>
        <v>43.66</v>
      </c>
      <c r="E1304" s="23">
        <f t="shared" si="106"/>
        <v>43.66</v>
      </c>
      <c r="F1304" s="23">
        <f t="shared" si="108"/>
        <v>-4.3423676963943282E-3</v>
      </c>
      <c r="G1304" s="23">
        <f t="shared" si="107"/>
        <v>2004</v>
      </c>
    </row>
    <row r="1305" spans="1:7" x14ac:dyDescent="0.2">
      <c r="A1305" s="23" t="s">
        <v>1426</v>
      </c>
      <c r="C1305" s="24">
        <f t="shared" si="104"/>
        <v>38343</v>
      </c>
      <c r="D1305" s="23">
        <f t="shared" si="105"/>
        <v>43.8</v>
      </c>
      <c r="E1305" s="23">
        <f t="shared" si="106"/>
        <v>43.8</v>
      </c>
      <c r="F1305" s="23">
        <f t="shared" si="108"/>
        <v>3.2014662606026367E-3</v>
      </c>
      <c r="G1305" s="23">
        <f t="shared" si="107"/>
        <v>2004</v>
      </c>
    </row>
    <row r="1306" spans="1:7" x14ac:dyDescent="0.2">
      <c r="A1306" s="23" t="s">
        <v>1425</v>
      </c>
      <c r="C1306" s="24">
        <f t="shared" si="104"/>
        <v>38344</v>
      </c>
      <c r="D1306" s="23">
        <f t="shared" si="105"/>
        <v>43.61</v>
      </c>
      <c r="E1306" s="23">
        <f t="shared" si="106"/>
        <v>43.61</v>
      </c>
      <c r="F1306" s="23">
        <f t="shared" si="108"/>
        <v>-4.3473355277253009E-3</v>
      </c>
      <c r="G1306" s="23">
        <f t="shared" si="107"/>
        <v>2004</v>
      </c>
    </row>
    <row r="1307" spans="1:7" x14ac:dyDescent="0.2">
      <c r="A1307" s="23" t="s">
        <v>1424</v>
      </c>
      <c r="C1307" s="24">
        <f t="shared" si="104"/>
        <v>38345</v>
      </c>
      <c r="D1307" s="23">
        <f t="shared" si="105"/>
        <v>43.63</v>
      </c>
      <c r="E1307" s="23">
        <f t="shared" si="106"/>
        <v>43.63</v>
      </c>
      <c r="F1307" s="23">
        <f t="shared" si="108"/>
        <v>4.5850528084331161E-4</v>
      </c>
      <c r="G1307" s="23">
        <f t="shared" si="107"/>
        <v>2004</v>
      </c>
    </row>
    <row r="1308" spans="1:7" x14ac:dyDescent="0.2">
      <c r="A1308" s="23" t="s">
        <v>1423</v>
      </c>
      <c r="C1308" s="24">
        <f t="shared" si="104"/>
        <v>38348</v>
      </c>
      <c r="D1308" s="23">
        <f t="shared" si="105"/>
        <v>43.75</v>
      </c>
      <c r="E1308" s="23">
        <f t="shared" si="106"/>
        <v>43.75</v>
      </c>
      <c r="F1308" s="23">
        <f t="shared" si="108"/>
        <v>2.7466256681052074E-3</v>
      </c>
      <c r="G1308" s="23">
        <f t="shared" si="107"/>
        <v>2004</v>
      </c>
    </row>
    <row r="1309" spans="1:7" x14ac:dyDescent="0.2">
      <c r="A1309" s="23" t="s">
        <v>1422</v>
      </c>
      <c r="C1309" s="24">
        <f t="shared" si="104"/>
        <v>38349</v>
      </c>
      <c r="D1309" s="23">
        <f t="shared" si="105"/>
        <v>43.63</v>
      </c>
      <c r="E1309" s="23">
        <f t="shared" si="106"/>
        <v>43.63</v>
      </c>
      <c r="F1309" s="23">
        <f t="shared" si="108"/>
        <v>-2.7466256681051024E-3</v>
      </c>
      <c r="G1309" s="23">
        <f t="shared" si="107"/>
        <v>2004</v>
      </c>
    </row>
    <row r="1310" spans="1:7" x14ac:dyDescent="0.2">
      <c r="A1310" s="23" t="s">
        <v>1421</v>
      </c>
      <c r="C1310" s="24">
        <f t="shared" si="104"/>
        <v>38350</v>
      </c>
      <c r="D1310" s="23">
        <f t="shared" si="105"/>
        <v>43.67</v>
      </c>
      <c r="E1310" s="23">
        <f t="shared" si="106"/>
        <v>43.67</v>
      </c>
      <c r="F1310" s="23">
        <f t="shared" si="108"/>
        <v>9.1638036195135512E-4</v>
      </c>
      <c r="G1310" s="23">
        <f t="shared" si="107"/>
        <v>2004</v>
      </c>
    </row>
    <row r="1311" spans="1:7" x14ac:dyDescent="0.2">
      <c r="A1311" s="23" t="s">
        <v>1420</v>
      </c>
      <c r="C1311" s="24">
        <f t="shared" si="104"/>
        <v>38351</v>
      </c>
      <c r="D1311" s="23">
        <f t="shared" si="105"/>
        <v>43.62</v>
      </c>
      <c r="E1311" s="23">
        <f t="shared" si="106"/>
        <v>43.62</v>
      </c>
      <c r="F1311" s="23">
        <f t="shared" si="108"/>
        <v>-1.1456067239866464E-3</v>
      </c>
      <c r="G1311" s="23">
        <f t="shared" si="107"/>
        <v>2004</v>
      </c>
    </row>
    <row r="1312" spans="1:7" x14ac:dyDescent="0.2">
      <c r="A1312" s="23" t="s">
        <v>1419</v>
      </c>
      <c r="C1312" s="24">
        <f t="shared" si="104"/>
        <v>38352</v>
      </c>
      <c r="D1312" s="23">
        <f t="shared" si="105"/>
        <v>43.27</v>
      </c>
      <c r="E1312" s="23">
        <f t="shared" si="106"/>
        <v>43.27</v>
      </c>
      <c r="F1312" s="23">
        <f t="shared" si="108"/>
        <v>-8.0562065366894912E-3</v>
      </c>
      <c r="G1312" s="23">
        <f t="shared" si="107"/>
        <v>2004</v>
      </c>
    </row>
    <row r="1313" spans="1:7" x14ac:dyDescent="0.2">
      <c r="A1313" s="23" t="s">
        <v>1418</v>
      </c>
      <c r="C1313" s="24">
        <f t="shared" si="104"/>
        <v>38355</v>
      </c>
      <c r="D1313" s="23">
        <f t="shared" si="105"/>
        <v>43.35</v>
      </c>
      <c r="E1313" s="23">
        <f t="shared" si="106"/>
        <v>43.35</v>
      </c>
      <c r="F1313" s="23">
        <f t="shared" si="108"/>
        <v>1.8471489897573746E-3</v>
      </c>
      <c r="G1313" s="23">
        <f t="shared" si="107"/>
        <v>2005</v>
      </c>
    </row>
    <row r="1314" spans="1:7" x14ac:dyDescent="0.2">
      <c r="A1314" s="23" t="s">
        <v>1417</v>
      </c>
      <c r="C1314" s="24">
        <f t="shared" si="104"/>
        <v>38356</v>
      </c>
      <c r="D1314" s="23">
        <f t="shared" si="105"/>
        <v>43.47</v>
      </c>
      <c r="E1314" s="23">
        <f t="shared" si="106"/>
        <v>43.47</v>
      </c>
      <c r="F1314" s="23">
        <f t="shared" si="108"/>
        <v>2.7643417741498857E-3</v>
      </c>
      <c r="G1314" s="23">
        <f t="shared" si="107"/>
        <v>2005</v>
      </c>
    </row>
    <row r="1315" spans="1:7" x14ac:dyDescent="0.2">
      <c r="A1315" s="23" t="s">
        <v>1416</v>
      </c>
      <c r="C1315" s="24">
        <f t="shared" si="104"/>
        <v>38357</v>
      </c>
      <c r="D1315" s="23">
        <f t="shared" si="105"/>
        <v>43.6</v>
      </c>
      <c r="E1315" s="23">
        <f t="shared" si="106"/>
        <v>43.6</v>
      </c>
      <c r="F1315" s="23">
        <f t="shared" si="108"/>
        <v>2.9861053542880414E-3</v>
      </c>
      <c r="G1315" s="23">
        <f t="shared" si="107"/>
        <v>2005</v>
      </c>
    </row>
    <row r="1316" spans="1:7" x14ac:dyDescent="0.2">
      <c r="A1316" s="23" t="s">
        <v>1415</v>
      </c>
      <c r="C1316" s="24">
        <f t="shared" si="104"/>
        <v>38358</v>
      </c>
      <c r="D1316" s="23">
        <f t="shared" si="105"/>
        <v>43.75</v>
      </c>
      <c r="E1316" s="23">
        <f t="shared" si="106"/>
        <v>43.75</v>
      </c>
      <c r="F1316" s="23">
        <f t="shared" si="108"/>
        <v>3.4344624486346968E-3</v>
      </c>
      <c r="G1316" s="23">
        <f t="shared" si="107"/>
        <v>2005</v>
      </c>
    </row>
    <row r="1317" spans="1:7" x14ac:dyDescent="0.2">
      <c r="A1317" s="23" t="s">
        <v>1414</v>
      </c>
      <c r="C1317" s="24">
        <f t="shared" si="104"/>
        <v>38359</v>
      </c>
      <c r="D1317" s="23">
        <f t="shared" si="105"/>
        <v>43.63</v>
      </c>
      <c r="E1317" s="23">
        <f t="shared" si="106"/>
        <v>43.63</v>
      </c>
      <c r="F1317" s="23">
        <f t="shared" si="108"/>
        <v>-2.7466256681051024E-3</v>
      </c>
      <c r="G1317" s="23">
        <f t="shared" si="107"/>
        <v>2005</v>
      </c>
    </row>
    <row r="1318" spans="1:7" x14ac:dyDescent="0.2">
      <c r="A1318" s="23" t="s">
        <v>1413</v>
      </c>
      <c r="C1318" s="24">
        <f t="shared" si="104"/>
        <v>38362</v>
      </c>
      <c r="D1318" s="23">
        <f t="shared" si="105"/>
        <v>43.82</v>
      </c>
      <c r="E1318" s="23">
        <f t="shared" si="106"/>
        <v>43.82</v>
      </c>
      <c r="F1318" s="23">
        <f t="shared" si="108"/>
        <v>4.3453470318021298E-3</v>
      </c>
      <c r="G1318" s="23">
        <f t="shared" si="107"/>
        <v>2005</v>
      </c>
    </row>
    <row r="1319" spans="1:7" x14ac:dyDescent="0.2">
      <c r="A1319" s="23" t="s">
        <v>1412</v>
      </c>
      <c r="C1319" s="24">
        <f t="shared" si="104"/>
        <v>38363</v>
      </c>
      <c r="D1319" s="23">
        <f t="shared" si="105"/>
        <v>43.68</v>
      </c>
      <c r="E1319" s="23">
        <f t="shared" si="106"/>
        <v>43.68</v>
      </c>
      <c r="F1319" s="23">
        <f t="shared" si="108"/>
        <v>-3.2000027306709027E-3</v>
      </c>
      <c r="G1319" s="23">
        <f t="shared" si="107"/>
        <v>2005</v>
      </c>
    </row>
    <row r="1320" spans="1:7" x14ac:dyDescent="0.2">
      <c r="A1320" s="23" t="s">
        <v>1411</v>
      </c>
      <c r="C1320" s="24">
        <f t="shared" si="104"/>
        <v>38364</v>
      </c>
      <c r="D1320" s="23">
        <f t="shared" si="105"/>
        <v>43.53</v>
      </c>
      <c r="E1320" s="23">
        <f t="shared" si="106"/>
        <v>43.53</v>
      </c>
      <c r="F1320" s="23">
        <f t="shared" si="108"/>
        <v>-3.4399758724434201E-3</v>
      </c>
      <c r="G1320" s="23">
        <f t="shared" si="107"/>
        <v>2005</v>
      </c>
    </row>
    <row r="1321" spans="1:7" x14ac:dyDescent="0.2">
      <c r="A1321" s="23" t="s">
        <v>1410</v>
      </c>
      <c r="C1321" s="24">
        <f t="shared" si="104"/>
        <v>38365</v>
      </c>
      <c r="D1321" s="23">
        <f t="shared" si="105"/>
        <v>43.52</v>
      </c>
      <c r="E1321" s="23">
        <f t="shared" si="106"/>
        <v>43.52</v>
      </c>
      <c r="F1321" s="23">
        <f t="shared" si="108"/>
        <v>-2.2975301651894856E-4</v>
      </c>
      <c r="G1321" s="23">
        <f t="shared" si="107"/>
        <v>2005</v>
      </c>
    </row>
    <row r="1322" spans="1:7" x14ac:dyDescent="0.2">
      <c r="A1322" s="23" t="s">
        <v>1409</v>
      </c>
      <c r="C1322" s="24">
        <f t="shared" si="104"/>
        <v>38366</v>
      </c>
      <c r="D1322" s="23">
        <f t="shared" si="105"/>
        <v>43.55</v>
      </c>
      <c r="E1322" s="23">
        <f t="shared" si="106"/>
        <v>43.55</v>
      </c>
      <c r="F1322" s="23">
        <f t="shared" si="108"/>
        <v>6.8910075082443203E-4</v>
      </c>
      <c r="G1322" s="23">
        <f t="shared" si="107"/>
        <v>2005</v>
      </c>
    </row>
    <row r="1323" spans="1:7" x14ac:dyDescent="0.2">
      <c r="A1323" s="23" t="s">
        <v>1408</v>
      </c>
      <c r="C1323" s="24">
        <f t="shared" si="104"/>
        <v>38369</v>
      </c>
      <c r="D1323" s="23" t="e">
        <f t="shared" si="105"/>
        <v>#VALUE!</v>
      </c>
      <c r="E1323" s="23">
        <f t="shared" si="106"/>
        <v>43.55</v>
      </c>
      <c r="F1323" s="23">
        <f t="shared" si="108"/>
        <v>0</v>
      </c>
      <c r="G1323" s="23">
        <f t="shared" si="107"/>
        <v>2005</v>
      </c>
    </row>
    <row r="1324" spans="1:7" x14ac:dyDescent="0.2">
      <c r="A1324" s="23" t="s">
        <v>1407</v>
      </c>
      <c r="C1324" s="24">
        <f t="shared" si="104"/>
        <v>38370</v>
      </c>
      <c r="D1324" s="23">
        <f t="shared" si="105"/>
        <v>43.59</v>
      </c>
      <c r="E1324" s="23">
        <f t="shared" si="106"/>
        <v>43.59</v>
      </c>
      <c r="F1324" s="23">
        <f t="shared" si="108"/>
        <v>9.1806295178967321E-4</v>
      </c>
      <c r="G1324" s="23">
        <f t="shared" si="107"/>
        <v>2005</v>
      </c>
    </row>
    <row r="1325" spans="1:7" x14ac:dyDescent="0.2">
      <c r="A1325" s="23" t="s">
        <v>1406</v>
      </c>
      <c r="C1325" s="24">
        <f t="shared" si="104"/>
        <v>38371</v>
      </c>
      <c r="D1325" s="23">
        <f t="shared" si="105"/>
        <v>43.61</v>
      </c>
      <c r="E1325" s="23">
        <f t="shared" si="106"/>
        <v>43.61</v>
      </c>
      <c r="F1325" s="23">
        <f t="shared" si="108"/>
        <v>4.5871560437381738E-4</v>
      </c>
      <c r="G1325" s="23">
        <f t="shared" si="107"/>
        <v>2005</v>
      </c>
    </row>
    <row r="1326" spans="1:7" x14ac:dyDescent="0.2">
      <c r="A1326" s="23" t="s">
        <v>1405</v>
      </c>
      <c r="C1326" s="24">
        <f t="shared" si="104"/>
        <v>38372</v>
      </c>
      <c r="D1326" s="23">
        <f t="shared" si="105"/>
        <v>43.7</v>
      </c>
      <c r="E1326" s="23">
        <f t="shared" si="106"/>
        <v>43.7</v>
      </c>
      <c r="F1326" s="23">
        <f t="shared" si="108"/>
        <v>2.0616202468694183E-3</v>
      </c>
      <c r="G1326" s="23">
        <f t="shared" si="107"/>
        <v>2005</v>
      </c>
    </row>
    <row r="1327" spans="1:7" x14ac:dyDescent="0.2">
      <c r="A1327" s="23" t="s">
        <v>1404</v>
      </c>
      <c r="C1327" s="24">
        <f t="shared" si="104"/>
        <v>38373</v>
      </c>
      <c r="D1327" s="23">
        <f t="shared" si="105"/>
        <v>43.64</v>
      </c>
      <c r="E1327" s="23">
        <f t="shared" si="106"/>
        <v>43.64</v>
      </c>
      <c r="F1327" s="23">
        <f t="shared" si="108"/>
        <v>-1.3739411366744598E-3</v>
      </c>
      <c r="G1327" s="23">
        <f t="shared" si="107"/>
        <v>2005</v>
      </c>
    </row>
    <row r="1328" spans="1:7" x14ac:dyDescent="0.2">
      <c r="A1328" s="23" t="s">
        <v>1403</v>
      </c>
      <c r="C1328" s="24">
        <f t="shared" si="104"/>
        <v>38376</v>
      </c>
      <c r="D1328" s="23">
        <f t="shared" si="105"/>
        <v>43.65</v>
      </c>
      <c r="E1328" s="23">
        <f t="shared" si="106"/>
        <v>43.65</v>
      </c>
      <c r="F1328" s="23">
        <f t="shared" si="108"/>
        <v>2.2912132074104347E-4</v>
      </c>
      <c r="G1328" s="23">
        <f t="shared" si="107"/>
        <v>2005</v>
      </c>
    </row>
    <row r="1329" spans="1:7" x14ac:dyDescent="0.2">
      <c r="A1329" s="23" t="s">
        <v>1402</v>
      </c>
      <c r="C1329" s="24">
        <f t="shared" si="104"/>
        <v>38377</v>
      </c>
      <c r="D1329" s="23">
        <f t="shared" si="105"/>
        <v>43.65</v>
      </c>
      <c r="E1329" s="23">
        <f t="shared" si="106"/>
        <v>43.65</v>
      </c>
      <c r="F1329" s="23">
        <f t="shared" si="108"/>
        <v>0</v>
      </c>
      <c r="G1329" s="23">
        <f t="shared" si="107"/>
        <v>2005</v>
      </c>
    </row>
    <row r="1330" spans="1:7" x14ac:dyDescent="0.2">
      <c r="A1330" s="23" t="s">
        <v>1401</v>
      </c>
      <c r="C1330" s="24">
        <f t="shared" si="104"/>
        <v>38378</v>
      </c>
      <c r="D1330" s="23">
        <f t="shared" si="105"/>
        <v>43.65</v>
      </c>
      <c r="E1330" s="23">
        <f t="shared" si="106"/>
        <v>43.65</v>
      </c>
      <c r="F1330" s="23">
        <f t="shared" si="108"/>
        <v>0</v>
      </c>
      <c r="G1330" s="23">
        <f t="shared" si="107"/>
        <v>2005</v>
      </c>
    </row>
    <row r="1331" spans="1:7" x14ac:dyDescent="0.2">
      <c r="A1331" s="23" t="s">
        <v>1400</v>
      </c>
      <c r="C1331" s="24">
        <f t="shared" si="104"/>
        <v>38379</v>
      </c>
      <c r="D1331" s="23">
        <f t="shared" si="105"/>
        <v>43.65</v>
      </c>
      <c r="E1331" s="23">
        <f t="shared" si="106"/>
        <v>43.65</v>
      </c>
      <c r="F1331" s="23">
        <f t="shared" si="108"/>
        <v>0</v>
      </c>
      <c r="G1331" s="23">
        <f t="shared" si="107"/>
        <v>2005</v>
      </c>
    </row>
    <row r="1332" spans="1:7" x14ac:dyDescent="0.2">
      <c r="A1332" s="23" t="s">
        <v>1399</v>
      </c>
      <c r="C1332" s="24">
        <f t="shared" si="104"/>
        <v>38380</v>
      </c>
      <c r="D1332" s="23">
        <f t="shared" si="105"/>
        <v>43.66</v>
      </c>
      <c r="E1332" s="23">
        <f t="shared" si="106"/>
        <v>43.66</v>
      </c>
      <c r="F1332" s="23">
        <f t="shared" si="108"/>
        <v>2.2906883618662409E-4</v>
      </c>
      <c r="G1332" s="23">
        <f t="shared" si="107"/>
        <v>2005</v>
      </c>
    </row>
    <row r="1333" spans="1:7" x14ac:dyDescent="0.2">
      <c r="A1333" s="23" t="s">
        <v>1398</v>
      </c>
      <c r="C1333" s="24">
        <f t="shared" si="104"/>
        <v>38383</v>
      </c>
      <c r="D1333" s="23">
        <f t="shared" si="105"/>
        <v>43.6</v>
      </c>
      <c r="E1333" s="23">
        <f t="shared" si="106"/>
        <v>43.6</v>
      </c>
      <c r="F1333" s="23">
        <f t="shared" si="108"/>
        <v>-1.3752007668090382E-3</v>
      </c>
      <c r="G1333" s="23">
        <f t="shared" si="107"/>
        <v>2005</v>
      </c>
    </row>
    <row r="1334" spans="1:7" x14ac:dyDescent="0.2">
      <c r="A1334" s="23" t="s">
        <v>1397</v>
      </c>
      <c r="C1334" s="24">
        <f t="shared" si="104"/>
        <v>38384</v>
      </c>
      <c r="D1334" s="23">
        <f t="shared" si="105"/>
        <v>43.66</v>
      </c>
      <c r="E1334" s="23">
        <f t="shared" si="106"/>
        <v>43.66</v>
      </c>
      <c r="F1334" s="23">
        <f t="shared" si="108"/>
        <v>1.3752007668091596E-3</v>
      </c>
      <c r="G1334" s="23">
        <f t="shared" si="107"/>
        <v>2005</v>
      </c>
    </row>
    <row r="1335" spans="1:7" x14ac:dyDescent="0.2">
      <c r="A1335" s="23" t="s">
        <v>1396</v>
      </c>
      <c r="C1335" s="24">
        <f t="shared" si="104"/>
        <v>38385</v>
      </c>
      <c r="D1335" s="23">
        <f t="shared" si="105"/>
        <v>43.28</v>
      </c>
      <c r="E1335" s="23">
        <f t="shared" si="106"/>
        <v>43.28</v>
      </c>
      <c r="F1335" s="23">
        <f t="shared" si="108"/>
        <v>-8.7417165835716858E-3</v>
      </c>
      <c r="G1335" s="23">
        <f t="shared" si="107"/>
        <v>2005</v>
      </c>
    </row>
    <row r="1336" spans="1:7" x14ac:dyDescent="0.2">
      <c r="A1336" s="23" t="s">
        <v>1395</v>
      </c>
      <c r="C1336" s="24">
        <f t="shared" si="104"/>
        <v>38386</v>
      </c>
      <c r="D1336" s="23">
        <f t="shared" si="105"/>
        <v>43.3</v>
      </c>
      <c r="E1336" s="23">
        <f t="shared" si="106"/>
        <v>43.3</v>
      </c>
      <c r="F1336" s="23">
        <f t="shared" si="108"/>
        <v>4.620004702180313E-4</v>
      </c>
      <c r="G1336" s="23">
        <f t="shared" si="107"/>
        <v>2005</v>
      </c>
    </row>
    <row r="1337" spans="1:7" x14ac:dyDescent="0.2">
      <c r="A1337" s="23" t="s">
        <v>1394</v>
      </c>
      <c r="C1337" s="24">
        <f t="shared" si="104"/>
        <v>38387</v>
      </c>
      <c r="D1337" s="23">
        <f t="shared" si="105"/>
        <v>43.34</v>
      </c>
      <c r="E1337" s="23">
        <f t="shared" si="106"/>
        <v>43.34</v>
      </c>
      <c r="F1337" s="23">
        <f t="shared" si="108"/>
        <v>9.2336109976903834E-4</v>
      </c>
      <c r="G1337" s="23">
        <f t="shared" si="107"/>
        <v>2005</v>
      </c>
    </row>
    <row r="1338" spans="1:7" x14ac:dyDescent="0.2">
      <c r="A1338" s="23" t="s">
        <v>1393</v>
      </c>
      <c r="C1338" s="24">
        <f t="shared" si="104"/>
        <v>38390</v>
      </c>
      <c r="D1338" s="23">
        <f t="shared" si="105"/>
        <v>43.38</v>
      </c>
      <c r="E1338" s="23">
        <f t="shared" si="106"/>
        <v>43.38</v>
      </c>
      <c r="F1338" s="23">
        <f t="shared" si="108"/>
        <v>9.2250929051537051E-4</v>
      </c>
      <c r="G1338" s="23">
        <f t="shared" si="107"/>
        <v>2005</v>
      </c>
    </row>
    <row r="1339" spans="1:7" x14ac:dyDescent="0.2">
      <c r="A1339" s="23" t="s">
        <v>1392</v>
      </c>
      <c r="C1339" s="24">
        <f t="shared" si="104"/>
        <v>38391</v>
      </c>
      <c r="D1339" s="23">
        <f t="shared" si="105"/>
        <v>43.58</v>
      </c>
      <c r="E1339" s="23">
        <f t="shared" si="106"/>
        <v>43.58</v>
      </c>
      <c r="F1339" s="23">
        <f t="shared" si="108"/>
        <v>4.5998241177454807E-3</v>
      </c>
      <c r="G1339" s="23">
        <f t="shared" si="107"/>
        <v>2005</v>
      </c>
    </row>
    <row r="1340" spans="1:7" x14ac:dyDescent="0.2">
      <c r="A1340" s="23" t="s">
        <v>1391</v>
      </c>
      <c r="C1340" s="24">
        <f t="shared" si="104"/>
        <v>38392</v>
      </c>
      <c r="D1340" s="23">
        <f t="shared" si="105"/>
        <v>43.62</v>
      </c>
      <c r="E1340" s="23">
        <f t="shared" si="106"/>
        <v>43.62</v>
      </c>
      <c r="F1340" s="23">
        <f t="shared" si="108"/>
        <v>9.1743125700908341E-4</v>
      </c>
      <c r="G1340" s="23">
        <f t="shared" si="107"/>
        <v>2005</v>
      </c>
    </row>
    <row r="1341" spans="1:7" x14ac:dyDescent="0.2">
      <c r="A1341" s="23" t="s">
        <v>1390</v>
      </c>
      <c r="C1341" s="24">
        <f t="shared" si="104"/>
        <v>38393</v>
      </c>
      <c r="D1341" s="23">
        <f t="shared" si="105"/>
        <v>43.68</v>
      </c>
      <c r="E1341" s="23">
        <f t="shared" si="106"/>
        <v>43.68</v>
      </c>
      <c r="F1341" s="23">
        <f t="shared" si="108"/>
        <v>1.3745706631665632E-3</v>
      </c>
      <c r="G1341" s="23">
        <f t="shared" si="107"/>
        <v>2005</v>
      </c>
    </row>
    <row r="1342" spans="1:7" x14ac:dyDescent="0.2">
      <c r="A1342" s="23" t="s">
        <v>1389</v>
      </c>
      <c r="C1342" s="24">
        <f t="shared" si="104"/>
        <v>38394</v>
      </c>
      <c r="D1342" s="23">
        <f t="shared" si="105"/>
        <v>43.7</v>
      </c>
      <c r="E1342" s="23">
        <f t="shared" si="106"/>
        <v>43.7</v>
      </c>
      <c r="F1342" s="23">
        <f t="shared" si="108"/>
        <v>4.5777066489486299E-4</v>
      </c>
      <c r="G1342" s="23">
        <f t="shared" si="107"/>
        <v>2005</v>
      </c>
    </row>
    <row r="1343" spans="1:7" x14ac:dyDescent="0.2">
      <c r="A1343" s="23" t="s">
        <v>1388</v>
      </c>
      <c r="C1343" s="24">
        <f t="shared" si="104"/>
        <v>38397</v>
      </c>
      <c r="D1343" s="23">
        <f t="shared" si="105"/>
        <v>43.64</v>
      </c>
      <c r="E1343" s="23">
        <f t="shared" si="106"/>
        <v>43.64</v>
      </c>
      <c r="F1343" s="23">
        <f t="shared" si="108"/>
        <v>-1.3739411366744598E-3</v>
      </c>
      <c r="G1343" s="23">
        <f t="shared" si="107"/>
        <v>2005</v>
      </c>
    </row>
    <row r="1344" spans="1:7" x14ac:dyDescent="0.2">
      <c r="A1344" s="23" t="s">
        <v>1387</v>
      </c>
      <c r="C1344" s="24">
        <f t="shared" si="104"/>
        <v>38398</v>
      </c>
      <c r="D1344" s="23">
        <f t="shared" si="105"/>
        <v>43.71</v>
      </c>
      <c r="E1344" s="23">
        <f t="shared" si="106"/>
        <v>43.71</v>
      </c>
      <c r="F1344" s="23">
        <f t="shared" si="108"/>
        <v>1.6027479103530621E-3</v>
      </c>
      <c r="G1344" s="23">
        <f t="shared" si="107"/>
        <v>2005</v>
      </c>
    </row>
    <row r="1345" spans="1:7" x14ac:dyDescent="0.2">
      <c r="A1345" s="23" t="s">
        <v>1386</v>
      </c>
      <c r="C1345" s="24">
        <f t="shared" si="104"/>
        <v>38399</v>
      </c>
      <c r="D1345" s="23">
        <f t="shared" si="105"/>
        <v>43.65</v>
      </c>
      <c r="E1345" s="23">
        <f t="shared" si="106"/>
        <v>43.65</v>
      </c>
      <c r="F1345" s="23">
        <f t="shared" si="108"/>
        <v>-1.373626589611979E-3</v>
      </c>
      <c r="G1345" s="23">
        <f t="shared" si="107"/>
        <v>2005</v>
      </c>
    </row>
    <row r="1346" spans="1:7" x14ac:dyDescent="0.2">
      <c r="A1346" s="23" t="s">
        <v>1385</v>
      </c>
      <c r="C1346" s="24">
        <f t="shared" si="104"/>
        <v>38400</v>
      </c>
      <c r="D1346" s="23">
        <f t="shared" si="105"/>
        <v>43.68</v>
      </c>
      <c r="E1346" s="23">
        <f t="shared" si="106"/>
        <v>43.68</v>
      </c>
      <c r="F1346" s="23">
        <f t="shared" si="108"/>
        <v>6.870491510383883E-4</v>
      </c>
      <c r="G1346" s="23">
        <f t="shared" si="107"/>
        <v>2005</v>
      </c>
    </row>
    <row r="1347" spans="1:7" x14ac:dyDescent="0.2">
      <c r="A1347" s="23" t="s">
        <v>1384</v>
      </c>
      <c r="C1347" s="24">
        <f t="shared" si="104"/>
        <v>38401</v>
      </c>
      <c r="D1347" s="23">
        <f t="shared" si="105"/>
        <v>43.73</v>
      </c>
      <c r="E1347" s="23">
        <f t="shared" si="106"/>
        <v>43.73</v>
      </c>
      <c r="F1347" s="23">
        <f t="shared" si="108"/>
        <v>1.1440339881796224E-3</v>
      </c>
      <c r="G1347" s="23">
        <f t="shared" si="107"/>
        <v>2005</v>
      </c>
    </row>
    <row r="1348" spans="1:7" x14ac:dyDescent="0.2">
      <c r="A1348" s="23" t="s">
        <v>1383</v>
      </c>
      <c r="C1348" s="24">
        <f t="shared" si="104"/>
        <v>38404</v>
      </c>
      <c r="D1348" s="23" t="e">
        <f t="shared" si="105"/>
        <v>#VALUE!</v>
      </c>
      <c r="E1348" s="23">
        <f t="shared" si="106"/>
        <v>43.73</v>
      </c>
      <c r="F1348" s="23">
        <f t="shared" si="108"/>
        <v>0</v>
      </c>
      <c r="G1348" s="23">
        <f t="shared" si="107"/>
        <v>2005</v>
      </c>
    </row>
    <row r="1349" spans="1:7" x14ac:dyDescent="0.2">
      <c r="A1349" s="23" t="s">
        <v>1382</v>
      </c>
      <c r="C1349" s="24">
        <f t="shared" si="104"/>
        <v>38405</v>
      </c>
      <c r="D1349" s="23">
        <f t="shared" si="105"/>
        <v>43.63</v>
      </c>
      <c r="E1349" s="23">
        <f t="shared" si="106"/>
        <v>43.63</v>
      </c>
      <c r="F1349" s="23">
        <f t="shared" si="108"/>
        <v>-2.2893782893108668E-3</v>
      </c>
      <c r="G1349" s="23">
        <f t="shared" si="107"/>
        <v>2005</v>
      </c>
    </row>
    <row r="1350" spans="1:7" x14ac:dyDescent="0.2">
      <c r="A1350" s="23" t="s">
        <v>1381</v>
      </c>
      <c r="C1350" s="24">
        <f t="shared" si="104"/>
        <v>38406</v>
      </c>
      <c r="D1350" s="23">
        <f t="shared" si="105"/>
        <v>43.61</v>
      </c>
      <c r="E1350" s="23">
        <f t="shared" si="106"/>
        <v>43.61</v>
      </c>
      <c r="F1350" s="23">
        <f t="shared" si="108"/>
        <v>-4.5850528084326905E-4</v>
      </c>
      <c r="G1350" s="23">
        <f t="shared" si="107"/>
        <v>2005</v>
      </c>
    </row>
    <row r="1351" spans="1:7" x14ac:dyDescent="0.2">
      <c r="A1351" s="23" t="s">
        <v>1380</v>
      </c>
      <c r="C1351" s="24">
        <f t="shared" si="104"/>
        <v>38407</v>
      </c>
      <c r="D1351" s="23">
        <f t="shared" si="105"/>
        <v>43.57</v>
      </c>
      <c r="E1351" s="23">
        <f t="shared" si="106"/>
        <v>43.57</v>
      </c>
      <c r="F1351" s="23">
        <f t="shared" si="108"/>
        <v>-9.1764172532431197E-4</v>
      </c>
      <c r="G1351" s="23">
        <f t="shared" si="107"/>
        <v>2005</v>
      </c>
    </row>
    <row r="1352" spans="1:7" x14ac:dyDescent="0.2">
      <c r="A1352" s="23" t="s">
        <v>1379</v>
      </c>
      <c r="C1352" s="24">
        <f t="shared" ref="C1352:C1415" si="109">VALUE(LEFT(A1352,15))</f>
        <v>38408</v>
      </c>
      <c r="D1352" s="23">
        <f t="shared" ref="D1352:D1415" si="110">VALUE(RIGHT(A1352,9))</f>
        <v>43.61</v>
      </c>
      <c r="E1352" s="23">
        <f t="shared" ref="E1352:E1415" si="111">IF(ISNUMBER(D1352),D1352,D1351)</f>
        <v>43.61</v>
      </c>
      <c r="F1352" s="23">
        <f t="shared" si="108"/>
        <v>9.176417253243342E-4</v>
      </c>
      <c r="G1352" s="23">
        <f t="shared" ref="G1352:G1415" si="112">YEAR(C1352)</f>
        <v>2005</v>
      </c>
    </row>
    <row r="1353" spans="1:7" x14ac:dyDescent="0.2">
      <c r="A1353" s="23" t="s">
        <v>1378</v>
      </c>
      <c r="C1353" s="24">
        <f t="shared" si="109"/>
        <v>38411</v>
      </c>
      <c r="D1353" s="23">
        <f t="shared" si="110"/>
        <v>43.57</v>
      </c>
      <c r="E1353" s="23">
        <f t="shared" si="111"/>
        <v>43.57</v>
      </c>
      <c r="F1353" s="23">
        <f t="shared" ref="F1353:F1416" si="113">LN(E1353/E1352)</f>
        <v>-9.1764172532431197E-4</v>
      </c>
      <c r="G1353" s="23">
        <f t="shared" si="112"/>
        <v>2005</v>
      </c>
    </row>
    <row r="1354" spans="1:7" x14ac:dyDescent="0.2">
      <c r="A1354" s="23" t="s">
        <v>1377</v>
      </c>
      <c r="C1354" s="24">
        <f t="shared" si="109"/>
        <v>38412</v>
      </c>
      <c r="D1354" s="23">
        <f t="shared" si="110"/>
        <v>43.58</v>
      </c>
      <c r="E1354" s="23">
        <f t="shared" si="111"/>
        <v>43.58</v>
      </c>
      <c r="F1354" s="23">
        <f t="shared" si="113"/>
        <v>2.2948938712295981E-4</v>
      </c>
      <c r="G1354" s="23">
        <f t="shared" si="112"/>
        <v>2005</v>
      </c>
    </row>
    <row r="1355" spans="1:7" x14ac:dyDescent="0.2">
      <c r="A1355" s="23" t="s">
        <v>1376</v>
      </c>
      <c r="C1355" s="24">
        <f t="shared" si="109"/>
        <v>38413</v>
      </c>
      <c r="D1355" s="23">
        <f t="shared" si="110"/>
        <v>43.59</v>
      </c>
      <c r="E1355" s="23">
        <f t="shared" si="111"/>
        <v>43.59</v>
      </c>
      <c r="F1355" s="23">
        <f t="shared" si="113"/>
        <v>2.2943673382760766E-4</v>
      </c>
      <c r="G1355" s="23">
        <f t="shared" si="112"/>
        <v>2005</v>
      </c>
    </row>
    <row r="1356" spans="1:7" x14ac:dyDescent="0.2">
      <c r="A1356" s="23" t="s">
        <v>1375</v>
      </c>
      <c r="C1356" s="24">
        <f t="shared" si="109"/>
        <v>38414</v>
      </c>
      <c r="D1356" s="23">
        <f t="shared" si="110"/>
        <v>43.58</v>
      </c>
      <c r="E1356" s="23">
        <f t="shared" si="111"/>
        <v>43.58</v>
      </c>
      <c r="F1356" s="23">
        <f t="shared" si="113"/>
        <v>-2.2943673382750336E-4</v>
      </c>
      <c r="G1356" s="23">
        <f t="shared" si="112"/>
        <v>2005</v>
      </c>
    </row>
    <row r="1357" spans="1:7" x14ac:dyDescent="0.2">
      <c r="A1357" s="23" t="s">
        <v>1374</v>
      </c>
      <c r="C1357" s="24">
        <f t="shared" si="109"/>
        <v>38415</v>
      </c>
      <c r="D1357" s="23">
        <f t="shared" si="110"/>
        <v>43.64</v>
      </c>
      <c r="E1357" s="23">
        <f t="shared" si="111"/>
        <v>43.64</v>
      </c>
      <c r="F1357" s="23">
        <f t="shared" si="113"/>
        <v>1.3758314483963265E-3</v>
      </c>
      <c r="G1357" s="23">
        <f t="shared" si="112"/>
        <v>2005</v>
      </c>
    </row>
    <row r="1358" spans="1:7" x14ac:dyDescent="0.2">
      <c r="A1358" s="23" t="s">
        <v>1373</v>
      </c>
      <c r="C1358" s="24">
        <f t="shared" si="109"/>
        <v>38418</v>
      </c>
      <c r="D1358" s="23">
        <f t="shared" si="110"/>
        <v>43.58</v>
      </c>
      <c r="E1358" s="23">
        <f t="shared" si="111"/>
        <v>43.58</v>
      </c>
      <c r="F1358" s="23">
        <f t="shared" si="113"/>
        <v>-1.3758314483963265E-3</v>
      </c>
      <c r="G1358" s="23">
        <f t="shared" si="112"/>
        <v>2005</v>
      </c>
    </row>
    <row r="1359" spans="1:7" x14ac:dyDescent="0.2">
      <c r="A1359" s="23" t="s">
        <v>1372</v>
      </c>
      <c r="C1359" s="24">
        <f t="shared" si="109"/>
        <v>38419</v>
      </c>
      <c r="D1359" s="23">
        <f t="shared" si="110"/>
        <v>43.58</v>
      </c>
      <c r="E1359" s="23">
        <f t="shared" si="111"/>
        <v>43.58</v>
      </c>
      <c r="F1359" s="23">
        <f t="shared" si="113"/>
        <v>0</v>
      </c>
      <c r="G1359" s="23">
        <f t="shared" si="112"/>
        <v>2005</v>
      </c>
    </row>
    <row r="1360" spans="1:7" x14ac:dyDescent="0.2">
      <c r="A1360" s="23" t="s">
        <v>1371</v>
      </c>
      <c r="C1360" s="24">
        <f t="shared" si="109"/>
        <v>38420</v>
      </c>
      <c r="D1360" s="23">
        <f t="shared" si="110"/>
        <v>43.55</v>
      </c>
      <c r="E1360" s="23">
        <f t="shared" si="111"/>
        <v>43.55</v>
      </c>
      <c r="F1360" s="23">
        <f t="shared" si="113"/>
        <v>-6.8862621796205153E-4</v>
      </c>
      <c r="G1360" s="23">
        <f t="shared" si="112"/>
        <v>2005</v>
      </c>
    </row>
    <row r="1361" spans="1:7" x14ac:dyDescent="0.2">
      <c r="A1361" s="23" t="s">
        <v>1370</v>
      </c>
      <c r="C1361" s="24">
        <f t="shared" si="109"/>
        <v>38421</v>
      </c>
      <c r="D1361" s="23">
        <f t="shared" si="110"/>
        <v>43.48</v>
      </c>
      <c r="E1361" s="23">
        <f t="shared" si="111"/>
        <v>43.48</v>
      </c>
      <c r="F1361" s="23">
        <f t="shared" si="113"/>
        <v>-1.6086410455030994E-3</v>
      </c>
      <c r="G1361" s="23">
        <f t="shared" si="112"/>
        <v>2005</v>
      </c>
    </row>
    <row r="1362" spans="1:7" x14ac:dyDescent="0.2">
      <c r="A1362" s="23" t="s">
        <v>1369</v>
      </c>
      <c r="C1362" s="24">
        <f t="shared" si="109"/>
        <v>38422</v>
      </c>
      <c r="D1362" s="23">
        <f t="shared" si="110"/>
        <v>43.45</v>
      </c>
      <c r="E1362" s="23">
        <f t="shared" si="111"/>
        <v>43.45</v>
      </c>
      <c r="F1362" s="23">
        <f t="shared" si="113"/>
        <v>-6.9021054160749314E-4</v>
      </c>
      <c r="G1362" s="23">
        <f t="shared" si="112"/>
        <v>2005</v>
      </c>
    </row>
    <row r="1363" spans="1:7" x14ac:dyDescent="0.2">
      <c r="A1363" s="23" t="s">
        <v>1368</v>
      </c>
      <c r="C1363" s="24">
        <f t="shared" si="109"/>
        <v>38425</v>
      </c>
      <c r="D1363" s="23">
        <f t="shared" si="110"/>
        <v>43.44</v>
      </c>
      <c r="E1363" s="23">
        <f t="shared" si="111"/>
        <v>43.44</v>
      </c>
      <c r="F1363" s="23">
        <f t="shared" si="113"/>
        <v>-2.3017608572116873E-4</v>
      </c>
      <c r="G1363" s="23">
        <f t="shared" si="112"/>
        <v>2005</v>
      </c>
    </row>
    <row r="1364" spans="1:7" x14ac:dyDescent="0.2">
      <c r="A1364" s="23" t="s">
        <v>1367</v>
      </c>
      <c r="C1364" s="24">
        <f t="shared" si="109"/>
        <v>38426</v>
      </c>
      <c r="D1364" s="23">
        <f t="shared" si="110"/>
        <v>43.46</v>
      </c>
      <c r="E1364" s="23">
        <f t="shared" si="111"/>
        <v>43.46</v>
      </c>
      <c r="F1364" s="23">
        <f t="shared" si="113"/>
        <v>4.6029920260360751E-4</v>
      </c>
      <c r="G1364" s="23">
        <f t="shared" si="112"/>
        <v>2005</v>
      </c>
    </row>
    <row r="1365" spans="1:7" x14ac:dyDescent="0.2">
      <c r="A1365" s="23" t="s">
        <v>1366</v>
      </c>
      <c r="C1365" s="24">
        <f t="shared" si="109"/>
        <v>38427</v>
      </c>
      <c r="D1365" s="23">
        <f t="shared" si="110"/>
        <v>43.5</v>
      </c>
      <c r="E1365" s="23">
        <f t="shared" si="111"/>
        <v>43.5</v>
      </c>
      <c r="F1365" s="23">
        <f t="shared" si="113"/>
        <v>9.1996326635479715E-4</v>
      </c>
      <c r="G1365" s="23">
        <f t="shared" si="112"/>
        <v>2005</v>
      </c>
    </row>
    <row r="1366" spans="1:7" x14ac:dyDescent="0.2">
      <c r="A1366" s="23" t="s">
        <v>1365</v>
      </c>
      <c r="C1366" s="24">
        <f t="shared" si="109"/>
        <v>38428</v>
      </c>
      <c r="D1366" s="23">
        <f t="shared" si="110"/>
        <v>43.55</v>
      </c>
      <c r="E1366" s="23">
        <f t="shared" si="111"/>
        <v>43.55</v>
      </c>
      <c r="F1366" s="23">
        <f t="shared" si="113"/>
        <v>1.1487652038733585E-3</v>
      </c>
      <c r="G1366" s="23">
        <f t="shared" si="112"/>
        <v>2005</v>
      </c>
    </row>
    <row r="1367" spans="1:7" x14ac:dyDescent="0.2">
      <c r="A1367" s="23" t="s">
        <v>1364</v>
      </c>
      <c r="C1367" s="24">
        <f t="shared" si="109"/>
        <v>38429</v>
      </c>
      <c r="D1367" s="23">
        <f t="shared" si="110"/>
        <v>43.67</v>
      </c>
      <c r="E1367" s="23">
        <f t="shared" si="111"/>
        <v>43.67</v>
      </c>
      <c r="F1367" s="23">
        <f t="shared" si="113"/>
        <v>2.7516641989578663E-3</v>
      </c>
      <c r="G1367" s="23">
        <f t="shared" si="112"/>
        <v>2005</v>
      </c>
    </row>
    <row r="1368" spans="1:7" x14ac:dyDescent="0.2">
      <c r="A1368" s="23" t="s">
        <v>1363</v>
      </c>
      <c r="C1368" s="24">
        <f t="shared" si="109"/>
        <v>38432</v>
      </c>
      <c r="D1368" s="23">
        <f t="shared" si="110"/>
        <v>43.61</v>
      </c>
      <c r="E1368" s="23">
        <f t="shared" si="111"/>
        <v>43.61</v>
      </c>
      <c r="F1368" s="23">
        <f t="shared" si="113"/>
        <v>-1.3748856427945315E-3</v>
      </c>
      <c r="G1368" s="23">
        <f t="shared" si="112"/>
        <v>2005</v>
      </c>
    </row>
    <row r="1369" spans="1:7" x14ac:dyDescent="0.2">
      <c r="A1369" s="23" t="s">
        <v>1362</v>
      </c>
      <c r="C1369" s="24">
        <f t="shared" si="109"/>
        <v>38433</v>
      </c>
      <c r="D1369" s="23">
        <f t="shared" si="110"/>
        <v>43.61</v>
      </c>
      <c r="E1369" s="23">
        <f t="shared" si="111"/>
        <v>43.61</v>
      </c>
      <c r="F1369" s="23">
        <f t="shared" si="113"/>
        <v>0</v>
      </c>
      <c r="G1369" s="23">
        <f t="shared" si="112"/>
        <v>2005</v>
      </c>
    </row>
    <row r="1370" spans="1:7" x14ac:dyDescent="0.2">
      <c r="A1370" s="23" t="s">
        <v>1361</v>
      </c>
      <c r="C1370" s="24">
        <f t="shared" si="109"/>
        <v>38434</v>
      </c>
      <c r="D1370" s="23">
        <f t="shared" si="110"/>
        <v>43.66</v>
      </c>
      <c r="E1370" s="23">
        <f t="shared" si="111"/>
        <v>43.66</v>
      </c>
      <c r="F1370" s="23">
        <f t="shared" si="113"/>
        <v>1.1458692671226999E-3</v>
      </c>
      <c r="G1370" s="23">
        <f t="shared" si="112"/>
        <v>2005</v>
      </c>
    </row>
    <row r="1371" spans="1:7" x14ac:dyDescent="0.2">
      <c r="A1371" s="23" t="s">
        <v>1360</v>
      </c>
      <c r="C1371" s="24">
        <f t="shared" si="109"/>
        <v>38435</v>
      </c>
      <c r="D1371" s="23">
        <f t="shared" si="110"/>
        <v>43.65</v>
      </c>
      <c r="E1371" s="23">
        <f t="shared" si="111"/>
        <v>43.65</v>
      </c>
      <c r="F1371" s="23">
        <f t="shared" si="113"/>
        <v>-2.2906883618657926E-4</v>
      </c>
      <c r="G1371" s="23">
        <f t="shared" si="112"/>
        <v>2005</v>
      </c>
    </row>
    <row r="1372" spans="1:7" x14ac:dyDescent="0.2">
      <c r="A1372" s="23" t="s">
        <v>1359</v>
      </c>
      <c r="C1372" s="24">
        <f t="shared" si="109"/>
        <v>38436</v>
      </c>
      <c r="D1372" s="23">
        <f t="shared" si="110"/>
        <v>43.62</v>
      </c>
      <c r="E1372" s="23">
        <f t="shared" si="111"/>
        <v>43.62</v>
      </c>
      <c r="F1372" s="23">
        <f t="shared" si="113"/>
        <v>-6.8752151212821036E-4</v>
      </c>
      <c r="G1372" s="23">
        <f t="shared" si="112"/>
        <v>2005</v>
      </c>
    </row>
    <row r="1373" spans="1:7" x14ac:dyDescent="0.2">
      <c r="A1373" s="23" t="s">
        <v>1358</v>
      </c>
      <c r="C1373" s="24">
        <f t="shared" si="109"/>
        <v>38439</v>
      </c>
      <c r="D1373" s="23">
        <f t="shared" si="110"/>
        <v>43.67</v>
      </c>
      <c r="E1373" s="23">
        <f t="shared" si="111"/>
        <v>43.67</v>
      </c>
      <c r="F1373" s="23">
        <f t="shared" si="113"/>
        <v>1.1456067239867048E-3</v>
      </c>
      <c r="G1373" s="23">
        <f t="shared" si="112"/>
        <v>2005</v>
      </c>
    </row>
    <row r="1374" spans="1:7" x14ac:dyDescent="0.2">
      <c r="A1374" s="23" t="s">
        <v>1357</v>
      </c>
      <c r="C1374" s="24">
        <f t="shared" si="109"/>
        <v>38440</v>
      </c>
      <c r="D1374" s="23">
        <f t="shared" si="110"/>
        <v>43.7</v>
      </c>
      <c r="E1374" s="23">
        <f t="shared" si="111"/>
        <v>43.7</v>
      </c>
      <c r="F1374" s="23">
        <f t="shared" si="113"/>
        <v>6.8673460407500002E-4</v>
      </c>
      <c r="G1374" s="23">
        <f t="shared" si="112"/>
        <v>2005</v>
      </c>
    </row>
    <row r="1375" spans="1:7" x14ac:dyDescent="0.2">
      <c r="A1375" s="23" t="s">
        <v>1356</v>
      </c>
      <c r="C1375" s="24">
        <f t="shared" si="109"/>
        <v>38441</v>
      </c>
      <c r="D1375" s="23">
        <f t="shared" si="110"/>
        <v>43.69</v>
      </c>
      <c r="E1375" s="23">
        <f t="shared" si="111"/>
        <v>43.69</v>
      </c>
      <c r="F1375" s="23">
        <f t="shared" si="113"/>
        <v>-2.2885913820007764E-4</v>
      </c>
      <c r="G1375" s="23">
        <f t="shared" si="112"/>
        <v>2005</v>
      </c>
    </row>
    <row r="1376" spans="1:7" x14ac:dyDescent="0.2">
      <c r="A1376" s="23" t="s">
        <v>1355</v>
      </c>
      <c r="C1376" s="24">
        <f t="shared" si="109"/>
        <v>38442</v>
      </c>
      <c r="D1376" s="23">
        <f t="shared" si="110"/>
        <v>43.62</v>
      </c>
      <c r="E1376" s="23">
        <f t="shared" si="111"/>
        <v>43.62</v>
      </c>
      <c r="F1376" s="23">
        <f t="shared" si="113"/>
        <v>-1.6034821898615061E-3</v>
      </c>
      <c r="G1376" s="23">
        <f t="shared" si="112"/>
        <v>2005</v>
      </c>
    </row>
    <row r="1377" spans="1:7" x14ac:dyDescent="0.2">
      <c r="A1377" s="23" t="s">
        <v>1354</v>
      </c>
      <c r="C1377" s="24">
        <f t="shared" si="109"/>
        <v>38443</v>
      </c>
      <c r="D1377" s="23">
        <f t="shared" si="110"/>
        <v>43.62</v>
      </c>
      <c r="E1377" s="23">
        <f t="shared" si="111"/>
        <v>43.62</v>
      </c>
      <c r="F1377" s="23">
        <f t="shared" si="113"/>
        <v>0</v>
      </c>
      <c r="G1377" s="23">
        <f t="shared" si="112"/>
        <v>2005</v>
      </c>
    </row>
    <row r="1378" spans="1:7" x14ac:dyDescent="0.2">
      <c r="A1378" s="23" t="s">
        <v>1353</v>
      </c>
      <c r="C1378" s="24">
        <f t="shared" si="109"/>
        <v>38446</v>
      </c>
      <c r="D1378" s="23">
        <f t="shared" si="110"/>
        <v>43.68</v>
      </c>
      <c r="E1378" s="23">
        <f t="shared" si="111"/>
        <v>43.68</v>
      </c>
      <c r="F1378" s="23">
        <f t="shared" si="113"/>
        <v>1.3745706631665632E-3</v>
      </c>
      <c r="G1378" s="23">
        <f t="shared" si="112"/>
        <v>2005</v>
      </c>
    </row>
    <row r="1379" spans="1:7" x14ac:dyDescent="0.2">
      <c r="A1379" s="23" t="s">
        <v>1352</v>
      </c>
      <c r="C1379" s="24">
        <f t="shared" si="109"/>
        <v>38447</v>
      </c>
      <c r="D1379" s="23">
        <f t="shared" si="110"/>
        <v>43.69</v>
      </c>
      <c r="E1379" s="23">
        <f t="shared" si="111"/>
        <v>43.69</v>
      </c>
      <c r="F1379" s="23">
        <f t="shared" si="113"/>
        <v>2.2891152669490757E-4</v>
      </c>
      <c r="G1379" s="23">
        <f t="shared" si="112"/>
        <v>2005</v>
      </c>
    </row>
    <row r="1380" spans="1:7" x14ac:dyDescent="0.2">
      <c r="A1380" s="23" t="s">
        <v>1351</v>
      </c>
      <c r="C1380" s="24">
        <f t="shared" si="109"/>
        <v>38448</v>
      </c>
      <c r="D1380" s="23">
        <f t="shared" si="110"/>
        <v>43.72</v>
      </c>
      <c r="E1380" s="23">
        <f t="shared" si="111"/>
        <v>43.72</v>
      </c>
      <c r="F1380" s="23">
        <f t="shared" si="113"/>
        <v>6.8642034499329845E-4</v>
      </c>
      <c r="G1380" s="23">
        <f t="shared" si="112"/>
        <v>2005</v>
      </c>
    </row>
    <row r="1381" spans="1:7" x14ac:dyDescent="0.2">
      <c r="A1381" s="23" t="s">
        <v>1350</v>
      </c>
      <c r="C1381" s="24">
        <f t="shared" si="109"/>
        <v>38449</v>
      </c>
      <c r="D1381" s="23">
        <f t="shared" si="110"/>
        <v>43.69</v>
      </c>
      <c r="E1381" s="23">
        <f t="shared" si="111"/>
        <v>43.69</v>
      </c>
      <c r="F1381" s="23">
        <f t="shared" si="113"/>
        <v>-6.8642034499335233E-4</v>
      </c>
      <c r="G1381" s="23">
        <f t="shared" si="112"/>
        <v>2005</v>
      </c>
    </row>
    <row r="1382" spans="1:7" x14ac:dyDescent="0.2">
      <c r="A1382" s="23" t="s">
        <v>1349</v>
      </c>
      <c r="C1382" s="24">
        <f t="shared" si="109"/>
        <v>38450</v>
      </c>
      <c r="D1382" s="23">
        <f t="shared" si="110"/>
        <v>43.66</v>
      </c>
      <c r="E1382" s="23">
        <f t="shared" si="111"/>
        <v>43.66</v>
      </c>
      <c r="F1382" s="23">
        <f t="shared" si="113"/>
        <v>-6.8689184154667178E-4</v>
      </c>
      <c r="G1382" s="23">
        <f t="shared" si="112"/>
        <v>2005</v>
      </c>
    </row>
    <row r="1383" spans="1:7" x14ac:dyDescent="0.2">
      <c r="A1383" s="23" t="s">
        <v>1348</v>
      </c>
      <c r="C1383" s="24">
        <f t="shared" si="109"/>
        <v>38453</v>
      </c>
      <c r="D1383" s="23">
        <f t="shared" si="110"/>
        <v>43.6</v>
      </c>
      <c r="E1383" s="23">
        <f t="shared" si="111"/>
        <v>43.6</v>
      </c>
      <c r="F1383" s="23">
        <f t="shared" si="113"/>
        <v>-1.3752007668090382E-3</v>
      </c>
      <c r="G1383" s="23">
        <f t="shared" si="112"/>
        <v>2005</v>
      </c>
    </row>
    <row r="1384" spans="1:7" x14ac:dyDescent="0.2">
      <c r="A1384" s="23" t="s">
        <v>1347</v>
      </c>
      <c r="C1384" s="24">
        <f t="shared" si="109"/>
        <v>38454</v>
      </c>
      <c r="D1384" s="23">
        <f t="shared" si="110"/>
        <v>43.62</v>
      </c>
      <c r="E1384" s="23">
        <f t="shared" si="111"/>
        <v>43.62</v>
      </c>
      <c r="F1384" s="23">
        <f t="shared" si="113"/>
        <v>4.5861041849434966E-4</v>
      </c>
      <c r="G1384" s="23">
        <f t="shared" si="112"/>
        <v>2005</v>
      </c>
    </row>
    <row r="1385" spans="1:7" x14ac:dyDescent="0.2">
      <c r="A1385" s="23" t="s">
        <v>1346</v>
      </c>
      <c r="C1385" s="24">
        <f t="shared" si="109"/>
        <v>38455</v>
      </c>
      <c r="D1385" s="23">
        <f t="shared" si="110"/>
        <v>43.65</v>
      </c>
      <c r="E1385" s="23">
        <f t="shared" si="111"/>
        <v>43.65</v>
      </c>
      <c r="F1385" s="23">
        <f t="shared" si="113"/>
        <v>6.8752151212819268E-4</v>
      </c>
      <c r="G1385" s="23">
        <f t="shared" si="112"/>
        <v>2005</v>
      </c>
    </row>
    <row r="1386" spans="1:7" x14ac:dyDescent="0.2">
      <c r="A1386" s="23" t="s">
        <v>1345</v>
      </c>
      <c r="C1386" s="24">
        <f t="shared" si="109"/>
        <v>38456</v>
      </c>
      <c r="D1386" s="23">
        <f t="shared" si="110"/>
        <v>43.64</v>
      </c>
      <c r="E1386" s="23">
        <f t="shared" si="111"/>
        <v>43.64</v>
      </c>
      <c r="F1386" s="23">
        <f t="shared" si="113"/>
        <v>-2.2912132074114135E-4</v>
      </c>
      <c r="G1386" s="23">
        <f t="shared" si="112"/>
        <v>2005</v>
      </c>
    </row>
    <row r="1387" spans="1:7" x14ac:dyDescent="0.2">
      <c r="A1387" s="23" t="s">
        <v>1344</v>
      </c>
      <c r="C1387" s="24">
        <f t="shared" si="109"/>
        <v>38457</v>
      </c>
      <c r="D1387" s="23">
        <f t="shared" si="110"/>
        <v>43.7</v>
      </c>
      <c r="E1387" s="23">
        <f t="shared" si="111"/>
        <v>43.7</v>
      </c>
      <c r="F1387" s="23">
        <f t="shared" si="113"/>
        <v>1.3739411366744713E-3</v>
      </c>
      <c r="G1387" s="23">
        <f t="shared" si="112"/>
        <v>2005</v>
      </c>
    </row>
    <row r="1388" spans="1:7" x14ac:dyDescent="0.2">
      <c r="A1388" s="23" t="s">
        <v>1343</v>
      </c>
      <c r="C1388" s="24">
        <f t="shared" si="109"/>
        <v>38460</v>
      </c>
      <c r="D1388" s="23">
        <f t="shared" si="110"/>
        <v>43.62</v>
      </c>
      <c r="E1388" s="23">
        <f t="shared" si="111"/>
        <v>43.62</v>
      </c>
      <c r="F1388" s="23">
        <f t="shared" si="113"/>
        <v>-1.8323413280615511E-3</v>
      </c>
      <c r="G1388" s="23">
        <f t="shared" si="112"/>
        <v>2005</v>
      </c>
    </row>
    <row r="1389" spans="1:7" x14ac:dyDescent="0.2">
      <c r="A1389" s="23" t="s">
        <v>1342</v>
      </c>
      <c r="C1389" s="24">
        <f t="shared" si="109"/>
        <v>38461</v>
      </c>
      <c r="D1389" s="23">
        <f t="shared" si="110"/>
        <v>43.7</v>
      </c>
      <c r="E1389" s="23">
        <f t="shared" si="111"/>
        <v>43.7</v>
      </c>
      <c r="F1389" s="23">
        <f t="shared" si="113"/>
        <v>1.8323413280615622E-3</v>
      </c>
      <c r="G1389" s="23">
        <f t="shared" si="112"/>
        <v>2005</v>
      </c>
    </row>
    <row r="1390" spans="1:7" x14ac:dyDescent="0.2">
      <c r="A1390" s="23" t="s">
        <v>1341</v>
      </c>
      <c r="C1390" s="24">
        <f t="shared" si="109"/>
        <v>38462</v>
      </c>
      <c r="D1390" s="23">
        <f t="shared" si="110"/>
        <v>43.58</v>
      </c>
      <c r="E1390" s="23">
        <f t="shared" si="111"/>
        <v>43.58</v>
      </c>
      <c r="F1390" s="23">
        <f t="shared" si="113"/>
        <v>-2.749772585070775E-3</v>
      </c>
      <c r="G1390" s="23">
        <f t="shared" si="112"/>
        <v>2005</v>
      </c>
    </row>
    <row r="1391" spans="1:7" x14ac:dyDescent="0.2">
      <c r="A1391" s="23" t="s">
        <v>1340</v>
      </c>
      <c r="C1391" s="24">
        <f t="shared" si="109"/>
        <v>38463</v>
      </c>
      <c r="D1391" s="23">
        <f t="shared" si="110"/>
        <v>43.68</v>
      </c>
      <c r="E1391" s="23">
        <f t="shared" si="111"/>
        <v>43.68</v>
      </c>
      <c r="F1391" s="23">
        <f t="shared" si="113"/>
        <v>2.2920019201757608E-3</v>
      </c>
      <c r="G1391" s="23">
        <f t="shared" si="112"/>
        <v>2005</v>
      </c>
    </row>
    <row r="1392" spans="1:7" x14ac:dyDescent="0.2">
      <c r="A1392" s="23" t="s">
        <v>1339</v>
      </c>
      <c r="C1392" s="24">
        <f t="shared" si="109"/>
        <v>38464</v>
      </c>
      <c r="D1392" s="23">
        <f t="shared" si="110"/>
        <v>43.66</v>
      </c>
      <c r="E1392" s="23">
        <f t="shared" si="111"/>
        <v>43.66</v>
      </c>
      <c r="F1392" s="23">
        <f t="shared" si="113"/>
        <v>-4.5798031485187529E-4</v>
      </c>
      <c r="G1392" s="23">
        <f t="shared" si="112"/>
        <v>2005</v>
      </c>
    </row>
    <row r="1393" spans="1:7" x14ac:dyDescent="0.2">
      <c r="A1393" s="23" t="s">
        <v>1338</v>
      </c>
      <c r="C1393" s="24">
        <f t="shared" si="109"/>
        <v>38467</v>
      </c>
      <c r="D1393" s="23">
        <f t="shared" si="110"/>
        <v>43.61</v>
      </c>
      <c r="E1393" s="23">
        <f t="shared" si="111"/>
        <v>43.61</v>
      </c>
      <c r="F1393" s="23">
        <f t="shared" si="113"/>
        <v>-1.1458692671226386E-3</v>
      </c>
      <c r="G1393" s="23">
        <f t="shared" si="112"/>
        <v>2005</v>
      </c>
    </row>
    <row r="1394" spans="1:7" x14ac:dyDescent="0.2">
      <c r="A1394" s="23" t="s">
        <v>1337</v>
      </c>
      <c r="C1394" s="24">
        <f t="shared" si="109"/>
        <v>38468</v>
      </c>
      <c r="D1394" s="23">
        <f t="shared" si="110"/>
        <v>43.6</v>
      </c>
      <c r="E1394" s="23">
        <f t="shared" si="111"/>
        <v>43.6</v>
      </c>
      <c r="F1394" s="23">
        <f t="shared" si="113"/>
        <v>-2.2933149968641187E-4</v>
      </c>
      <c r="G1394" s="23">
        <f t="shared" si="112"/>
        <v>2005</v>
      </c>
    </row>
    <row r="1395" spans="1:7" x14ac:dyDescent="0.2">
      <c r="A1395" s="23" t="s">
        <v>1336</v>
      </c>
      <c r="C1395" s="24">
        <f t="shared" si="109"/>
        <v>38469</v>
      </c>
      <c r="D1395" s="23">
        <f t="shared" si="110"/>
        <v>43.6</v>
      </c>
      <c r="E1395" s="23">
        <f t="shared" si="111"/>
        <v>43.6</v>
      </c>
      <c r="F1395" s="23">
        <f t="shared" si="113"/>
        <v>0</v>
      </c>
      <c r="G1395" s="23">
        <f t="shared" si="112"/>
        <v>2005</v>
      </c>
    </row>
    <row r="1396" spans="1:7" x14ac:dyDescent="0.2">
      <c r="A1396" s="23" t="s">
        <v>1335</v>
      </c>
      <c r="C1396" s="24">
        <f t="shared" si="109"/>
        <v>38470</v>
      </c>
      <c r="D1396" s="23">
        <f t="shared" si="110"/>
        <v>43.68</v>
      </c>
      <c r="E1396" s="23">
        <f t="shared" si="111"/>
        <v>43.68</v>
      </c>
      <c r="F1396" s="23">
        <f t="shared" si="113"/>
        <v>1.8331810816609117E-3</v>
      </c>
      <c r="G1396" s="23">
        <f t="shared" si="112"/>
        <v>2005</v>
      </c>
    </row>
    <row r="1397" spans="1:7" x14ac:dyDescent="0.2">
      <c r="A1397" s="23" t="s">
        <v>1334</v>
      </c>
      <c r="C1397" s="24">
        <f t="shared" si="109"/>
        <v>38471</v>
      </c>
      <c r="D1397" s="23">
        <f t="shared" si="110"/>
        <v>43.48</v>
      </c>
      <c r="E1397" s="23">
        <f t="shared" si="111"/>
        <v>43.48</v>
      </c>
      <c r="F1397" s="23">
        <f t="shared" si="113"/>
        <v>-4.5892691836410034E-3</v>
      </c>
      <c r="G1397" s="23">
        <f t="shared" si="112"/>
        <v>2005</v>
      </c>
    </row>
    <row r="1398" spans="1:7" x14ac:dyDescent="0.2">
      <c r="A1398" s="23" t="s">
        <v>1333</v>
      </c>
      <c r="C1398" s="24">
        <f t="shared" si="109"/>
        <v>38474</v>
      </c>
      <c r="D1398" s="23">
        <f t="shared" si="110"/>
        <v>43.46</v>
      </c>
      <c r="E1398" s="23">
        <f t="shared" si="111"/>
        <v>43.46</v>
      </c>
      <c r="F1398" s="23">
        <f t="shared" si="113"/>
        <v>-4.6008742472504764E-4</v>
      </c>
      <c r="G1398" s="23">
        <f t="shared" si="112"/>
        <v>2005</v>
      </c>
    </row>
    <row r="1399" spans="1:7" x14ac:dyDescent="0.2">
      <c r="A1399" s="23" t="s">
        <v>1332</v>
      </c>
      <c r="C1399" s="24">
        <f t="shared" si="109"/>
        <v>38475</v>
      </c>
      <c r="D1399" s="23">
        <f t="shared" si="110"/>
        <v>43.56</v>
      </c>
      <c r="E1399" s="23">
        <f t="shared" si="111"/>
        <v>43.56</v>
      </c>
      <c r="F1399" s="23">
        <f t="shared" si="113"/>
        <v>2.2983232364762823E-3</v>
      </c>
      <c r="G1399" s="23">
        <f t="shared" si="112"/>
        <v>2005</v>
      </c>
    </row>
    <row r="1400" spans="1:7" x14ac:dyDescent="0.2">
      <c r="A1400" s="23" t="s">
        <v>1331</v>
      </c>
      <c r="C1400" s="24">
        <f t="shared" si="109"/>
        <v>38476</v>
      </c>
      <c r="D1400" s="23">
        <f t="shared" si="110"/>
        <v>43.4</v>
      </c>
      <c r="E1400" s="23">
        <f t="shared" si="111"/>
        <v>43.4</v>
      </c>
      <c r="F1400" s="23">
        <f t="shared" si="113"/>
        <v>-3.6798569584006197E-3</v>
      </c>
      <c r="G1400" s="23">
        <f t="shared" si="112"/>
        <v>2005</v>
      </c>
    </row>
    <row r="1401" spans="1:7" x14ac:dyDescent="0.2">
      <c r="A1401" s="23" t="s">
        <v>1330</v>
      </c>
      <c r="C1401" s="24">
        <f t="shared" si="109"/>
        <v>38477</v>
      </c>
      <c r="D1401" s="23">
        <f t="shared" si="110"/>
        <v>43.33</v>
      </c>
      <c r="E1401" s="23">
        <f t="shared" si="111"/>
        <v>43.33</v>
      </c>
      <c r="F1401" s="23">
        <f t="shared" si="113"/>
        <v>-1.6142053545411135E-3</v>
      </c>
      <c r="G1401" s="23">
        <f t="shared" si="112"/>
        <v>2005</v>
      </c>
    </row>
    <row r="1402" spans="1:7" x14ac:dyDescent="0.2">
      <c r="A1402" s="23" t="s">
        <v>1329</v>
      </c>
      <c r="C1402" s="24">
        <f t="shared" si="109"/>
        <v>38478</v>
      </c>
      <c r="D1402" s="23">
        <f t="shared" si="110"/>
        <v>43.35</v>
      </c>
      <c r="E1402" s="23">
        <f t="shared" si="111"/>
        <v>43.35</v>
      </c>
      <c r="F1402" s="23">
        <f t="shared" si="113"/>
        <v>4.6146747473280571E-4</v>
      </c>
      <c r="G1402" s="23">
        <f t="shared" si="112"/>
        <v>2005</v>
      </c>
    </row>
    <row r="1403" spans="1:7" x14ac:dyDescent="0.2">
      <c r="A1403" s="23" t="s">
        <v>1328</v>
      </c>
      <c r="C1403" s="24">
        <f t="shared" si="109"/>
        <v>38481</v>
      </c>
      <c r="D1403" s="23">
        <f t="shared" si="110"/>
        <v>43.45</v>
      </c>
      <c r="E1403" s="23">
        <f t="shared" si="111"/>
        <v>43.45</v>
      </c>
      <c r="F1403" s="23">
        <f t="shared" si="113"/>
        <v>2.3041484848502955E-3</v>
      </c>
      <c r="G1403" s="23">
        <f t="shared" si="112"/>
        <v>2005</v>
      </c>
    </row>
    <row r="1404" spans="1:7" x14ac:dyDescent="0.2">
      <c r="A1404" s="23" t="s">
        <v>1327</v>
      </c>
      <c r="C1404" s="24">
        <f t="shared" si="109"/>
        <v>38482</v>
      </c>
      <c r="D1404" s="23">
        <f t="shared" si="110"/>
        <v>43.36</v>
      </c>
      <c r="E1404" s="23">
        <f t="shared" si="111"/>
        <v>43.36</v>
      </c>
      <c r="F1404" s="23">
        <f t="shared" si="113"/>
        <v>-2.0734945800103773E-3</v>
      </c>
      <c r="G1404" s="23">
        <f t="shared" si="112"/>
        <v>2005</v>
      </c>
    </row>
    <row r="1405" spans="1:7" x14ac:dyDescent="0.2">
      <c r="A1405" s="23" t="s">
        <v>1326</v>
      </c>
      <c r="C1405" s="24">
        <f t="shared" si="109"/>
        <v>38483</v>
      </c>
      <c r="D1405" s="23">
        <f t="shared" si="110"/>
        <v>43.21</v>
      </c>
      <c r="E1405" s="23">
        <f t="shared" si="111"/>
        <v>43.21</v>
      </c>
      <c r="F1405" s="23">
        <f t="shared" si="113"/>
        <v>-3.4654071875489922E-3</v>
      </c>
      <c r="G1405" s="23">
        <f t="shared" si="112"/>
        <v>2005</v>
      </c>
    </row>
    <row r="1406" spans="1:7" x14ac:dyDescent="0.2">
      <c r="A1406" s="23" t="s">
        <v>1325</v>
      </c>
      <c r="C1406" s="24">
        <f t="shared" si="109"/>
        <v>38484</v>
      </c>
      <c r="D1406" s="23">
        <f t="shared" si="110"/>
        <v>43.3</v>
      </c>
      <c r="E1406" s="23">
        <f t="shared" si="111"/>
        <v>43.3</v>
      </c>
      <c r="F1406" s="23">
        <f t="shared" si="113"/>
        <v>2.0806850646022104E-3</v>
      </c>
      <c r="G1406" s="23">
        <f t="shared" si="112"/>
        <v>2005</v>
      </c>
    </row>
    <row r="1407" spans="1:7" x14ac:dyDescent="0.2">
      <c r="A1407" s="23" t="s">
        <v>1324</v>
      </c>
      <c r="C1407" s="24">
        <f t="shared" si="109"/>
        <v>38485</v>
      </c>
      <c r="D1407" s="23">
        <f t="shared" si="110"/>
        <v>43.35</v>
      </c>
      <c r="E1407" s="23">
        <f t="shared" si="111"/>
        <v>43.35</v>
      </c>
      <c r="F1407" s="23">
        <f t="shared" si="113"/>
        <v>1.1540682181068458E-3</v>
      </c>
      <c r="G1407" s="23">
        <f t="shared" si="112"/>
        <v>2005</v>
      </c>
    </row>
    <row r="1408" spans="1:7" x14ac:dyDescent="0.2">
      <c r="A1408" s="23" t="s">
        <v>1323</v>
      </c>
      <c r="C1408" s="24">
        <f t="shared" si="109"/>
        <v>38488</v>
      </c>
      <c r="D1408" s="23">
        <f t="shared" si="110"/>
        <v>43.38</v>
      </c>
      <c r="E1408" s="23">
        <f t="shared" si="111"/>
        <v>43.38</v>
      </c>
      <c r="F1408" s="23">
        <f t="shared" si="113"/>
        <v>6.9180217217747176E-4</v>
      </c>
      <c r="G1408" s="23">
        <f t="shared" si="112"/>
        <v>2005</v>
      </c>
    </row>
    <row r="1409" spans="1:7" x14ac:dyDescent="0.2">
      <c r="A1409" s="23" t="s">
        <v>1322</v>
      </c>
      <c r="C1409" s="24">
        <f t="shared" si="109"/>
        <v>38489</v>
      </c>
      <c r="D1409" s="23">
        <f t="shared" si="110"/>
        <v>43.41</v>
      </c>
      <c r="E1409" s="23">
        <f t="shared" si="111"/>
        <v>43.41</v>
      </c>
      <c r="F1409" s="23">
        <f t="shared" si="113"/>
        <v>6.9132391277364061E-4</v>
      </c>
      <c r="G1409" s="23">
        <f t="shared" si="112"/>
        <v>2005</v>
      </c>
    </row>
    <row r="1410" spans="1:7" x14ac:dyDescent="0.2">
      <c r="A1410" s="23" t="s">
        <v>1321</v>
      </c>
      <c r="C1410" s="24">
        <f t="shared" si="109"/>
        <v>38490</v>
      </c>
      <c r="D1410" s="23">
        <f t="shared" si="110"/>
        <v>43.43</v>
      </c>
      <c r="E1410" s="23">
        <f t="shared" si="111"/>
        <v>43.43</v>
      </c>
      <c r="F1410" s="23">
        <f t="shared" si="113"/>
        <v>4.6061723522844151E-4</v>
      </c>
      <c r="G1410" s="23">
        <f t="shared" si="112"/>
        <v>2005</v>
      </c>
    </row>
    <row r="1411" spans="1:7" x14ac:dyDescent="0.2">
      <c r="A1411" s="23" t="s">
        <v>1320</v>
      </c>
      <c r="C1411" s="24">
        <f t="shared" si="109"/>
        <v>38491</v>
      </c>
      <c r="D1411" s="23">
        <f t="shared" si="110"/>
        <v>43.45</v>
      </c>
      <c r="E1411" s="23">
        <f t="shared" si="111"/>
        <v>43.45</v>
      </c>
      <c r="F1411" s="23">
        <f t="shared" si="113"/>
        <v>4.6040516467060083E-4</v>
      </c>
      <c r="G1411" s="23">
        <f t="shared" si="112"/>
        <v>2005</v>
      </c>
    </row>
    <row r="1412" spans="1:7" x14ac:dyDescent="0.2">
      <c r="A1412" s="23" t="s">
        <v>1319</v>
      </c>
      <c r="C1412" s="24">
        <f t="shared" si="109"/>
        <v>38492</v>
      </c>
      <c r="D1412" s="23">
        <f t="shared" si="110"/>
        <v>43.34</v>
      </c>
      <c r="E1412" s="23">
        <f t="shared" si="111"/>
        <v>43.34</v>
      </c>
      <c r="F1412" s="23">
        <f t="shared" si="113"/>
        <v>-2.5348556031880663E-3</v>
      </c>
      <c r="G1412" s="23">
        <f t="shared" si="112"/>
        <v>2005</v>
      </c>
    </row>
    <row r="1413" spans="1:7" x14ac:dyDescent="0.2">
      <c r="A1413" s="23" t="s">
        <v>1318</v>
      </c>
      <c r="C1413" s="24">
        <f t="shared" si="109"/>
        <v>38495</v>
      </c>
      <c r="D1413" s="23">
        <f t="shared" si="110"/>
        <v>43.45</v>
      </c>
      <c r="E1413" s="23">
        <f t="shared" si="111"/>
        <v>43.45</v>
      </c>
      <c r="F1413" s="23">
        <f t="shared" si="113"/>
        <v>2.5348556031881157E-3</v>
      </c>
      <c r="G1413" s="23">
        <f t="shared" si="112"/>
        <v>2005</v>
      </c>
    </row>
    <row r="1414" spans="1:7" x14ac:dyDescent="0.2">
      <c r="A1414" s="23" t="s">
        <v>1317</v>
      </c>
      <c r="C1414" s="24">
        <f t="shared" si="109"/>
        <v>38496</v>
      </c>
      <c r="D1414" s="23">
        <f t="shared" si="110"/>
        <v>43.45</v>
      </c>
      <c r="E1414" s="23">
        <f t="shared" si="111"/>
        <v>43.45</v>
      </c>
      <c r="F1414" s="23">
        <f t="shared" si="113"/>
        <v>0</v>
      </c>
      <c r="G1414" s="23">
        <f t="shared" si="112"/>
        <v>2005</v>
      </c>
    </row>
    <row r="1415" spans="1:7" x14ac:dyDescent="0.2">
      <c r="A1415" s="23" t="s">
        <v>1316</v>
      </c>
      <c r="C1415" s="24">
        <f t="shared" si="109"/>
        <v>38497</v>
      </c>
      <c r="D1415" s="23">
        <f t="shared" si="110"/>
        <v>43.43</v>
      </c>
      <c r="E1415" s="23">
        <f t="shared" si="111"/>
        <v>43.43</v>
      </c>
      <c r="F1415" s="23">
        <f t="shared" si="113"/>
        <v>-4.6040516467056114E-4</v>
      </c>
      <c r="G1415" s="23">
        <f t="shared" si="112"/>
        <v>2005</v>
      </c>
    </row>
    <row r="1416" spans="1:7" x14ac:dyDescent="0.2">
      <c r="A1416" s="23" t="s">
        <v>1315</v>
      </c>
      <c r="C1416" s="24">
        <f t="shared" ref="C1416:C1479" si="114">VALUE(LEFT(A1416,15))</f>
        <v>38498</v>
      </c>
      <c r="D1416" s="23">
        <f t="shared" ref="D1416:D1479" si="115">VALUE(RIGHT(A1416,9))</f>
        <v>43.46</v>
      </c>
      <c r="E1416" s="23">
        <f t="shared" ref="E1416:E1479" si="116">IF(ISNUMBER(D1416),D1416,D1415)</f>
        <v>43.46</v>
      </c>
      <c r="F1416" s="23">
        <f t="shared" si="113"/>
        <v>6.9052828155316656E-4</v>
      </c>
      <c r="G1416" s="23">
        <f t="shared" ref="G1416:G1479" si="117">YEAR(C1416)</f>
        <v>2005</v>
      </c>
    </row>
    <row r="1417" spans="1:7" x14ac:dyDescent="0.2">
      <c r="A1417" s="23" t="s">
        <v>1314</v>
      </c>
      <c r="C1417" s="24">
        <f t="shared" si="114"/>
        <v>38499</v>
      </c>
      <c r="D1417" s="23">
        <f t="shared" si="115"/>
        <v>43.41</v>
      </c>
      <c r="E1417" s="23">
        <f t="shared" si="116"/>
        <v>43.41</v>
      </c>
      <c r="F1417" s="23">
        <f t="shared" ref="F1417:F1480" si="118">LN(E1417/E1416)</f>
        <v>-1.151145516781465E-3</v>
      </c>
      <c r="G1417" s="23">
        <f t="shared" si="117"/>
        <v>2005</v>
      </c>
    </row>
    <row r="1418" spans="1:7" x14ac:dyDescent="0.2">
      <c r="A1418" s="23" t="s">
        <v>1313</v>
      </c>
      <c r="C1418" s="24">
        <f t="shared" si="114"/>
        <v>38502</v>
      </c>
      <c r="D1418" s="23" t="e">
        <f t="shared" si="115"/>
        <v>#VALUE!</v>
      </c>
      <c r="E1418" s="23">
        <f t="shared" si="116"/>
        <v>43.41</v>
      </c>
      <c r="F1418" s="23">
        <f t="shared" si="118"/>
        <v>0</v>
      </c>
      <c r="G1418" s="23">
        <f t="shared" si="117"/>
        <v>2005</v>
      </c>
    </row>
    <row r="1419" spans="1:7" x14ac:dyDescent="0.2">
      <c r="A1419" s="23" t="s">
        <v>1312</v>
      </c>
      <c r="C1419" s="24">
        <f t="shared" si="114"/>
        <v>38503</v>
      </c>
      <c r="D1419" s="23">
        <f t="shared" si="115"/>
        <v>43.62</v>
      </c>
      <c r="E1419" s="23">
        <f t="shared" si="116"/>
        <v>43.62</v>
      </c>
      <c r="F1419" s="23">
        <f t="shared" si="118"/>
        <v>4.8259314619807413E-3</v>
      </c>
      <c r="G1419" s="23">
        <f t="shared" si="117"/>
        <v>2005</v>
      </c>
    </row>
    <row r="1420" spans="1:7" x14ac:dyDescent="0.2">
      <c r="A1420" s="23" t="s">
        <v>1311</v>
      </c>
      <c r="C1420" s="24">
        <f t="shared" si="114"/>
        <v>38504</v>
      </c>
      <c r="D1420" s="23">
        <f t="shared" si="115"/>
        <v>43.71</v>
      </c>
      <c r="E1420" s="23">
        <f t="shared" si="116"/>
        <v>43.71</v>
      </c>
      <c r="F1420" s="23">
        <f t="shared" si="118"/>
        <v>2.0611481017403185E-3</v>
      </c>
      <c r="G1420" s="23">
        <f t="shared" si="117"/>
        <v>2005</v>
      </c>
    </row>
    <row r="1421" spans="1:7" x14ac:dyDescent="0.2">
      <c r="A1421" s="23" t="s">
        <v>1310</v>
      </c>
      <c r="C1421" s="24">
        <f t="shared" si="114"/>
        <v>38505</v>
      </c>
      <c r="D1421" s="23">
        <f t="shared" si="115"/>
        <v>43.64</v>
      </c>
      <c r="E1421" s="23">
        <f t="shared" si="116"/>
        <v>43.64</v>
      </c>
      <c r="F1421" s="23">
        <f t="shared" si="118"/>
        <v>-1.6027479103530712E-3</v>
      </c>
      <c r="G1421" s="23">
        <f t="shared" si="117"/>
        <v>2005</v>
      </c>
    </row>
    <row r="1422" spans="1:7" x14ac:dyDescent="0.2">
      <c r="A1422" s="23" t="s">
        <v>1309</v>
      </c>
      <c r="C1422" s="24">
        <f t="shared" si="114"/>
        <v>38506</v>
      </c>
      <c r="D1422" s="23">
        <f t="shared" si="115"/>
        <v>43.5</v>
      </c>
      <c r="E1422" s="23">
        <f t="shared" si="116"/>
        <v>43.5</v>
      </c>
      <c r="F1422" s="23">
        <f t="shared" si="118"/>
        <v>-3.2132228702317217E-3</v>
      </c>
      <c r="G1422" s="23">
        <f t="shared" si="117"/>
        <v>2005</v>
      </c>
    </row>
    <row r="1423" spans="1:7" x14ac:dyDescent="0.2">
      <c r="A1423" s="23" t="s">
        <v>1308</v>
      </c>
      <c r="C1423" s="24">
        <f t="shared" si="114"/>
        <v>38509</v>
      </c>
      <c r="D1423" s="23">
        <f t="shared" si="115"/>
        <v>43.58</v>
      </c>
      <c r="E1423" s="23">
        <f t="shared" si="116"/>
        <v>43.58</v>
      </c>
      <c r="F1423" s="23">
        <f t="shared" si="118"/>
        <v>1.8373914218353965E-3</v>
      </c>
      <c r="G1423" s="23">
        <f t="shared" si="117"/>
        <v>2005</v>
      </c>
    </row>
    <row r="1424" spans="1:7" x14ac:dyDescent="0.2">
      <c r="A1424" s="23" t="s">
        <v>1307</v>
      </c>
      <c r="C1424" s="24">
        <f t="shared" si="114"/>
        <v>38510</v>
      </c>
      <c r="D1424" s="23">
        <f t="shared" si="115"/>
        <v>43.53</v>
      </c>
      <c r="E1424" s="23">
        <f t="shared" si="116"/>
        <v>43.53</v>
      </c>
      <c r="F1424" s="23">
        <f t="shared" si="118"/>
        <v>-1.1479739522676346E-3</v>
      </c>
      <c r="G1424" s="23">
        <f t="shared" si="117"/>
        <v>2005</v>
      </c>
    </row>
    <row r="1425" spans="1:7" x14ac:dyDescent="0.2">
      <c r="A1425" s="23" t="s">
        <v>1306</v>
      </c>
      <c r="C1425" s="24">
        <f t="shared" si="114"/>
        <v>38511</v>
      </c>
      <c r="D1425" s="23">
        <f t="shared" si="115"/>
        <v>43.46</v>
      </c>
      <c r="E1425" s="23">
        <f t="shared" si="116"/>
        <v>43.46</v>
      </c>
      <c r="F1425" s="23">
        <f t="shared" si="118"/>
        <v>-1.609380735922576E-3</v>
      </c>
      <c r="G1425" s="23">
        <f t="shared" si="117"/>
        <v>2005</v>
      </c>
    </row>
    <row r="1426" spans="1:7" x14ac:dyDescent="0.2">
      <c r="A1426" s="23" t="s">
        <v>1305</v>
      </c>
      <c r="C1426" s="24">
        <f t="shared" si="114"/>
        <v>38512</v>
      </c>
      <c r="D1426" s="23">
        <f t="shared" si="115"/>
        <v>43.46</v>
      </c>
      <c r="E1426" s="23">
        <f t="shared" si="116"/>
        <v>43.46</v>
      </c>
      <c r="F1426" s="23">
        <f t="shared" si="118"/>
        <v>0</v>
      </c>
      <c r="G1426" s="23">
        <f t="shared" si="117"/>
        <v>2005</v>
      </c>
    </row>
    <row r="1427" spans="1:7" x14ac:dyDescent="0.2">
      <c r="A1427" s="23" t="s">
        <v>1304</v>
      </c>
      <c r="C1427" s="24">
        <f t="shared" si="114"/>
        <v>38513</v>
      </c>
      <c r="D1427" s="23">
        <f t="shared" si="115"/>
        <v>43.48</v>
      </c>
      <c r="E1427" s="23">
        <f t="shared" si="116"/>
        <v>43.48</v>
      </c>
      <c r="F1427" s="23">
        <f t="shared" si="118"/>
        <v>4.6008742472509822E-4</v>
      </c>
      <c r="G1427" s="23">
        <f t="shared" si="117"/>
        <v>2005</v>
      </c>
    </row>
    <row r="1428" spans="1:7" x14ac:dyDescent="0.2">
      <c r="A1428" s="23" t="s">
        <v>1303</v>
      </c>
      <c r="C1428" s="24">
        <f t="shared" si="114"/>
        <v>38516</v>
      </c>
      <c r="D1428" s="23">
        <f t="shared" si="115"/>
        <v>43.6</v>
      </c>
      <c r="E1428" s="23">
        <f t="shared" si="116"/>
        <v>43.6</v>
      </c>
      <c r="F1428" s="23">
        <f t="shared" si="118"/>
        <v>2.7560881019799838E-3</v>
      </c>
      <c r="G1428" s="23">
        <f t="shared" si="117"/>
        <v>2005</v>
      </c>
    </row>
    <row r="1429" spans="1:7" x14ac:dyDescent="0.2">
      <c r="A1429" s="23" t="s">
        <v>1302</v>
      </c>
      <c r="C1429" s="24">
        <f t="shared" si="114"/>
        <v>38517</v>
      </c>
      <c r="D1429" s="23">
        <f t="shared" si="115"/>
        <v>43.57</v>
      </c>
      <c r="E1429" s="23">
        <f t="shared" si="116"/>
        <v>43.57</v>
      </c>
      <c r="F1429" s="23">
        <f t="shared" si="118"/>
        <v>-6.8831022563786855E-4</v>
      </c>
      <c r="G1429" s="23">
        <f t="shared" si="117"/>
        <v>2005</v>
      </c>
    </row>
    <row r="1430" spans="1:7" x14ac:dyDescent="0.2">
      <c r="A1430" s="23" t="s">
        <v>1301</v>
      </c>
      <c r="C1430" s="24">
        <f t="shared" si="114"/>
        <v>38518</v>
      </c>
      <c r="D1430" s="23">
        <f t="shared" si="115"/>
        <v>43.56</v>
      </c>
      <c r="E1430" s="23">
        <f t="shared" si="116"/>
        <v>43.56</v>
      </c>
      <c r="F1430" s="23">
        <f t="shared" si="118"/>
        <v>-2.29542064591024E-4</v>
      </c>
      <c r="G1430" s="23">
        <f t="shared" si="117"/>
        <v>2005</v>
      </c>
    </row>
    <row r="1431" spans="1:7" x14ac:dyDescent="0.2">
      <c r="A1431" s="23" t="s">
        <v>1300</v>
      </c>
      <c r="C1431" s="24">
        <f t="shared" si="114"/>
        <v>38519</v>
      </c>
      <c r="D1431" s="23">
        <f t="shared" si="115"/>
        <v>43.55</v>
      </c>
      <c r="E1431" s="23">
        <f t="shared" si="116"/>
        <v>43.55</v>
      </c>
      <c r="F1431" s="23">
        <f t="shared" si="118"/>
        <v>-2.2959476624798651E-4</v>
      </c>
      <c r="G1431" s="23">
        <f t="shared" si="117"/>
        <v>2005</v>
      </c>
    </row>
    <row r="1432" spans="1:7" x14ac:dyDescent="0.2">
      <c r="A1432" s="23" t="s">
        <v>1299</v>
      </c>
      <c r="C1432" s="24">
        <f t="shared" si="114"/>
        <v>38520</v>
      </c>
      <c r="D1432" s="23">
        <f t="shared" si="115"/>
        <v>43.5</v>
      </c>
      <c r="E1432" s="23">
        <f t="shared" si="116"/>
        <v>43.5</v>
      </c>
      <c r="F1432" s="23">
        <f t="shared" si="118"/>
        <v>-1.1487652038733708E-3</v>
      </c>
      <c r="G1432" s="23">
        <f t="shared" si="117"/>
        <v>2005</v>
      </c>
    </row>
    <row r="1433" spans="1:7" x14ac:dyDescent="0.2">
      <c r="A1433" s="23" t="s">
        <v>1298</v>
      </c>
      <c r="C1433" s="24">
        <f t="shared" si="114"/>
        <v>38523</v>
      </c>
      <c r="D1433" s="23">
        <f t="shared" si="115"/>
        <v>43.53</v>
      </c>
      <c r="E1433" s="23">
        <f t="shared" si="116"/>
        <v>43.53</v>
      </c>
      <c r="F1433" s="23">
        <f t="shared" si="118"/>
        <v>6.8941746956778429E-4</v>
      </c>
      <c r="G1433" s="23">
        <f t="shared" si="117"/>
        <v>2005</v>
      </c>
    </row>
    <row r="1434" spans="1:7" x14ac:dyDescent="0.2">
      <c r="A1434" s="23" t="s">
        <v>1297</v>
      </c>
      <c r="C1434" s="24">
        <f t="shared" si="114"/>
        <v>38524</v>
      </c>
      <c r="D1434" s="23">
        <f t="shared" si="115"/>
        <v>43.5</v>
      </c>
      <c r="E1434" s="23">
        <f t="shared" si="116"/>
        <v>43.5</v>
      </c>
      <c r="F1434" s="23">
        <f t="shared" si="118"/>
        <v>-6.8941746956777041E-4</v>
      </c>
      <c r="G1434" s="23">
        <f t="shared" si="117"/>
        <v>2005</v>
      </c>
    </row>
    <row r="1435" spans="1:7" x14ac:dyDescent="0.2">
      <c r="A1435" s="23" t="s">
        <v>1296</v>
      </c>
      <c r="C1435" s="24">
        <f t="shared" si="114"/>
        <v>38525</v>
      </c>
      <c r="D1435" s="23">
        <f t="shared" si="115"/>
        <v>43.45</v>
      </c>
      <c r="E1435" s="23">
        <f t="shared" si="116"/>
        <v>43.45</v>
      </c>
      <c r="F1435" s="23">
        <f t="shared" si="118"/>
        <v>-1.1500863832373297E-3</v>
      </c>
      <c r="G1435" s="23">
        <f t="shared" si="117"/>
        <v>2005</v>
      </c>
    </row>
    <row r="1436" spans="1:7" x14ac:dyDescent="0.2">
      <c r="A1436" s="23" t="s">
        <v>1295</v>
      </c>
      <c r="C1436" s="24">
        <f t="shared" si="114"/>
        <v>38526</v>
      </c>
      <c r="D1436" s="23">
        <f t="shared" si="115"/>
        <v>43.51</v>
      </c>
      <c r="E1436" s="23">
        <f t="shared" si="116"/>
        <v>43.51</v>
      </c>
      <c r="F1436" s="23">
        <f t="shared" si="118"/>
        <v>1.3799450211875418E-3</v>
      </c>
      <c r="G1436" s="23">
        <f t="shared" si="117"/>
        <v>2005</v>
      </c>
    </row>
    <row r="1437" spans="1:7" x14ac:dyDescent="0.2">
      <c r="A1437" s="23" t="s">
        <v>1294</v>
      </c>
      <c r="C1437" s="24">
        <f t="shared" si="114"/>
        <v>38527</v>
      </c>
      <c r="D1437" s="23">
        <f t="shared" si="115"/>
        <v>43.5</v>
      </c>
      <c r="E1437" s="23">
        <f t="shared" si="116"/>
        <v>43.5</v>
      </c>
      <c r="F1437" s="23">
        <f t="shared" si="118"/>
        <v>-2.2985863795026165E-4</v>
      </c>
      <c r="G1437" s="23">
        <f t="shared" si="117"/>
        <v>2005</v>
      </c>
    </row>
    <row r="1438" spans="1:7" x14ac:dyDescent="0.2">
      <c r="A1438" s="23" t="s">
        <v>1293</v>
      </c>
      <c r="C1438" s="24">
        <f t="shared" si="114"/>
        <v>38530</v>
      </c>
      <c r="D1438" s="23">
        <f t="shared" si="115"/>
        <v>43.44</v>
      </c>
      <c r="E1438" s="23">
        <f t="shared" si="116"/>
        <v>43.44</v>
      </c>
      <c r="F1438" s="23">
        <f t="shared" si="118"/>
        <v>-1.3802624689584579E-3</v>
      </c>
      <c r="G1438" s="23">
        <f t="shared" si="117"/>
        <v>2005</v>
      </c>
    </row>
    <row r="1439" spans="1:7" x14ac:dyDescent="0.2">
      <c r="A1439" s="23" t="s">
        <v>1292</v>
      </c>
      <c r="C1439" s="24">
        <f t="shared" si="114"/>
        <v>38531</v>
      </c>
      <c r="D1439" s="23">
        <f t="shared" si="115"/>
        <v>43.46</v>
      </c>
      <c r="E1439" s="23">
        <f t="shared" si="116"/>
        <v>43.46</v>
      </c>
      <c r="F1439" s="23">
        <f t="shared" si="118"/>
        <v>4.6029920260360751E-4</v>
      </c>
      <c r="G1439" s="23">
        <f t="shared" si="117"/>
        <v>2005</v>
      </c>
    </row>
    <row r="1440" spans="1:7" x14ac:dyDescent="0.2">
      <c r="A1440" s="23" t="s">
        <v>1291</v>
      </c>
      <c r="C1440" s="24">
        <f t="shared" si="114"/>
        <v>38532</v>
      </c>
      <c r="D1440" s="23">
        <f t="shared" si="115"/>
        <v>43.5</v>
      </c>
      <c r="E1440" s="23">
        <f t="shared" si="116"/>
        <v>43.5</v>
      </c>
      <c r="F1440" s="23">
        <f t="shared" si="118"/>
        <v>9.1996326635479715E-4</v>
      </c>
      <c r="G1440" s="23">
        <f t="shared" si="117"/>
        <v>2005</v>
      </c>
    </row>
    <row r="1441" spans="1:7" x14ac:dyDescent="0.2">
      <c r="A1441" s="23" t="s">
        <v>1290</v>
      </c>
      <c r="C1441" s="24">
        <f t="shared" si="114"/>
        <v>38533</v>
      </c>
      <c r="D1441" s="23">
        <f t="shared" si="115"/>
        <v>43.51</v>
      </c>
      <c r="E1441" s="23">
        <f t="shared" si="116"/>
        <v>43.51</v>
      </c>
      <c r="F1441" s="23">
        <f t="shared" si="118"/>
        <v>2.2985863795019112E-4</v>
      </c>
      <c r="G1441" s="23">
        <f t="shared" si="117"/>
        <v>2005</v>
      </c>
    </row>
    <row r="1442" spans="1:7" x14ac:dyDescent="0.2">
      <c r="A1442" s="23" t="s">
        <v>1289</v>
      </c>
      <c r="C1442" s="24">
        <f t="shared" si="114"/>
        <v>38534</v>
      </c>
      <c r="D1442" s="23">
        <f t="shared" si="115"/>
        <v>43.45</v>
      </c>
      <c r="E1442" s="23">
        <f t="shared" si="116"/>
        <v>43.45</v>
      </c>
      <c r="F1442" s="23">
        <f t="shared" si="118"/>
        <v>-1.3799450211876112E-3</v>
      </c>
      <c r="G1442" s="23">
        <f t="shared" si="117"/>
        <v>2005</v>
      </c>
    </row>
    <row r="1443" spans="1:7" x14ac:dyDescent="0.2">
      <c r="A1443" s="23" t="s">
        <v>1288</v>
      </c>
      <c r="C1443" s="24">
        <f t="shared" si="114"/>
        <v>38537</v>
      </c>
      <c r="D1443" s="23" t="e">
        <f t="shared" si="115"/>
        <v>#VALUE!</v>
      </c>
      <c r="E1443" s="23">
        <f t="shared" si="116"/>
        <v>43.45</v>
      </c>
      <c r="F1443" s="23">
        <f t="shared" si="118"/>
        <v>0</v>
      </c>
      <c r="G1443" s="23">
        <f t="shared" si="117"/>
        <v>2005</v>
      </c>
    </row>
    <row r="1444" spans="1:7" x14ac:dyDescent="0.2">
      <c r="A1444" s="23" t="s">
        <v>1287</v>
      </c>
      <c r="C1444" s="24">
        <f t="shared" si="114"/>
        <v>38538</v>
      </c>
      <c r="D1444" s="23">
        <f t="shared" si="115"/>
        <v>43.55</v>
      </c>
      <c r="E1444" s="23">
        <f t="shared" si="116"/>
        <v>43.55</v>
      </c>
      <c r="F1444" s="23">
        <f t="shared" si="118"/>
        <v>2.2988515871106489E-3</v>
      </c>
      <c r="G1444" s="23">
        <f t="shared" si="117"/>
        <v>2005</v>
      </c>
    </row>
    <row r="1445" spans="1:7" x14ac:dyDescent="0.2">
      <c r="A1445" s="23" t="s">
        <v>1286</v>
      </c>
      <c r="C1445" s="24">
        <f t="shared" si="114"/>
        <v>38539</v>
      </c>
      <c r="D1445" s="23">
        <f t="shared" si="115"/>
        <v>43.45</v>
      </c>
      <c r="E1445" s="23">
        <f t="shared" si="116"/>
        <v>43.45</v>
      </c>
      <c r="F1445" s="23">
        <f t="shared" si="118"/>
        <v>-2.2988515871106016E-3</v>
      </c>
      <c r="G1445" s="23">
        <f t="shared" si="117"/>
        <v>2005</v>
      </c>
    </row>
    <row r="1446" spans="1:7" x14ac:dyDescent="0.2">
      <c r="A1446" s="23" t="s">
        <v>1285</v>
      </c>
      <c r="C1446" s="24">
        <f t="shared" si="114"/>
        <v>38540</v>
      </c>
      <c r="D1446" s="23">
        <f t="shared" si="115"/>
        <v>43.59</v>
      </c>
      <c r="E1446" s="23">
        <f t="shared" si="116"/>
        <v>43.59</v>
      </c>
      <c r="F1446" s="23">
        <f t="shared" si="118"/>
        <v>3.2169145389001189E-3</v>
      </c>
      <c r="G1446" s="23">
        <f t="shared" si="117"/>
        <v>2005</v>
      </c>
    </row>
    <row r="1447" spans="1:7" x14ac:dyDescent="0.2">
      <c r="A1447" s="23" t="s">
        <v>1284</v>
      </c>
      <c r="C1447" s="24">
        <f t="shared" si="114"/>
        <v>38541</v>
      </c>
      <c r="D1447" s="23">
        <f t="shared" si="115"/>
        <v>43.51</v>
      </c>
      <c r="E1447" s="23">
        <f t="shared" si="116"/>
        <v>43.51</v>
      </c>
      <c r="F1447" s="23">
        <f t="shared" si="118"/>
        <v>-1.8369695177125648E-3</v>
      </c>
      <c r="G1447" s="23">
        <f t="shared" si="117"/>
        <v>2005</v>
      </c>
    </row>
    <row r="1448" spans="1:7" x14ac:dyDescent="0.2">
      <c r="A1448" s="23" t="s">
        <v>1283</v>
      </c>
      <c r="C1448" s="24">
        <f t="shared" si="114"/>
        <v>38544</v>
      </c>
      <c r="D1448" s="23">
        <f t="shared" si="115"/>
        <v>43.51</v>
      </c>
      <c r="E1448" s="23">
        <f t="shared" si="116"/>
        <v>43.51</v>
      </c>
      <c r="F1448" s="23">
        <f t="shared" si="118"/>
        <v>0</v>
      </c>
      <c r="G1448" s="23">
        <f t="shared" si="117"/>
        <v>2005</v>
      </c>
    </row>
    <row r="1449" spans="1:7" x14ac:dyDescent="0.2">
      <c r="A1449" s="23" t="s">
        <v>1282</v>
      </c>
      <c r="C1449" s="24">
        <f t="shared" si="114"/>
        <v>38545</v>
      </c>
      <c r="D1449" s="23">
        <f t="shared" si="115"/>
        <v>43.45</v>
      </c>
      <c r="E1449" s="23">
        <f t="shared" si="116"/>
        <v>43.45</v>
      </c>
      <c r="F1449" s="23">
        <f t="shared" si="118"/>
        <v>-1.3799450211876112E-3</v>
      </c>
      <c r="G1449" s="23">
        <f t="shared" si="117"/>
        <v>2005</v>
      </c>
    </row>
    <row r="1450" spans="1:7" x14ac:dyDescent="0.2">
      <c r="A1450" s="23" t="s">
        <v>1281</v>
      </c>
      <c r="C1450" s="24">
        <f t="shared" si="114"/>
        <v>38546</v>
      </c>
      <c r="D1450" s="23">
        <f t="shared" si="115"/>
        <v>43.46</v>
      </c>
      <c r="E1450" s="23">
        <f t="shared" si="116"/>
        <v>43.46</v>
      </c>
      <c r="F1450" s="23">
        <f t="shared" si="118"/>
        <v>2.301231168824349E-4</v>
      </c>
      <c r="G1450" s="23">
        <f t="shared" si="117"/>
        <v>2005</v>
      </c>
    </row>
    <row r="1451" spans="1:7" x14ac:dyDescent="0.2">
      <c r="A1451" s="23" t="s">
        <v>1280</v>
      </c>
      <c r="C1451" s="24">
        <f t="shared" si="114"/>
        <v>38547</v>
      </c>
      <c r="D1451" s="23">
        <f t="shared" si="115"/>
        <v>43.48</v>
      </c>
      <c r="E1451" s="23">
        <f t="shared" si="116"/>
        <v>43.48</v>
      </c>
      <c r="F1451" s="23">
        <f t="shared" si="118"/>
        <v>4.6008742472509822E-4</v>
      </c>
      <c r="G1451" s="23">
        <f t="shared" si="117"/>
        <v>2005</v>
      </c>
    </row>
    <row r="1452" spans="1:7" x14ac:dyDescent="0.2">
      <c r="A1452" s="23" t="s">
        <v>1279</v>
      </c>
      <c r="C1452" s="24">
        <f t="shared" si="114"/>
        <v>38548</v>
      </c>
      <c r="D1452" s="23">
        <f t="shared" si="115"/>
        <v>43.45</v>
      </c>
      <c r="E1452" s="23">
        <f t="shared" si="116"/>
        <v>43.45</v>
      </c>
      <c r="F1452" s="23">
        <f t="shared" si="118"/>
        <v>-6.9021054160749314E-4</v>
      </c>
      <c r="G1452" s="23">
        <f t="shared" si="117"/>
        <v>2005</v>
      </c>
    </row>
    <row r="1453" spans="1:7" x14ac:dyDescent="0.2">
      <c r="A1453" s="23" t="s">
        <v>1278</v>
      </c>
      <c r="C1453" s="24">
        <f t="shared" si="114"/>
        <v>38551</v>
      </c>
      <c r="D1453" s="23">
        <f t="shared" si="115"/>
        <v>43.47</v>
      </c>
      <c r="E1453" s="23">
        <f t="shared" si="116"/>
        <v>43.47</v>
      </c>
      <c r="F1453" s="23">
        <f t="shared" si="118"/>
        <v>4.6019328929945794E-4</v>
      </c>
      <c r="G1453" s="23">
        <f t="shared" si="117"/>
        <v>2005</v>
      </c>
    </row>
    <row r="1454" spans="1:7" x14ac:dyDescent="0.2">
      <c r="A1454" s="23" t="s">
        <v>1277</v>
      </c>
      <c r="C1454" s="24">
        <f t="shared" si="114"/>
        <v>38552</v>
      </c>
      <c r="D1454" s="23">
        <f t="shared" si="115"/>
        <v>43.48</v>
      </c>
      <c r="E1454" s="23">
        <f t="shared" si="116"/>
        <v>43.48</v>
      </c>
      <c r="F1454" s="23">
        <f t="shared" si="118"/>
        <v>2.3001725230789775E-4</v>
      </c>
      <c r="G1454" s="23">
        <f t="shared" si="117"/>
        <v>2005</v>
      </c>
    </row>
    <row r="1455" spans="1:7" x14ac:dyDescent="0.2">
      <c r="A1455" s="23" t="s">
        <v>1276</v>
      </c>
      <c r="C1455" s="24">
        <f t="shared" si="114"/>
        <v>38553</v>
      </c>
      <c r="D1455" s="23">
        <f t="shared" si="115"/>
        <v>43.46</v>
      </c>
      <c r="E1455" s="23">
        <f t="shared" si="116"/>
        <v>43.46</v>
      </c>
      <c r="F1455" s="23">
        <f t="shared" si="118"/>
        <v>-4.6008742472504764E-4</v>
      </c>
      <c r="G1455" s="23">
        <f t="shared" si="117"/>
        <v>2005</v>
      </c>
    </row>
    <row r="1456" spans="1:7" x14ac:dyDescent="0.2">
      <c r="A1456" s="23" t="s">
        <v>1275</v>
      </c>
      <c r="C1456" s="24">
        <f t="shared" si="114"/>
        <v>38554</v>
      </c>
      <c r="D1456" s="23">
        <f t="shared" si="115"/>
        <v>43.05</v>
      </c>
      <c r="E1456" s="23">
        <f t="shared" si="116"/>
        <v>43.05</v>
      </c>
      <c r="F1456" s="23">
        <f t="shared" si="118"/>
        <v>-9.4787439545438827E-3</v>
      </c>
      <c r="G1456" s="23">
        <f t="shared" si="117"/>
        <v>2005</v>
      </c>
    </row>
    <row r="1457" spans="1:7" x14ac:dyDescent="0.2">
      <c r="A1457" s="23" t="s">
        <v>1274</v>
      </c>
      <c r="C1457" s="24">
        <f t="shared" si="114"/>
        <v>38555</v>
      </c>
      <c r="D1457" s="23">
        <f t="shared" si="115"/>
        <v>43.4</v>
      </c>
      <c r="E1457" s="23">
        <f t="shared" si="116"/>
        <v>43.4</v>
      </c>
      <c r="F1457" s="23">
        <f t="shared" si="118"/>
        <v>8.0972102326193028E-3</v>
      </c>
      <c r="G1457" s="23">
        <f t="shared" si="117"/>
        <v>2005</v>
      </c>
    </row>
    <row r="1458" spans="1:7" x14ac:dyDescent="0.2">
      <c r="A1458" s="23" t="s">
        <v>1273</v>
      </c>
      <c r="C1458" s="24">
        <f t="shared" si="114"/>
        <v>38558</v>
      </c>
      <c r="D1458" s="23">
        <f t="shared" si="115"/>
        <v>43.45</v>
      </c>
      <c r="E1458" s="23">
        <f t="shared" si="116"/>
        <v>43.45</v>
      </c>
      <c r="F1458" s="23">
        <f t="shared" si="118"/>
        <v>1.1514106050420575E-3</v>
      </c>
      <c r="G1458" s="23">
        <f t="shared" si="117"/>
        <v>2005</v>
      </c>
    </row>
    <row r="1459" spans="1:7" x14ac:dyDescent="0.2">
      <c r="A1459" s="23" t="s">
        <v>1272</v>
      </c>
      <c r="C1459" s="24">
        <f t="shared" si="114"/>
        <v>38559</v>
      </c>
      <c r="D1459" s="23">
        <f t="shared" si="115"/>
        <v>43.41</v>
      </c>
      <c r="E1459" s="23">
        <f t="shared" si="116"/>
        <v>43.41</v>
      </c>
      <c r="F1459" s="23">
        <f t="shared" si="118"/>
        <v>-9.2102239989901664E-4</v>
      </c>
      <c r="G1459" s="23">
        <f t="shared" si="117"/>
        <v>2005</v>
      </c>
    </row>
    <row r="1460" spans="1:7" x14ac:dyDescent="0.2">
      <c r="A1460" s="23" t="s">
        <v>1271</v>
      </c>
      <c r="C1460" s="24">
        <f t="shared" si="114"/>
        <v>38560</v>
      </c>
      <c r="D1460" s="23">
        <f t="shared" si="115"/>
        <v>43.34</v>
      </c>
      <c r="E1460" s="23">
        <f t="shared" si="116"/>
        <v>43.34</v>
      </c>
      <c r="F1460" s="23">
        <f t="shared" si="118"/>
        <v>-1.6138332032890567E-3</v>
      </c>
      <c r="G1460" s="23">
        <f t="shared" si="117"/>
        <v>2005</v>
      </c>
    </row>
    <row r="1461" spans="1:7" x14ac:dyDescent="0.2">
      <c r="A1461" s="23" t="s">
        <v>1270</v>
      </c>
      <c r="C1461" s="24">
        <f t="shared" si="114"/>
        <v>38561</v>
      </c>
      <c r="D1461" s="23">
        <f t="shared" si="115"/>
        <v>43.32</v>
      </c>
      <c r="E1461" s="23">
        <f t="shared" si="116"/>
        <v>43.32</v>
      </c>
      <c r="F1461" s="23">
        <f t="shared" si="118"/>
        <v>-4.615739754231516E-4</v>
      </c>
      <c r="G1461" s="23">
        <f t="shared" si="117"/>
        <v>2005</v>
      </c>
    </row>
    <row r="1462" spans="1:7" x14ac:dyDescent="0.2">
      <c r="A1462" s="23" t="s">
        <v>1269</v>
      </c>
      <c r="C1462" s="24">
        <f t="shared" si="114"/>
        <v>38562</v>
      </c>
      <c r="D1462" s="23">
        <f t="shared" si="115"/>
        <v>43.4</v>
      </c>
      <c r="E1462" s="23">
        <f t="shared" si="116"/>
        <v>43.4</v>
      </c>
      <c r="F1462" s="23">
        <f t="shared" si="118"/>
        <v>1.8450189735692967E-3</v>
      </c>
      <c r="G1462" s="23">
        <f t="shared" si="117"/>
        <v>2005</v>
      </c>
    </row>
    <row r="1463" spans="1:7" x14ac:dyDescent="0.2">
      <c r="A1463" s="23" t="s">
        <v>1268</v>
      </c>
      <c r="C1463" s="24">
        <f t="shared" si="114"/>
        <v>38565</v>
      </c>
      <c r="D1463" s="23">
        <f t="shared" si="115"/>
        <v>43.37</v>
      </c>
      <c r="E1463" s="23">
        <f t="shared" si="116"/>
        <v>43.37</v>
      </c>
      <c r="F1463" s="23">
        <f t="shared" si="118"/>
        <v>-6.9148325908437798E-4</v>
      </c>
      <c r="G1463" s="23">
        <f t="shared" si="117"/>
        <v>2005</v>
      </c>
    </row>
    <row r="1464" spans="1:7" x14ac:dyDescent="0.2">
      <c r="A1464" s="23" t="s">
        <v>1267</v>
      </c>
      <c r="C1464" s="24">
        <f t="shared" si="114"/>
        <v>38566</v>
      </c>
      <c r="D1464" s="23">
        <f t="shared" si="115"/>
        <v>43.41</v>
      </c>
      <c r="E1464" s="23">
        <f t="shared" si="116"/>
        <v>43.41</v>
      </c>
      <c r="F1464" s="23">
        <f t="shared" si="118"/>
        <v>9.2187146422731891E-4</v>
      </c>
      <c r="G1464" s="23">
        <f t="shared" si="117"/>
        <v>2005</v>
      </c>
    </row>
    <row r="1465" spans="1:7" x14ac:dyDescent="0.2">
      <c r="A1465" s="23" t="s">
        <v>1266</v>
      </c>
      <c r="C1465" s="24">
        <f t="shared" si="114"/>
        <v>38567</v>
      </c>
      <c r="D1465" s="23">
        <f t="shared" si="115"/>
        <v>43.36</v>
      </c>
      <c r="E1465" s="23">
        <f t="shared" si="116"/>
        <v>43.36</v>
      </c>
      <c r="F1465" s="23">
        <f t="shared" si="118"/>
        <v>-1.1524721801113816E-3</v>
      </c>
      <c r="G1465" s="23">
        <f t="shared" si="117"/>
        <v>2005</v>
      </c>
    </row>
    <row r="1466" spans="1:7" x14ac:dyDescent="0.2">
      <c r="A1466" s="23" t="s">
        <v>1265</v>
      </c>
      <c r="C1466" s="24">
        <f t="shared" si="114"/>
        <v>38568</v>
      </c>
      <c r="D1466" s="23">
        <f t="shared" si="115"/>
        <v>43.43</v>
      </c>
      <c r="E1466" s="23">
        <f t="shared" si="116"/>
        <v>43.43</v>
      </c>
      <c r="F1466" s="23">
        <f t="shared" si="118"/>
        <v>1.6130894153397841E-3</v>
      </c>
      <c r="G1466" s="23">
        <f t="shared" si="117"/>
        <v>2005</v>
      </c>
    </row>
    <row r="1467" spans="1:7" x14ac:dyDescent="0.2">
      <c r="A1467" s="23" t="s">
        <v>1264</v>
      </c>
      <c r="C1467" s="24">
        <f t="shared" si="114"/>
        <v>38569</v>
      </c>
      <c r="D1467" s="23">
        <f t="shared" si="115"/>
        <v>43.42</v>
      </c>
      <c r="E1467" s="23">
        <f t="shared" si="116"/>
        <v>43.42</v>
      </c>
      <c r="F1467" s="23">
        <f t="shared" si="118"/>
        <v>-2.3028209658464176E-4</v>
      </c>
      <c r="G1467" s="23">
        <f t="shared" si="117"/>
        <v>2005</v>
      </c>
    </row>
    <row r="1468" spans="1:7" x14ac:dyDescent="0.2">
      <c r="A1468" s="23" t="s">
        <v>1263</v>
      </c>
      <c r="C1468" s="24">
        <f t="shared" si="114"/>
        <v>38572</v>
      </c>
      <c r="D1468" s="23">
        <f t="shared" si="115"/>
        <v>43.44</v>
      </c>
      <c r="E1468" s="23">
        <f t="shared" si="116"/>
        <v>43.44</v>
      </c>
      <c r="F1468" s="23">
        <f t="shared" si="118"/>
        <v>4.6051117553415761E-4</v>
      </c>
      <c r="G1468" s="23">
        <f t="shared" si="117"/>
        <v>2005</v>
      </c>
    </row>
    <row r="1469" spans="1:7" x14ac:dyDescent="0.2">
      <c r="A1469" s="23" t="s">
        <v>1262</v>
      </c>
      <c r="C1469" s="24">
        <f t="shared" si="114"/>
        <v>38573</v>
      </c>
      <c r="D1469" s="23">
        <f t="shared" si="115"/>
        <v>43.46</v>
      </c>
      <c r="E1469" s="23">
        <f t="shared" si="116"/>
        <v>43.46</v>
      </c>
      <c r="F1469" s="23">
        <f t="shared" si="118"/>
        <v>4.6029920260360751E-4</v>
      </c>
      <c r="G1469" s="23">
        <f t="shared" si="117"/>
        <v>2005</v>
      </c>
    </row>
    <row r="1470" spans="1:7" x14ac:dyDescent="0.2">
      <c r="A1470" s="23" t="s">
        <v>1261</v>
      </c>
      <c r="C1470" s="24">
        <f t="shared" si="114"/>
        <v>38574</v>
      </c>
      <c r="D1470" s="23">
        <f t="shared" si="115"/>
        <v>43.54</v>
      </c>
      <c r="E1470" s="23">
        <f t="shared" si="116"/>
        <v>43.54</v>
      </c>
      <c r="F1470" s="23">
        <f t="shared" si="118"/>
        <v>1.839080978117736E-3</v>
      </c>
      <c r="G1470" s="23">
        <f t="shared" si="117"/>
        <v>2005</v>
      </c>
    </row>
    <row r="1471" spans="1:7" x14ac:dyDescent="0.2">
      <c r="A1471" s="23" t="s">
        <v>1260</v>
      </c>
      <c r="C1471" s="24">
        <f t="shared" si="114"/>
        <v>38575</v>
      </c>
      <c r="D1471" s="23">
        <f t="shared" si="115"/>
        <v>43.5</v>
      </c>
      <c r="E1471" s="23">
        <f t="shared" si="116"/>
        <v>43.5</v>
      </c>
      <c r="F1471" s="23">
        <f t="shared" si="118"/>
        <v>-9.1911771176294644E-4</v>
      </c>
      <c r="G1471" s="23">
        <f t="shared" si="117"/>
        <v>2005</v>
      </c>
    </row>
    <row r="1472" spans="1:7" x14ac:dyDescent="0.2">
      <c r="A1472" s="23" t="s">
        <v>1259</v>
      </c>
      <c r="C1472" s="24">
        <f t="shared" si="114"/>
        <v>38576</v>
      </c>
      <c r="D1472" s="23">
        <f t="shared" si="115"/>
        <v>43.48</v>
      </c>
      <c r="E1472" s="23">
        <f t="shared" si="116"/>
        <v>43.48</v>
      </c>
      <c r="F1472" s="23">
        <f t="shared" si="118"/>
        <v>-4.5987584162976799E-4</v>
      </c>
      <c r="G1472" s="23">
        <f t="shared" si="117"/>
        <v>2005</v>
      </c>
    </row>
    <row r="1473" spans="1:7" x14ac:dyDescent="0.2">
      <c r="A1473" s="23" t="s">
        <v>1258</v>
      </c>
      <c r="C1473" s="24">
        <f t="shared" si="114"/>
        <v>38579</v>
      </c>
      <c r="D1473" s="23">
        <f t="shared" si="115"/>
        <v>43.45</v>
      </c>
      <c r="E1473" s="23">
        <f t="shared" si="116"/>
        <v>43.45</v>
      </c>
      <c r="F1473" s="23">
        <f t="shared" si="118"/>
        <v>-6.9021054160749314E-4</v>
      </c>
      <c r="G1473" s="23">
        <f t="shared" si="117"/>
        <v>2005</v>
      </c>
    </row>
    <row r="1474" spans="1:7" x14ac:dyDescent="0.2">
      <c r="A1474" s="23" t="s">
        <v>1257</v>
      </c>
      <c r="C1474" s="24">
        <f t="shared" si="114"/>
        <v>38580</v>
      </c>
      <c r="D1474" s="23">
        <f t="shared" si="115"/>
        <v>43.45</v>
      </c>
      <c r="E1474" s="23">
        <f t="shared" si="116"/>
        <v>43.45</v>
      </c>
      <c r="F1474" s="23">
        <f t="shared" si="118"/>
        <v>0</v>
      </c>
      <c r="G1474" s="23">
        <f t="shared" si="117"/>
        <v>2005</v>
      </c>
    </row>
    <row r="1475" spans="1:7" x14ac:dyDescent="0.2">
      <c r="A1475" s="23" t="s">
        <v>1256</v>
      </c>
      <c r="C1475" s="24">
        <f t="shared" si="114"/>
        <v>38581</v>
      </c>
      <c r="D1475" s="23">
        <f t="shared" si="115"/>
        <v>43.46</v>
      </c>
      <c r="E1475" s="23">
        <f t="shared" si="116"/>
        <v>43.46</v>
      </c>
      <c r="F1475" s="23">
        <f t="shared" si="118"/>
        <v>2.301231168824349E-4</v>
      </c>
      <c r="G1475" s="23">
        <f t="shared" si="117"/>
        <v>2005</v>
      </c>
    </row>
    <row r="1476" spans="1:7" x14ac:dyDescent="0.2">
      <c r="A1476" s="23" t="s">
        <v>1255</v>
      </c>
      <c r="C1476" s="24">
        <f t="shared" si="114"/>
        <v>38582</v>
      </c>
      <c r="D1476" s="23">
        <f t="shared" si="115"/>
        <v>43.5</v>
      </c>
      <c r="E1476" s="23">
        <f t="shared" si="116"/>
        <v>43.5</v>
      </c>
      <c r="F1476" s="23">
        <f t="shared" si="118"/>
        <v>9.1996326635479715E-4</v>
      </c>
      <c r="G1476" s="23">
        <f t="shared" si="117"/>
        <v>2005</v>
      </c>
    </row>
    <row r="1477" spans="1:7" x14ac:dyDescent="0.2">
      <c r="A1477" s="23" t="s">
        <v>1254</v>
      </c>
      <c r="C1477" s="24">
        <f t="shared" si="114"/>
        <v>38583</v>
      </c>
      <c r="D1477" s="23">
        <f t="shared" si="115"/>
        <v>43.51</v>
      </c>
      <c r="E1477" s="23">
        <f t="shared" si="116"/>
        <v>43.51</v>
      </c>
      <c r="F1477" s="23">
        <f t="shared" si="118"/>
        <v>2.2985863795019112E-4</v>
      </c>
      <c r="G1477" s="23">
        <f t="shared" si="117"/>
        <v>2005</v>
      </c>
    </row>
    <row r="1478" spans="1:7" x14ac:dyDescent="0.2">
      <c r="A1478" s="23" t="s">
        <v>1253</v>
      </c>
      <c r="C1478" s="24">
        <f t="shared" si="114"/>
        <v>38586</v>
      </c>
      <c r="D1478" s="23">
        <f t="shared" si="115"/>
        <v>43.58</v>
      </c>
      <c r="E1478" s="23">
        <f t="shared" si="116"/>
        <v>43.58</v>
      </c>
      <c r="F1478" s="23">
        <f t="shared" si="118"/>
        <v>1.6075327838851444E-3</v>
      </c>
      <c r="G1478" s="23">
        <f t="shared" si="117"/>
        <v>2005</v>
      </c>
    </row>
    <row r="1479" spans="1:7" x14ac:dyDescent="0.2">
      <c r="A1479" s="23" t="s">
        <v>1252</v>
      </c>
      <c r="C1479" s="24">
        <f t="shared" si="114"/>
        <v>38587</v>
      </c>
      <c r="D1479" s="23">
        <f t="shared" si="115"/>
        <v>43.57</v>
      </c>
      <c r="E1479" s="23">
        <f t="shared" si="116"/>
        <v>43.57</v>
      </c>
      <c r="F1479" s="23">
        <f t="shared" si="118"/>
        <v>-2.2948938712304625E-4</v>
      </c>
      <c r="G1479" s="23">
        <f t="shared" si="117"/>
        <v>2005</v>
      </c>
    </row>
    <row r="1480" spans="1:7" x14ac:dyDescent="0.2">
      <c r="A1480" s="23" t="s">
        <v>1251</v>
      </c>
      <c r="C1480" s="24">
        <f t="shared" ref="C1480:C1543" si="119">VALUE(LEFT(A1480,15))</f>
        <v>38588</v>
      </c>
      <c r="D1480" s="23">
        <f t="shared" ref="D1480:D1543" si="120">VALUE(RIGHT(A1480,9))</f>
        <v>43.69</v>
      </c>
      <c r="E1480" s="23">
        <f t="shared" ref="E1480:E1543" si="121">IF(ISNUMBER(D1480),D1480,D1479)</f>
        <v>43.69</v>
      </c>
      <c r="F1480" s="23">
        <f t="shared" si="118"/>
        <v>2.7504028339937633E-3</v>
      </c>
      <c r="G1480" s="23">
        <f t="shared" ref="G1480:G1543" si="122">YEAR(C1480)</f>
        <v>2005</v>
      </c>
    </row>
    <row r="1481" spans="1:7" x14ac:dyDescent="0.2">
      <c r="A1481" s="23" t="s">
        <v>1250</v>
      </c>
      <c r="C1481" s="24">
        <f t="shared" si="119"/>
        <v>38589</v>
      </c>
      <c r="D1481" s="23">
        <f t="shared" si="120"/>
        <v>43.6</v>
      </c>
      <c r="E1481" s="23">
        <f t="shared" si="121"/>
        <v>43.6</v>
      </c>
      <c r="F1481" s="23">
        <f t="shared" ref="F1481:F1544" si="123">LN(E1481/E1480)</f>
        <v>-2.0620926083557566E-3</v>
      </c>
      <c r="G1481" s="23">
        <f t="shared" si="122"/>
        <v>2005</v>
      </c>
    </row>
    <row r="1482" spans="1:7" x14ac:dyDescent="0.2">
      <c r="A1482" s="23" t="s">
        <v>1249</v>
      </c>
      <c r="C1482" s="24">
        <f t="shared" si="119"/>
        <v>38590</v>
      </c>
      <c r="D1482" s="23">
        <f t="shared" si="120"/>
        <v>43.6</v>
      </c>
      <c r="E1482" s="23">
        <f t="shared" si="121"/>
        <v>43.6</v>
      </c>
      <c r="F1482" s="23">
        <f t="shared" si="123"/>
        <v>0</v>
      </c>
      <c r="G1482" s="23">
        <f t="shared" si="122"/>
        <v>2005</v>
      </c>
    </row>
    <row r="1483" spans="1:7" x14ac:dyDescent="0.2">
      <c r="A1483" s="23" t="s">
        <v>1248</v>
      </c>
      <c r="C1483" s="24">
        <f t="shared" si="119"/>
        <v>38593</v>
      </c>
      <c r="D1483" s="23">
        <f t="shared" si="120"/>
        <v>43.86</v>
      </c>
      <c r="E1483" s="23">
        <f t="shared" si="121"/>
        <v>43.86</v>
      </c>
      <c r="F1483" s="23">
        <f t="shared" si="123"/>
        <v>5.9455926347535427E-3</v>
      </c>
      <c r="G1483" s="23">
        <f t="shared" si="122"/>
        <v>2005</v>
      </c>
    </row>
    <row r="1484" spans="1:7" x14ac:dyDescent="0.2">
      <c r="A1484" s="23" t="s">
        <v>1247</v>
      </c>
      <c r="C1484" s="24">
        <f t="shared" si="119"/>
        <v>38594</v>
      </c>
      <c r="D1484" s="23">
        <f t="shared" si="120"/>
        <v>43.97</v>
      </c>
      <c r="E1484" s="23">
        <f t="shared" si="121"/>
        <v>43.97</v>
      </c>
      <c r="F1484" s="23">
        <f t="shared" si="123"/>
        <v>2.5048402029765804E-3</v>
      </c>
      <c r="G1484" s="23">
        <f t="shared" si="122"/>
        <v>2005</v>
      </c>
    </row>
    <row r="1485" spans="1:7" x14ac:dyDescent="0.2">
      <c r="A1485" s="23" t="s">
        <v>1246</v>
      </c>
      <c r="C1485" s="24">
        <f t="shared" si="119"/>
        <v>38595</v>
      </c>
      <c r="D1485" s="23">
        <f t="shared" si="120"/>
        <v>44</v>
      </c>
      <c r="E1485" s="23">
        <f t="shared" si="121"/>
        <v>44</v>
      </c>
      <c r="F1485" s="23">
        <f t="shared" si="123"/>
        <v>6.8205072554238606E-4</v>
      </c>
      <c r="G1485" s="23">
        <f t="shared" si="122"/>
        <v>2005</v>
      </c>
    </row>
    <row r="1486" spans="1:7" x14ac:dyDescent="0.2">
      <c r="A1486" s="23" t="s">
        <v>1245</v>
      </c>
      <c r="C1486" s="24">
        <f t="shared" si="119"/>
        <v>38596</v>
      </c>
      <c r="D1486" s="23">
        <f t="shared" si="120"/>
        <v>43.94</v>
      </c>
      <c r="E1486" s="23">
        <f t="shared" si="121"/>
        <v>43.94</v>
      </c>
      <c r="F1486" s="23">
        <f t="shared" si="123"/>
        <v>-1.3645669617971055E-3</v>
      </c>
      <c r="G1486" s="23">
        <f t="shared" si="122"/>
        <v>2005</v>
      </c>
    </row>
    <row r="1487" spans="1:7" x14ac:dyDescent="0.2">
      <c r="A1487" s="23" t="s">
        <v>1244</v>
      </c>
      <c r="C1487" s="24">
        <f t="shared" si="119"/>
        <v>38597</v>
      </c>
      <c r="D1487" s="23">
        <f t="shared" si="120"/>
        <v>43.87</v>
      </c>
      <c r="E1487" s="23">
        <f t="shared" si="121"/>
        <v>43.87</v>
      </c>
      <c r="F1487" s="23">
        <f t="shared" si="123"/>
        <v>-1.5943517783415058E-3</v>
      </c>
      <c r="G1487" s="23">
        <f t="shared" si="122"/>
        <v>2005</v>
      </c>
    </row>
    <row r="1488" spans="1:7" x14ac:dyDescent="0.2">
      <c r="A1488" s="23" t="s">
        <v>1243</v>
      </c>
      <c r="C1488" s="24">
        <f t="shared" si="119"/>
        <v>38600</v>
      </c>
      <c r="D1488" s="23" t="e">
        <f t="shared" si="120"/>
        <v>#VALUE!</v>
      </c>
      <c r="E1488" s="23">
        <f t="shared" si="121"/>
        <v>43.87</v>
      </c>
      <c r="F1488" s="23">
        <f t="shared" si="123"/>
        <v>0</v>
      </c>
      <c r="G1488" s="23">
        <f t="shared" si="122"/>
        <v>2005</v>
      </c>
    </row>
    <row r="1489" spans="1:7" x14ac:dyDescent="0.2">
      <c r="A1489" s="23" t="s">
        <v>1242</v>
      </c>
      <c r="C1489" s="24">
        <f t="shared" si="119"/>
        <v>38601</v>
      </c>
      <c r="D1489" s="23">
        <f t="shared" si="120"/>
        <v>43.82</v>
      </c>
      <c r="E1489" s="23">
        <f t="shared" si="121"/>
        <v>43.82</v>
      </c>
      <c r="F1489" s="23">
        <f t="shared" si="123"/>
        <v>-1.1403810108021055E-3</v>
      </c>
      <c r="G1489" s="23">
        <f t="shared" si="122"/>
        <v>2005</v>
      </c>
    </row>
    <row r="1490" spans="1:7" x14ac:dyDescent="0.2">
      <c r="A1490" s="23" t="s">
        <v>1241</v>
      </c>
      <c r="C1490" s="24">
        <f t="shared" si="119"/>
        <v>38602</v>
      </c>
      <c r="D1490" s="23">
        <f t="shared" si="120"/>
        <v>43.79</v>
      </c>
      <c r="E1490" s="23">
        <f t="shared" si="121"/>
        <v>43.79</v>
      </c>
      <c r="F1490" s="23">
        <f t="shared" si="123"/>
        <v>-6.8485335401350788E-4</v>
      </c>
      <c r="G1490" s="23">
        <f t="shared" si="122"/>
        <v>2005</v>
      </c>
    </row>
    <row r="1491" spans="1:7" x14ac:dyDescent="0.2">
      <c r="A1491" s="23" t="s">
        <v>1240</v>
      </c>
      <c r="C1491" s="24">
        <f t="shared" si="119"/>
        <v>38603</v>
      </c>
      <c r="D1491" s="23">
        <f t="shared" si="120"/>
        <v>43.78</v>
      </c>
      <c r="E1491" s="23">
        <f t="shared" si="121"/>
        <v>43.78</v>
      </c>
      <c r="F1491" s="23">
        <f t="shared" si="123"/>
        <v>-2.2838871859001634E-4</v>
      </c>
      <c r="G1491" s="23">
        <f t="shared" si="122"/>
        <v>2005</v>
      </c>
    </row>
    <row r="1492" spans="1:7" x14ac:dyDescent="0.2">
      <c r="A1492" s="23" t="s">
        <v>1239</v>
      </c>
      <c r="C1492" s="24">
        <f t="shared" si="119"/>
        <v>38604</v>
      </c>
      <c r="D1492" s="23">
        <f t="shared" si="120"/>
        <v>43.76</v>
      </c>
      <c r="E1492" s="23">
        <f t="shared" si="121"/>
        <v>43.76</v>
      </c>
      <c r="F1492" s="23">
        <f t="shared" si="123"/>
        <v>-4.5693398099119775E-4</v>
      </c>
      <c r="G1492" s="23">
        <f t="shared" si="122"/>
        <v>2005</v>
      </c>
    </row>
    <row r="1493" spans="1:7" x14ac:dyDescent="0.2">
      <c r="A1493" s="23" t="s">
        <v>1238</v>
      </c>
      <c r="C1493" s="24">
        <f t="shared" si="119"/>
        <v>38607</v>
      </c>
      <c r="D1493" s="23">
        <f t="shared" si="120"/>
        <v>43.75</v>
      </c>
      <c r="E1493" s="23">
        <f t="shared" si="121"/>
        <v>43.75</v>
      </c>
      <c r="F1493" s="23">
        <f t="shared" si="123"/>
        <v>-2.2854531010229668E-4</v>
      </c>
      <c r="G1493" s="23">
        <f t="shared" si="122"/>
        <v>2005</v>
      </c>
    </row>
    <row r="1494" spans="1:7" x14ac:dyDescent="0.2">
      <c r="A1494" s="23" t="s">
        <v>1237</v>
      </c>
      <c r="C1494" s="24">
        <f t="shared" si="119"/>
        <v>38608</v>
      </c>
      <c r="D1494" s="23">
        <f t="shared" si="120"/>
        <v>43.82</v>
      </c>
      <c r="E1494" s="23">
        <f t="shared" si="121"/>
        <v>43.82</v>
      </c>
      <c r="F1494" s="23">
        <f t="shared" si="123"/>
        <v>1.5987213636970735E-3</v>
      </c>
      <c r="G1494" s="23">
        <f t="shared" si="122"/>
        <v>2005</v>
      </c>
    </row>
    <row r="1495" spans="1:7" x14ac:dyDescent="0.2">
      <c r="A1495" s="23" t="s">
        <v>1236</v>
      </c>
      <c r="C1495" s="24">
        <f t="shared" si="119"/>
        <v>38609</v>
      </c>
      <c r="D1495" s="23">
        <f t="shared" si="120"/>
        <v>43.83</v>
      </c>
      <c r="E1495" s="23">
        <f t="shared" si="121"/>
        <v>43.83</v>
      </c>
      <c r="F1495" s="23">
        <f t="shared" si="123"/>
        <v>2.2818026339724222E-4</v>
      </c>
      <c r="G1495" s="23">
        <f t="shared" si="122"/>
        <v>2005</v>
      </c>
    </row>
    <row r="1496" spans="1:7" x14ac:dyDescent="0.2">
      <c r="A1496" s="23" t="s">
        <v>1235</v>
      </c>
      <c r="C1496" s="24">
        <f t="shared" si="119"/>
        <v>38610</v>
      </c>
      <c r="D1496" s="23">
        <f t="shared" si="120"/>
        <v>43.82</v>
      </c>
      <c r="E1496" s="23">
        <f t="shared" si="121"/>
        <v>43.82</v>
      </c>
      <c r="F1496" s="23">
        <f t="shared" si="123"/>
        <v>-2.281802633973025E-4</v>
      </c>
      <c r="G1496" s="23">
        <f t="shared" si="122"/>
        <v>2005</v>
      </c>
    </row>
    <row r="1497" spans="1:7" x14ac:dyDescent="0.2">
      <c r="A1497" s="23" t="s">
        <v>1234</v>
      </c>
      <c r="C1497" s="24">
        <f t="shared" si="119"/>
        <v>38611</v>
      </c>
      <c r="D1497" s="23">
        <f t="shared" si="120"/>
        <v>43.81</v>
      </c>
      <c r="E1497" s="23">
        <f t="shared" si="121"/>
        <v>43.81</v>
      </c>
      <c r="F1497" s="23">
        <f t="shared" si="123"/>
        <v>-2.282323415132705E-4</v>
      </c>
      <c r="G1497" s="23">
        <f t="shared" si="122"/>
        <v>2005</v>
      </c>
    </row>
    <row r="1498" spans="1:7" x14ac:dyDescent="0.2">
      <c r="A1498" s="23" t="s">
        <v>1233</v>
      </c>
      <c r="C1498" s="24">
        <f t="shared" si="119"/>
        <v>38614</v>
      </c>
      <c r="D1498" s="23">
        <f t="shared" si="120"/>
        <v>43.82</v>
      </c>
      <c r="E1498" s="23">
        <f t="shared" si="121"/>
        <v>43.82</v>
      </c>
      <c r="F1498" s="23">
        <f t="shared" si="123"/>
        <v>2.282323415134212E-4</v>
      </c>
      <c r="G1498" s="23">
        <f t="shared" si="122"/>
        <v>2005</v>
      </c>
    </row>
    <row r="1499" spans="1:7" x14ac:dyDescent="0.2">
      <c r="A1499" s="23" t="s">
        <v>1232</v>
      </c>
      <c r="C1499" s="24">
        <f t="shared" si="119"/>
        <v>38615</v>
      </c>
      <c r="D1499" s="23">
        <f t="shared" si="120"/>
        <v>43.82</v>
      </c>
      <c r="E1499" s="23">
        <f t="shared" si="121"/>
        <v>43.82</v>
      </c>
      <c r="F1499" s="23">
        <f t="shared" si="123"/>
        <v>0</v>
      </c>
      <c r="G1499" s="23">
        <f t="shared" si="122"/>
        <v>2005</v>
      </c>
    </row>
    <row r="1500" spans="1:7" x14ac:dyDescent="0.2">
      <c r="A1500" s="23" t="s">
        <v>1231</v>
      </c>
      <c r="C1500" s="24">
        <f t="shared" si="119"/>
        <v>38616</v>
      </c>
      <c r="D1500" s="23">
        <f t="shared" si="120"/>
        <v>43.85</v>
      </c>
      <c r="E1500" s="23">
        <f t="shared" si="121"/>
        <v>43.85</v>
      </c>
      <c r="F1500" s="23">
        <f t="shared" si="123"/>
        <v>6.8438465087150536E-4</v>
      </c>
      <c r="G1500" s="23">
        <f t="shared" si="122"/>
        <v>2005</v>
      </c>
    </row>
    <row r="1501" spans="1:7" x14ac:dyDescent="0.2">
      <c r="A1501" s="23" t="s">
        <v>1230</v>
      </c>
      <c r="C1501" s="24">
        <f t="shared" si="119"/>
        <v>38617</v>
      </c>
      <c r="D1501" s="23">
        <f t="shared" si="120"/>
        <v>43.8</v>
      </c>
      <c r="E1501" s="23">
        <f t="shared" si="121"/>
        <v>43.8</v>
      </c>
      <c r="F1501" s="23">
        <f t="shared" si="123"/>
        <v>-1.1409014357916668E-3</v>
      </c>
      <c r="G1501" s="23">
        <f t="shared" si="122"/>
        <v>2005</v>
      </c>
    </row>
    <row r="1502" spans="1:7" x14ac:dyDescent="0.2">
      <c r="A1502" s="23" t="s">
        <v>1229</v>
      </c>
      <c r="C1502" s="24">
        <f t="shared" si="119"/>
        <v>38618</v>
      </c>
      <c r="D1502" s="23">
        <f t="shared" si="120"/>
        <v>43.8</v>
      </c>
      <c r="E1502" s="23">
        <f t="shared" si="121"/>
        <v>43.8</v>
      </c>
      <c r="F1502" s="23">
        <f t="shared" si="123"/>
        <v>0</v>
      </c>
      <c r="G1502" s="23">
        <f t="shared" si="122"/>
        <v>2005</v>
      </c>
    </row>
    <row r="1503" spans="1:7" x14ac:dyDescent="0.2">
      <c r="A1503" s="23" t="s">
        <v>1228</v>
      </c>
      <c r="C1503" s="24">
        <f t="shared" si="119"/>
        <v>38621</v>
      </c>
      <c r="D1503" s="23">
        <f t="shared" si="120"/>
        <v>43.86</v>
      </c>
      <c r="E1503" s="23">
        <f t="shared" si="121"/>
        <v>43.86</v>
      </c>
      <c r="F1503" s="23">
        <f t="shared" si="123"/>
        <v>1.3689256073417405E-3</v>
      </c>
      <c r="G1503" s="23">
        <f t="shared" si="122"/>
        <v>2005</v>
      </c>
    </row>
    <row r="1504" spans="1:7" x14ac:dyDescent="0.2">
      <c r="A1504" s="23" t="s">
        <v>1227</v>
      </c>
      <c r="C1504" s="24">
        <f t="shared" si="119"/>
        <v>38622</v>
      </c>
      <c r="D1504" s="23">
        <f t="shared" si="120"/>
        <v>43.96</v>
      </c>
      <c r="E1504" s="23">
        <f t="shared" si="121"/>
        <v>43.96</v>
      </c>
      <c r="F1504" s="23">
        <f t="shared" si="123"/>
        <v>2.2773865456785459E-3</v>
      </c>
      <c r="G1504" s="23">
        <f t="shared" si="122"/>
        <v>2005</v>
      </c>
    </row>
    <row r="1505" spans="1:7" x14ac:dyDescent="0.2">
      <c r="A1505" s="23" t="s">
        <v>1226</v>
      </c>
      <c r="C1505" s="24">
        <f t="shared" si="119"/>
        <v>38623</v>
      </c>
      <c r="D1505" s="23">
        <f t="shared" si="120"/>
        <v>43.98</v>
      </c>
      <c r="E1505" s="23">
        <f t="shared" si="121"/>
        <v>43.98</v>
      </c>
      <c r="F1505" s="23">
        <f t="shared" si="123"/>
        <v>4.5485559119443232E-4</v>
      </c>
      <c r="G1505" s="23">
        <f t="shared" si="122"/>
        <v>2005</v>
      </c>
    </row>
    <row r="1506" spans="1:7" x14ac:dyDescent="0.2">
      <c r="A1506" s="23" t="s">
        <v>1225</v>
      </c>
      <c r="C1506" s="24">
        <f t="shared" si="119"/>
        <v>38624</v>
      </c>
      <c r="D1506" s="23">
        <f t="shared" si="120"/>
        <v>43.95</v>
      </c>
      <c r="E1506" s="23">
        <f t="shared" si="121"/>
        <v>43.95</v>
      </c>
      <c r="F1506" s="23">
        <f t="shared" si="123"/>
        <v>-6.823609954290284E-4</v>
      </c>
      <c r="G1506" s="23">
        <f t="shared" si="122"/>
        <v>2005</v>
      </c>
    </row>
    <row r="1507" spans="1:7" x14ac:dyDescent="0.2">
      <c r="A1507" s="23" t="s">
        <v>1224</v>
      </c>
      <c r="C1507" s="24">
        <f t="shared" si="119"/>
        <v>38625</v>
      </c>
      <c r="D1507" s="23">
        <f t="shared" si="120"/>
        <v>43.94</v>
      </c>
      <c r="E1507" s="23">
        <f t="shared" si="121"/>
        <v>43.94</v>
      </c>
      <c r="F1507" s="23">
        <f t="shared" si="123"/>
        <v>-2.2755717472195398E-4</v>
      </c>
      <c r="G1507" s="23">
        <f t="shared" si="122"/>
        <v>2005</v>
      </c>
    </row>
    <row r="1508" spans="1:7" x14ac:dyDescent="0.2">
      <c r="A1508" s="23" t="s">
        <v>1223</v>
      </c>
      <c r="C1508" s="24">
        <f t="shared" si="119"/>
        <v>38628</v>
      </c>
      <c r="D1508" s="23">
        <f t="shared" si="120"/>
        <v>44</v>
      </c>
      <c r="E1508" s="23">
        <f t="shared" si="121"/>
        <v>44</v>
      </c>
      <c r="F1508" s="23">
        <f t="shared" si="123"/>
        <v>1.3645669617971738E-3</v>
      </c>
      <c r="G1508" s="23">
        <f t="shared" si="122"/>
        <v>2005</v>
      </c>
    </row>
    <row r="1509" spans="1:7" x14ac:dyDescent="0.2">
      <c r="A1509" s="23" t="s">
        <v>1222</v>
      </c>
      <c r="C1509" s="24">
        <f t="shared" si="119"/>
        <v>38629</v>
      </c>
      <c r="D1509" s="23">
        <f t="shared" si="120"/>
        <v>44.1</v>
      </c>
      <c r="E1509" s="23">
        <f t="shared" si="121"/>
        <v>44.1</v>
      </c>
      <c r="F1509" s="23">
        <f t="shared" si="123"/>
        <v>2.2701485345390775E-3</v>
      </c>
      <c r="G1509" s="23">
        <f t="shared" si="122"/>
        <v>2005</v>
      </c>
    </row>
    <row r="1510" spans="1:7" x14ac:dyDescent="0.2">
      <c r="A1510" s="23" t="s">
        <v>1221</v>
      </c>
      <c r="C1510" s="24">
        <f t="shared" si="119"/>
        <v>38630</v>
      </c>
      <c r="D1510" s="23">
        <f t="shared" si="120"/>
        <v>44.21</v>
      </c>
      <c r="E1510" s="23">
        <f t="shared" si="121"/>
        <v>44.21</v>
      </c>
      <c r="F1510" s="23">
        <f t="shared" si="123"/>
        <v>2.4912253853515824E-3</v>
      </c>
      <c r="G1510" s="23">
        <f t="shared" si="122"/>
        <v>2005</v>
      </c>
    </row>
    <row r="1511" spans="1:7" x14ac:dyDescent="0.2">
      <c r="A1511" s="23" t="s">
        <v>1220</v>
      </c>
      <c r="C1511" s="24">
        <f t="shared" si="119"/>
        <v>38631</v>
      </c>
      <c r="D1511" s="23">
        <f t="shared" si="120"/>
        <v>44.18</v>
      </c>
      <c r="E1511" s="23">
        <f t="shared" si="121"/>
        <v>44.18</v>
      </c>
      <c r="F1511" s="23">
        <f t="shared" si="123"/>
        <v>-6.7880984618069902E-4</v>
      </c>
      <c r="G1511" s="23">
        <f t="shared" si="122"/>
        <v>2005</v>
      </c>
    </row>
    <row r="1512" spans="1:7" x14ac:dyDescent="0.2">
      <c r="A1512" s="23" t="s">
        <v>1219</v>
      </c>
      <c r="C1512" s="24">
        <f t="shared" si="119"/>
        <v>38632</v>
      </c>
      <c r="D1512" s="23">
        <f t="shared" si="120"/>
        <v>44.3</v>
      </c>
      <c r="E1512" s="23">
        <f t="shared" si="121"/>
        <v>44.3</v>
      </c>
      <c r="F1512" s="23">
        <f t="shared" si="123"/>
        <v>2.712479059118692E-3</v>
      </c>
      <c r="G1512" s="23">
        <f t="shared" si="122"/>
        <v>2005</v>
      </c>
    </row>
    <row r="1513" spans="1:7" x14ac:dyDescent="0.2">
      <c r="A1513" s="23" t="s">
        <v>1218</v>
      </c>
      <c r="C1513" s="24">
        <f t="shared" si="119"/>
        <v>38635</v>
      </c>
      <c r="D1513" s="23" t="e">
        <f t="shared" si="120"/>
        <v>#VALUE!</v>
      </c>
      <c r="E1513" s="23">
        <f t="shared" si="121"/>
        <v>44.3</v>
      </c>
      <c r="F1513" s="23">
        <f t="shared" si="123"/>
        <v>0</v>
      </c>
      <c r="G1513" s="23">
        <f t="shared" si="122"/>
        <v>2005</v>
      </c>
    </row>
    <row r="1514" spans="1:7" x14ac:dyDescent="0.2">
      <c r="A1514" s="23" t="s">
        <v>1217</v>
      </c>
      <c r="C1514" s="24">
        <f t="shared" si="119"/>
        <v>38636</v>
      </c>
      <c r="D1514" s="23">
        <f t="shared" si="120"/>
        <v>44.78</v>
      </c>
      <c r="E1514" s="23">
        <f t="shared" si="121"/>
        <v>44.78</v>
      </c>
      <c r="F1514" s="23">
        <f t="shared" si="123"/>
        <v>1.0776934119519006E-2</v>
      </c>
      <c r="G1514" s="23">
        <f t="shared" si="122"/>
        <v>2005</v>
      </c>
    </row>
    <row r="1515" spans="1:7" x14ac:dyDescent="0.2">
      <c r="A1515" s="23" t="s">
        <v>1216</v>
      </c>
      <c r="C1515" s="24">
        <f t="shared" si="119"/>
        <v>38637</v>
      </c>
      <c r="D1515" s="23">
        <f t="shared" si="120"/>
        <v>44.74</v>
      </c>
      <c r="E1515" s="23">
        <f t="shared" si="121"/>
        <v>44.74</v>
      </c>
      <c r="F1515" s="23">
        <f t="shared" si="123"/>
        <v>-8.9365510862517606E-4</v>
      </c>
      <c r="G1515" s="23">
        <f t="shared" si="122"/>
        <v>2005</v>
      </c>
    </row>
    <row r="1516" spans="1:7" x14ac:dyDescent="0.2">
      <c r="A1516" s="23" t="s">
        <v>1215</v>
      </c>
      <c r="C1516" s="24">
        <f t="shared" si="119"/>
        <v>38638</v>
      </c>
      <c r="D1516" s="23">
        <f t="shared" si="120"/>
        <v>44.88</v>
      </c>
      <c r="E1516" s="23">
        <f t="shared" si="121"/>
        <v>44.88</v>
      </c>
      <c r="F1516" s="23">
        <f t="shared" si="123"/>
        <v>3.1243051524572807E-3</v>
      </c>
      <c r="G1516" s="23">
        <f t="shared" si="122"/>
        <v>2005</v>
      </c>
    </row>
    <row r="1517" spans="1:7" x14ac:dyDescent="0.2">
      <c r="A1517" s="23" t="s">
        <v>1214</v>
      </c>
      <c r="C1517" s="24">
        <f t="shared" si="119"/>
        <v>38639</v>
      </c>
      <c r="D1517" s="23">
        <f t="shared" si="120"/>
        <v>44.76</v>
      </c>
      <c r="E1517" s="23">
        <f t="shared" si="121"/>
        <v>44.76</v>
      </c>
      <c r="F1517" s="23">
        <f t="shared" si="123"/>
        <v>-2.6773777707165144E-3</v>
      </c>
      <c r="G1517" s="23">
        <f t="shared" si="122"/>
        <v>2005</v>
      </c>
    </row>
    <row r="1518" spans="1:7" x14ac:dyDescent="0.2">
      <c r="A1518" s="23" t="s">
        <v>1213</v>
      </c>
      <c r="C1518" s="24">
        <f t="shared" si="119"/>
        <v>38642</v>
      </c>
      <c r="D1518" s="23">
        <f t="shared" si="120"/>
        <v>44.81</v>
      </c>
      <c r="E1518" s="23">
        <f t="shared" si="121"/>
        <v>44.81</v>
      </c>
      <c r="F1518" s="23">
        <f t="shared" si="123"/>
        <v>1.1164453543271939E-3</v>
      </c>
      <c r="G1518" s="23">
        <f t="shared" si="122"/>
        <v>2005</v>
      </c>
    </row>
    <row r="1519" spans="1:7" x14ac:dyDescent="0.2">
      <c r="A1519" s="23" t="s">
        <v>1212</v>
      </c>
      <c r="C1519" s="24">
        <f t="shared" si="119"/>
        <v>38643</v>
      </c>
      <c r="D1519" s="23">
        <f t="shared" si="120"/>
        <v>45.05</v>
      </c>
      <c r="E1519" s="23">
        <f t="shared" si="121"/>
        <v>45.05</v>
      </c>
      <c r="F1519" s="23">
        <f t="shared" si="123"/>
        <v>5.3416552562950484E-3</v>
      </c>
      <c r="G1519" s="23">
        <f t="shared" si="122"/>
        <v>2005</v>
      </c>
    </row>
    <row r="1520" spans="1:7" x14ac:dyDescent="0.2">
      <c r="A1520" s="23" t="s">
        <v>1211</v>
      </c>
      <c r="C1520" s="24">
        <f t="shared" si="119"/>
        <v>38644</v>
      </c>
      <c r="D1520" s="23">
        <f t="shared" si="120"/>
        <v>45.1</v>
      </c>
      <c r="E1520" s="23">
        <f t="shared" si="121"/>
        <v>45.1</v>
      </c>
      <c r="F1520" s="23">
        <f t="shared" si="123"/>
        <v>1.1092624542857557E-3</v>
      </c>
      <c r="G1520" s="23">
        <f t="shared" si="122"/>
        <v>2005</v>
      </c>
    </row>
    <row r="1521" spans="1:7" x14ac:dyDescent="0.2">
      <c r="A1521" s="23" t="s">
        <v>1210</v>
      </c>
      <c r="C1521" s="24">
        <f t="shared" si="119"/>
        <v>38645</v>
      </c>
      <c r="D1521" s="23">
        <f t="shared" si="120"/>
        <v>45.11</v>
      </c>
      <c r="E1521" s="23">
        <f t="shared" si="121"/>
        <v>45.11</v>
      </c>
      <c r="F1521" s="23">
        <f t="shared" si="123"/>
        <v>2.2170491167191684E-4</v>
      </c>
      <c r="G1521" s="23">
        <f t="shared" si="122"/>
        <v>2005</v>
      </c>
    </row>
    <row r="1522" spans="1:7" x14ac:dyDescent="0.2">
      <c r="A1522" s="23" t="s">
        <v>1209</v>
      </c>
      <c r="C1522" s="24">
        <f t="shared" si="119"/>
        <v>38646</v>
      </c>
      <c r="D1522" s="23">
        <f t="shared" si="120"/>
        <v>45.01</v>
      </c>
      <c r="E1522" s="23">
        <f t="shared" si="121"/>
        <v>45.01</v>
      </c>
      <c r="F1522" s="23">
        <f t="shared" si="123"/>
        <v>-2.2192641154632235E-3</v>
      </c>
      <c r="G1522" s="23">
        <f t="shared" si="122"/>
        <v>2005</v>
      </c>
    </row>
    <row r="1523" spans="1:7" x14ac:dyDescent="0.2">
      <c r="A1523" s="23" t="s">
        <v>1208</v>
      </c>
      <c r="C1523" s="24">
        <f t="shared" si="119"/>
        <v>38649</v>
      </c>
      <c r="D1523" s="23">
        <f t="shared" si="120"/>
        <v>45.11</v>
      </c>
      <c r="E1523" s="23">
        <f t="shared" si="121"/>
        <v>45.11</v>
      </c>
      <c r="F1523" s="23">
        <f t="shared" si="123"/>
        <v>2.2192641154632738E-3</v>
      </c>
      <c r="G1523" s="23">
        <f t="shared" si="122"/>
        <v>2005</v>
      </c>
    </row>
    <row r="1524" spans="1:7" x14ac:dyDescent="0.2">
      <c r="A1524" s="23" t="s">
        <v>1207</v>
      </c>
      <c r="C1524" s="24">
        <f t="shared" si="119"/>
        <v>38650</v>
      </c>
      <c r="D1524" s="23">
        <f t="shared" si="120"/>
        <v>44.96</v>
      </c>
      <c r="E1524" s="23">
        <f t="shared" si="121"/>
        <v>44.96</v>
      </c>
      <c r="F1524" s="23">
        <f t="shared" si="123"/>
        <v>-3.3307458348689071E-3</v>
      </c>
      <c r="G1524" s="23">
        <f t="shared" si="122"/>
        <v>2005</v>
      </c>
    </row>
    <row r="1525" spans="1:7" x14ac:dyDescent="0.2">
      <c r="A1525" s="23" t="s">
        <v>1206</v>
      </c>
      <c r="C1525" s="24">
        <f t="shared" si="119"/>
        <v>38651</v>
      </c>
      <c r="D1525" s="23">
        <f t="shared" si="120"/>
        <v>45.01</v>
      </c>
      <c r="E1525" s="23">
        <f t="shared" si="121"/>
        <v>45.01</v>
      </c>
      <c r="F1525" s="23">
        <f t="shared" si="123"/>
        <v>1.1114817194056376E-3</v>
      </c>
      <c r="G1525" s="23">
        <f t="shared" si="122"/>
        <v>2005</v>
      </c>
    </row>
    <row r="1526" spans="1:7" x14ac:dyDescent="0.2">
      <c r="A1526" s="23" t="s">
        <v>1205</v>
      </c>
      <c r="C1526" s="24">
        <f t="shared" si="119"/>
        <v>38652</v>
      </c>
      <c r="D1526" s="23">
        <f t="shared" si="120"/>
        <v>44.94</v>
      </c>
      <c r="E1526" s="23">
        <f t="shared" si="121"/>
        <v>44.94</v>
      </c>
      <c r="F1526" s="23">
        <f t="shared" si="123"/>
        <v>-1.5564205476581953E-3</v>
      </c>
      <c r="G1526" s="23">
        <f t="shared" si="122"/>
        <v>2005</v>
      </c>
    </row>
    <row r="1527" spans="1:7" x14ac:dyDescent="0.2">
      <c r="A1527" s="23" t="s">
        <v>1204</v>
      </c>
      <c r="C1527" s="24">
        <f t="shared" si="119"/>
        <v>38653</v>
      </c>
      <c r="D1527" s="23">
        <f t="shared" si="120"/>
        <v>45.01</v>
      </c>
      <c r="E1527" s="23">
        <f t="shared" si="121"/>
        <v>45.01</v>
      </c>
      <c r="F1527" s="23">
        <f t="shared" si="123"/>
        <v>1.556420547658158E-3</v>
      </c>
      <c r="G1527" s="23">
        <f t="shared" si="122"/>
        <v>2005</v>
      </c>
    </row>
    <row r="1528" spans="1:7" x14ac:dyDescent="0.2">
      <c r="A1528" s="23" t="s">
        <v>1203</v>
      </c>
      <c r="C1528" s="24">
        <f t="shared" si="119"/>
        <v>38656</v>
      </c>
      <c r="D1528" s="23">
        <f t="shared" si="120"/>
        <v>45.09</v>
      </c>
      <c r="E1528" s="23">
        <f t="shared" si="121"/>
        <v>45.09</v>
      </c>
      <c r="F1528" s="23">
        <f t="shared" si="123"/>
        <v>1.7758051281515637E-3</v>
      </c>
      <c r="G1528" s="23">
        <f t="shared" si="122"/>
        <v>2005</v>
      </c>
    </row>
    <row r="1529" spans="1:7" x14ac:dyDescent="0.2">
      <c r="A1529" s="23" t="s">
        <v>1202</v>
      </c>
      <c r="C1529" s="24">
        <f t="shared" si="119"/>
        <v>38657</v>
      </c>
      <c r="D1529" s="23">
        <f t="shared" si="120"/>
        <v>45.02</v>
      </c>
      <c r="E1529" s="23">
        <f t="shared" si="121"/>
        <v>45.02</v>
      </c>
      <c r="F1529" s="23">
        <f t="shared" si="123"/>
        <v>-1.5536569544065968E-3</v>
      </c>
      <c r="G1529" s="23">
        <f t="shared" si="122"/>
        <v>2005</v>
      </c>
    </row>
    <row r="1530" spans="1:7" x14ac:dyDescent="0.2">
      <c r="A1530" s="23" t="s">
        <v>1201</v>
      </c>
      <c r="C1530" s="24">
        <f t="shared" si="119"/>
        <v>38658</v>
      </c>
      <c r="D1530" s="23">
        <f t="shared" si="120"/>
        <v>45.18</v>
      </c>
      <c r="E1530" s="23">
        <f t="shared" si="121"/>
        <v>45.18</v>
      </c>
      <c r="F1530" s="23">
        <f t="shared" si="123"/>
        <v>3.5476755612708628E-3</v>
      </c>
      <c r="G1530" s="23">
        <f t="shared" si="122"/>
        <v>2005</v>
      </c>
    </row>
    <row r="1531" spans="1:7" x14ac:dyDescent="0.2">
      <c r="A1531" s="23" t="s">
        <v>1200</v>
      </c>
      <c r="C1531" s="24">
        <f t="shared" si="119"/>
        <v>38659</v>
      </c>
      <c r="D1531" s="23">
        <f t="shared" si="120"/>
        <v>45.23</v>
      </c>
      <c r="E1531" s="23">
        <f t="shared" si="121"/>
        <v>45.23</v>
      </c>
      <c r="F1531" s="23">
        <f t="shared" si="123"/>
        <v>1.1060724498944277E-3</v>
      </c>
      <c r="G1531" s="23">
        <f t="shared" si="122"/>
        <v>2005</v>
      </c>
    </row>
    <row r="1532" spans="1:7" x14ac:dyDescent="0.2">
      <c r="A1532" s="23" t="s">
        <v>1199</v>
      </c>
      <c r="C1532" s="24">
        <f t="shared" si="119"/>
        <v>38660</v>
      </c>
      <c r="D1532" s="23">
        <f t="shared" si="120"/>
        <v>45.43</v>
      </c>
      <c r="E1532" s="23">
        <f t="shared" si="121"/>
        <v>45.43</v>
      </c>
      <c r="F1532" s="23">
        <f t="shared" si="123"/>
        <v>4.4120962815602238E-3</v>
      </c>
      <c r="G1532" s="23">
        <f t="shared" si="122"/>
        <v>2005</v>
      </c>
    </row>
    <row r="1533" spans="1:7" x14ac:dyDescent="0.2">
      <c r="A1533" s="23" t="s">
        <v>1198</v>
      </c>
      <c r="C1533" s="24">
        <f t="shared" si="119"/>
        <v>38663</v>
      </c>
      <c r="D1533" s="23">
        <f t="shared" si="120"/>
        <v>45.78</v>
      </c>
      <c r="E1533" s="23">
        <f t="shared" si="121"/>
        <v>45.78</v>
      </c>
      <c r="F1533" s="23">
        <f t="shared" si="123"/>
        <v>7.6746347531086662E-3</v>
      </c>
      <c r="G1533" s="23">
        <f t="shared" si="122"/>
        <v>2005</v>
      </c>
    </row>
    <row r="1534" spans="1:7" x14ac:dyDescent="0.2">
      <c r="A1534" s="23" t="s">
        <v>1197</v>
      </c>
      <c r="C1534" s="24">
        <f t="shared" si="119"/>
        <v>38664</v>
      </c>
      <c r="D1534" s="23">
        <f t="shared" si="120"/>
        <v>45.72</v>
      </c>
      <c r="E1534" s="23">
        <f t="shared" si="121"/>
        <v>45.72</v>
      </c>
      <c r="F1534" s="23">
        <f t="shared" si="123"/>
        <v>-1.3114755978107554E-3</v>
      </c>
      <c r="G1534" s="23">
        <f t="shared" si="122"/>
        <v>2005</v>
      </c>
    </row>
    <row r="1535" spans="1:7" x14ac:dyDescent="0.2">
      <c r="A1535" s="23" t="s">
        <v>1196</v>
      </c>
      <c r="C1535" s="24">
        <f t="shared" si="119"/>
        <v>38665</v>
      </c>
      <c r="D1535" s="23">
        <f t="shared" si="120"/>
        <v>45.73</v>
      </c>
      <c r="E1535" s="23">
        <f t="shared" si="121"/>
        <v>45.73</v>
      </c>
      <c r="F1535" s="23">
        <f t="shared" si="123"/>
        <v>2.1869874335386208E-4</v>
      </c>
      <c r="G1535" s="23">
        <f t="shared" si="122"/>
        <v>2005</v>
      </c>
    </row>
    <row r="1536" spans="1:7" x14ac:dyDescent="0.2">
      <c r="A1536" s="23" t="s">
        <v>1195</v>
      </c>
      <c r="C1536" s="24">
        <f t="shared" si="119"/>
        <v>38666</v>
      </c>
      <c r="D1536" s="23">
        <f t="shared" si="120"/>
        <v>45.69</v>
      </c>
      <c r="E1536" s="23">
        <f t="shared" si="121"/>
        <v>45.69</v>
      </c>
      <c r="F1536" s="23">
        <f t="shared" si="123"/>
        <v>-8.7508209478370021E-4</v>
      </c>
      <c r="G1536" s="23">
        <f t="shared" si="122"/>
        <v>2005</v>
      </c>
    </row>
    <row r="1537" spans="1:7" x14ac:dyDescent="0.2">
      <c r="A1537" s="23" t="s">
        <v>1194</v>
      </c>
      <c r="C1537" s="24">
        <f t="shared" si="119"/>
        <v>38667</v>
      </c>
      <c r="D1537" s="23" t="e">
        <f t="shared" si="120"/>
        <v>#VALUE!</v>
      </c>
      <c r="E1537" s="23">
        <f t="shared" si="121"/>
        <v>45.69</v>
      </c>
      <c r="F1537" s="23">
        <f t="shared" si="123"/>
        <v>0</v>
      </c>
      <c r="G1537" s="23">
        <f t="shared" si="122"/>
        <v>2005</v>
      </c>
    </row>
    <row r="1538" spans="1:7" x14ac:dyDescent="0.2">
      <c r="A1538" s="23" t="s">
        <v>1193</v>
      </c>
      <c r="C1538" s="24">
        <f t="shared" si="119"/>
        <v>38670</v>
      </c>
      <c r="D1538" s="23">
        <f t="shared" si="120"/>
        <v>45.62</v>
      </c>
      <c r="E1538" s="23">
        <f t="shared" si="121"/>
        <v>45.62</v>
      </c>
      <c r="F1538" s="23">
        <f t="shared" si="123"/>
        <v>-1.5332387189381956E-3</v>
      </c>
      <c r="G1538" s="23">
        <f t="shared" si="122"/>
        <v>2005</v>
      </c>
    </row>
    <row r="1539" spans="1:7" x14ac:dyDescent="0.2">
      <c r="A1539" s="23" t="s">
        <v>1192</v>
      </c>
      <c r="C1539" s="24">
        <f t="shared" si="119"/>
        <v>38671</v>
      </c>
      <c r="D1539" s="23">
        <f t="shared" si="120"/>
        <v>45.61</v>
      </c>
      <c r="E1539" s="23">
        <f t="shared" si="121"/>
        <v>45.61</v>
      </c>
      <c r="F1539" s="23">
        <f t="shared" si="123"/>
        <v>-2.1922613263282748E-4</v>
      </c>
      <c r="G1539" s="23">
        <f t="shared" si="122"/>
        <v>2005</v>
      </c>
    </row>
    <row r="1540" spans="1:7" x14ac:dyDescent="0.2">
      <c r="A1540" s="23" t="s">
        <v>1191</v>
      </c>
      <c r="C1540" s="24">
        <f t="shared" si="119"/>
        <v>38672</v>
      </c>
      <c r="D1540" s="23">
        <f t="shared" si="120"/>
        <v>45.73</v>
      </c>
      <c r="E1540" s="23">
        <f t="shared" si="121"/>
        <v>45.73</v>
      </c>
      <c r="F1540" s="23">
        <f t="shared" si="123"/>
        <v>2.627546946354664E-3</v>
      </c>
      <c r="G1540" s="23">
        <f t="shared" si="122"/>
        <v>2005</v>
      </c>
    </row>
    <row r="1541" spans="1:7" x14ac:dyDescent="0.2">
      <c r="A1541" s="23" t="s">
        <v>1190</v>
      </c>
      <c r="C1541" s="24">
        <f t="shared" si="119"/>
        <v>38673</v>
      </c>
      <c r="D1541" s="23">
        <f t="shared" si="120"/>
        <v>45.67</v>
      </c>
      <c r="E1541" s="23">
        <f t="shared" si="121"/>
        <v>45.67</v>
      </c>
      <c r="F1541" s="23">
        <f t="shared" si="123"/>
        <v>-1.3129104730561338E-3</v>
      </c>
      <c r="G1541" s="23">
        <f t="shared" si="122"/>
        <v>2005</v>
      </c>
    </row>
    <row r="1542" spans="1:7" x14ac:dyDescent="0.2">
      <c r="A1542" s="23" t="s">
        <v>1189</v>
      </c>
      <c r="C1542" s="24">
        <f t="shared" si="119"/>
        <v>38674</v>
      </c>
      <c r="D1542" s="23">
        <f t="shared" si="120"/>
        <v>45.7</v>
      </c>
      <c r="E1542" s="23">
        <f t="shared" si="121"/>
        <v>45.7</v>
      </c>
      <c r="F1542" s="23">
        <f t="shared" si="123"/>
        <v>6.5667070325147977E-4</v>
      </c>
      <c r="G1542" s="23">
        <f t="shared" si="122"/>
        <v>2005</v>
      </c>
    </row>
    <row r="1543" spans="1:7" x14ac:dyDescent="0.2">
      <c r="A1543" s="23" t="s">
        <v>1188</v>
      </c>
      <c r="C1543" s="24">
        <f t="shared" si="119"/>
        <v>38677</v>
      </c>
      <c r="D1543" s="23">
        <f t="shared" si="120"/>
        <v>45.7</v>
      </c>
      <c r="E1543" s="23">
        <f t="shared" si="121"/>
        <v>45.7</v>
      </c>
      <c r="F1543" s="23">
        <f t="shared" si="123"/>
        <v>0</v>
      </c>
      <c r="G1543" s="23">
        <f t="shared" si="122"/>
        <v>2005</v>
      </c>
    </row>
    <row r="1544" spans="1:7" x14ac:dyDescent="0.2">
      <c r="A1544" s="23" t="s">
        <v>1187</v>
      </c>
      <c r="C1544" s="24">
        <f t="shared" ref="C1544:C1607" si="124">VALUE(LEFT(A1544,15))</f>
        <v>38678</v>
      </c>
      <c r="D1544" s="23">
        <f t="shared" ref="D1544:D1607" si="125">VALUE(RIGHT(A1544,9))</f>
        <v>45.78</v>
      </c>
      <c r="E1544" s="23">
        <f t="shared" ref="E1544:E1607" si="126">IF(ISNUMBER(D1544),D1544,D1543)</f>
        <v>45.78</v>
      </c>
      <c r="F1544" s="23">
        <f t="shared" si="123"/>
        <v>1.7490166242615523E-3</v>
      </c>
      <c r="G1544" s="23">
        <f t="shared" ref="G1544:G1607" si="127">YEAR(C1544)</f>
        <v>2005</v>
      </c>
    </row>
    <row r="1545" spans="1:7" x14ac:dyDescent="0.2">
      <c r="A1545" s="23" t="s">
        <v>1186</v>
      </c>
      <c r="C1545" s="24">
        <f t="shared" si="124"/>
        <v>38679</v>
      </c>
      <c r="D1545" s="23">
        <f t="shared" si="125"/>
        <v>45.71</v>
      </c>
      <c r="E1545" s="23">
        <f t="shared" si="126"/>
        <v>45.71</v>
      </c>
      <c r="F1545" s="23">
        <f t="shared" ref="F1545:F1608" si="128">LN(E1545/E1544)</f>
        <v>-1.5302221807675935E-3</v>
      </c>
      <c r="G1545" s="23">
        <f t="shared" si="127"/>
        <v>2005</v>
      </c>
    </row>
    <row r="1546" spans="1:7" x14ac:dyDescent="0.2">
      <c r="A1546" s="23" t="s">
        <v>1185</v>
      </c>
      <c r="C1546" s="24">
        <f t="shared" si="124"/>
        <v>38680</v>
      </c>
      <c r="D1546" s="23" t="e">
        <f t="shared" si="125"/>
        <v>#VALUE!</v>
      </c>
      <c r="E1546" s="23">
        <f t="shared" si="126"/>
        <v>45.71</v>
      </c>
      <c r="F1546" s="23">
        <f t="shared" si="128"/>
        <v>0</v>
      </c>
      <c r="G1546" s="23">
        <f t="shared" si="127"/>
        <v>2005</v>
      </c>
    </row>
    <row r="1547" spans="1:7" x14ac:dyDescent="0.2">
      <c r="A1547" s="23" t="s">
        <v>1184</v>
      </c>
      <c r="C1547" s="24">
        <f t="shared" si="124"/>
        <v>38681</v>
      </c>
      <c r="D1547" s="23">
        <f t="shared" si="125"/>
        <v>45.77</v>
      </c>
      <c r="E1547" s="23">
        <f t="shared" si="126"/>
        <v>45.77</v>
      </c>
      <c r="F1547" s="23">
        <f t="shared" si="128"/>
        <v>1.3117623218977263E-3</v>
      </c>
      <c r="G1547" s="23">
        <f t="shared" si="127"/>
        <v>2005</v>
      </c>
    </row>
    <row r="1548" spans="1:7" x14ac:dyDescent="0.2">
      <c r="A1548" s="23" t="s">
        <v>1183</v>
      </c>
      <c r="C1548" s="24">
        <f t="shared" si="124"/>
        <v>38684</v>
      </c>
      <c r="D1548" s="23">
        <f t="shared" si="125"/>
        <v>45.85</v>
      </c>
      <c r="E1548" s="23">
        <f t="shared" si="126"/>
        <v>45.85</v>
      </c>
      <c r="F1548" s="23">
        <f t="shared" si="128"/>
        <v>1.7463440369230295E-3</v>
      </c>
      <c r="G1548" s="23">
        <f t="shared" si="127"/>
        <v>2005</v>
      </c>
    </row>
    <row r="1549" spans="1:7" x14ac:dyDescent="0.2">
      <c r="A1549" s="23" t="s">
        <v>1182</v>
      </c>
      <c r="C1549" s="24">
        <f t="shared" si="124"/>
        <v>38685</v>
      </c>
      <c r="D1549" s="23">
        <f t="shared" si="125"/>
        <v>45.84</v>
      </c>
      <c r="E1549" s="23">
        <f t="shared" si="126"/>
        <v>45.84</v>
      </c>
      <c r="F1549" s="23">
        <f t="shared" si="128"/>
        <v>-2.1812629598966192E-4</v>
      </c>
      <c r="G1549" s="23">
        <f t="shared" si="127"/>
        <v>2005</v>
      </c>
    </row>
    <row r="1550" spans="1:7" x14ac:dyDescent="0.2">
      <c r="A1550" s="23" t="s">
        <v>1181</v>
      </c>
      <c r="C1550" s="24">
        <f t="shared" si="124"/>
        <v>38686</v>
      </c>
      <c r="D1550" s="23">
        <f t="shared" si="125"/>
        <v>45.87</v>
      </c>
      <c r="E1550" s="23">
        <f t="shared" si="126"/>
        <v>45.87</v>
      </c>
      <c r="F1550" s="23">
        <f t="shared" si="128"/>
        <v>6.5423620259641066E-4</v>
      </c>
      <c r="G1550" s="23">
        <f t="shared" si="127"/>
        <v>2005</v>
      </c>
    </row>
    <row r="1551" spans="1:7" x14ac:dyDescent="0.2">
      <c r="A1551" s="23" t="s">
        <v>1180</v>
      </c>
      <c r="C1551" s="24">
        <f t="shared" si="124"/>
        <v>38687</v>
      </c>
      <c r="D1551" s="23">
        <f t="shared" si="125"/>
        <v>45.97</v>
      </c>
      <c r="E1551" s="23">
        <f t="shared" si="126"/>
        <v>45.97</v>
      </c>
      <c r="F1551" s="23">
        <f t="shared" si="128"/>
        <v>2.1777012090560266E-3</v>
      </c>
      <c r="G1551" s="23">
        <f t="shared" si="127"/>
        <v>2005</v>
      </c>
    </row>
    <row r="1552" spans="1:7" x14ac:dyDescent="0.2">
      <c r="A1552" s="23" t="s">
        <v>1179</v>
      </c>
      <c r="C1552" s="24">
        <f t="shared" si="124"/>
        <v>38688</v>
      </c>
      <c r="D1552" s="23">
        <f t="shared" si="125"/>
        <v>46.11</v>
      </c>
      <c r="E1552" s="23">
        <f t="shared" si="126"/>
        <v>46.11</v>
      </c>
      <c r="F1552" s="23">
        <f t="shared" si="128"/>
        <v>3.0408364004774623E-3</v>
      </c>
      <c r="G1552" s="23">
        <f t="shared" si="127"/>
        <v>2005</v>
      </c>
    </row>
    <row r="1553" spans="1:7" x14ac:dyDescent="0.2">
      <c r="A1553" s="23" t="s">
        <v>1178</v>
      </c>
      <c r="C1553" s="24">
        <f t="shared" si="124"/>
        <v>38691</v>
      </c>
      <c r="D1553" s="23">
        <f t="shared" si="125"/>
        <v>46.26</v>
      </c>
      <c r="E1553" s="23">
        <f t="shared" si="126"/>
        <v>46.26</v>
      </c>
      <c r="F1553" s="23">
        <f t="shared" si="128"/>
        <v>3.2478105846788607E-3</v>
      </c>
      <c r="G1553" s="23">
        <f t="shared" si="127"/>
        <v>2005</v>
      </c>
    </row>
    <row r="1554" spans="1:7" x14ac:dyDescent="0.2">
      <c r="A1554" s="23" t="s">
        <v>1177</v>
      </c>
      <c r="C1554" s="24">
        <f t="shared" si="124"/>
        <v>38692</v>
      </c>
      <c r="D1554" s="23">
        <f t="shared" si="125"/>
        <v>46.13</v>
      </c>
      <c r="E1554" s="23">
        <f t="shared" si="126"/>
        <v>46.13</v>
      </c>
      <c r="F1554" s="23">
        <f t="shared" si="128"/>
        <v>-2.814159233563845E-3</v>
      </c>
      <c r="G1554" s="23">
        <f t="shared" si="127"/>
        <v>2005</v>
      </c>
    </row>
    <row r="1555" spans="1:7" x14ac:dyDescent="0.2">
      <c r="A1555" s="23" t="s">
        <v>1176</v>
      </c>
      <c r="C1555" s="24">
        <f t="shared" si="124"/>
        <v>38693</v>
      </c>
      <c r="D1555" s="23">
        <f t="shared" si="125"/>
        <v>46.17</v>
      </c>
      <c r="E1555" s="23">
        <f t="shared" si="126"/>
        <v>46.17</v>
      </c>
      <c r="F1555" s="23">
        <f t="shared" si="128"/>
        <v>8.6673894916832828E-4</v>
      </c>
      <c r="G1555" s="23">
        <f t="shared" si="127"/>
        <v>2005</v>
      </c>
    </row>
    <row r="1556" spans="1:7" x14ac:dyDescent="0.2">
      <c r="A1556" s="23" t="s">
        <v>1175</v>
      </c>
      <c r="C1556" s="24">
        <f t="shared" si="124"/>
        <v>38694</v>
      </c>
      <c r="D1556" s="23">
        <f t="shared" si="125"/>
        <v>46.18</v>
      </c>
      <c r="E1556" s="23">
        <f t="shared" si="126"/>
        <v>46.18</v>
      </c>
      <c r="F1556" s="23">
        <f t="shared" si="128"/>
        <v>2.1656740745173102E-4</v>
      </c>
      <c r="G1556" s="23">
        <f t="shared" si="127"/>
        <v>2005</v>
      </c>
    </row>
    <row r="1557" spans="1:7" x14ac:dyDescent="0.2">
      <c r="A1557" s="23" t="s">
        <v>1174</v>
      </c>
      <c r="C1557" s="24">
        <f t="shared" si="124"/>
        <v>38695</v>
      </c>
      <c r="D1557" s="23">
        <f t="shared" si="125"/>
        <v>46.11</v>
      </c>
      <c r="E1557" s="23">
        <f t="shared" si="126"/>
        <v>46.11</v>
      </c>
      <c r="F1557" s="23">
        <f t="shared" si="128"/>
        <v>-1.5169577077351719E-3</v>
      </c>
      <c r="G1557" s="23">
        <f t="shared" si="127"/>
        <v>2005</v>
      </c>
    </row>
    <row r="1558" spans="1:7" x14ac:dyDescent="0.2">
      <c r="A1558" s="23" t="s">
        <v>1173</v>
      </c>
      <c r="C1558" s="24">
        <f t="shared" si="124"/>
        <v>38698</v>
      </c>
      <c r="D1558" s="23">
        <f t="shared" si="125"/>
        <v>46</v>
      </c>
      <c r="E1558" s="23">
        <f t="shared" si="126"/>
        <v>46</v>
      </c>
      <c r="F1558" s="23">
        <f t="shared" si="128"/>
        <v>-2.3884497295191646E-3</v>
      </c>
      <c r="G1558" s="23">
        <f t="shared" si="127"/>
        <v>2005</v>
      </c>
    </row>
    <row r="1559" spans="1:7" x14ac:dyDescent="0.2">
      <c r="A1559" s="23" t="s">
        <v>1172</v>
      </c>
      <c r="C1559" s="24">
        <f t="shared" si="124"/>
        <v>38699</v>
      </c>
      <c r="D1559" s="23">
        <f t="shared" si="125"/>
        <v>46.01</v>
      </c>
      <c r="E1559" s="23">
        <f t="shared" si="126"/>
        <v>46.01</v>
      </c>
      <c r="F1559" s="23">
        <f t="shared" si="128"/>
        <v>2.1736767828212737E-4</v>
      </c>
      <c r="G1559" s="23">
        <f t="shared" si="127"/>
        <v>2005</v>
      </c>
    </row>
    <row r="1560" spans="1:7" x14ac:dyDescent="0.2">
      <c r="A1560" s="23" t="s">
        <v>1171</v>
      </c>
      <c r="C1560" s="24">
        <f t="shared" si="124"/>
        <v>38700</v>
      </c>
      <c r="D1560" s="23">
        <f t="shared" si="125"/>
        <v>45.63</v>
      </c>
      <c r="E1560" s="23">
        <f t="shared" si="126"/>
        <v>45.63</v>
      </c>
      <c r="F1560" s="23">
        <f t="shared" si="128"/>
        <v>-8.293369228065995E-3</v>
      </c>
      <c r="G1560" s="23">
        <f t="shared" si="127"/>
        <v>2005</v>
      </c>
    </row>
    <row r="1561" spans="1:7" x14ac:dyDescent="0.2">
      <c r="A1561" s="23" t="s">
        <v>1170</v>
      </c>
      <c r="C1561" s="24">
        <f t="shared" si="124"/>
        <v>38701</v>
      </c>
      <c r="D1561" s="23">
        <f t="shared" si="125"/>
        <v>45.28</v>
      </c>
      <c r="E1561" s="23">
        <f t="shared" si="126"/>
        <v>45.28</v>
      </c>
      <c r="F1561" s="23">
        <f t="shared" si="128"/>
        <v>-7.6999610443837111E-3</v>
      </c>
      <c r="G1561" s="23">
        <f t="shared" si="127"/>
        <v>2005</v>
      </c>
    </row>
    <row r="1562" spans="1:7" x14ac:dyDescent="0.2">
      <c r="A1562" s="23" t="s">
        <v>1169</v>
      </c>
      <c r="C1562" s="24">
        <f t="shared" si="124"/>
        <v>38702</v>
      </c>
      <c r="D1562" s="23">
        <f t="shared" si="125"/>
        <v>45.19</v>
      </c>
      <c r="E1562" s="23">
        <f t="shared" si="126"/>
        <v>45.19</v>
      </c>
      <c r="F1562" s="23">
        <f t="shared" si="128"/>
        <v>-1.9896104717393045E-3</v>
      </c>
      <c r="G1562" s="23">
        <f t="shared" si="127"/>
        <v>2005</v>
      </c>
    </row>
    <row r="1563" spans="1:7" x14ac:dyDescent="0.2">
      <c r="A1563" s="23" t="s">
        <v>1168</v>
      </c>
      <c r="C1563" s="24">
        <f t="shared" si="124"/>
        <v>38705</v>
      </c>
      <c r="D1563" s="23">
        <f t="shared" si="125"/>
        <v>44.94</v>
      </c>
      <c r="E1563" s="23">
        <f t="shared" si="126"/>
        <v>44.94</v>
      </c>
      <c r="F1563" s="23">
        <f t="shared" si="128"/>
        <v>-5.5475566660052114E-3</v>
      </c>
      <c r="G1563" s="23">
        <f t="shared" si="127"/>
        <v>2005</v>
      </c>
    </row>
    <row r="1564" spans="1:7" x14ac:dyDescent="0.2">
      <c r="A1564" s="23" t="s">
        <v>1167</v>
      </c>
      <c r="C1564" s="24">
        <f t="shared" si="124"/>
        <v>38706</v>
      </c>
      <c r="D1564" s="23">
        <f t="shared" si="125"/>
        <v>45.14</v>
      </c>
      <c r="E1564" s="23">
        <f t="shared" si="126"/>
        <v>45.14</v>
      </c>
      <c r="F1564" s="23">
        <f t="shared" si="128"/>
        <v>4.4405046322066504E-3</v>
      </c>
      <c r="G1564" s="23">
        <f t="shared" si="127"/>
        <v>2005</v>
      </c>
    </row>
    <row r="1565" spans="1:7" x14ac:dyDescent="0.2">
      <c r="A1565" s="23" t="s">
        <v>1166</v>
      </c>
      <c r="C1565" s="24">
        <f t="shared" si="124"/>
        <v>38707</v>
      </c>
      <c r="D1565" s="23">
        <f t="shared" si="125"/>
        <v>45.17</v>
      </c>
      <c r="E1565" s="23">
        <f t="shared" si="126"/>
        <v>45.17</v>
      </c>
      <c r="F1565" s="23">
        <f t="shared" si="128"/>
        <v>6.643782771231264E-4</v>
      </c>
      <c r="G1565" s="23">
        <f t="shared" si="127"/>
        <v>2005</v>
      </c>
    </row>
    <row r="1566" spans="1:7" x14ac:dyDescent="0.2">
      <c r="A1566" s="23" t="s">
        <v>1165</v>
      </c>
      <c r="C1566" s="24">
        <f t="shared" si="124"/>
        <v>38708</v>
      </c>
      <c r="D1566" s="23">
        <f t="shared" si="125"/>
        <v>45.14</v>
      </c>
      <c r="E1566" s="23">
        <f t="shared" si="126"/>
        <v>45.14</v>
      </c>
      <c r="F1566" s="23">
        <f t="shared" si="128"/>
        <v>-6.6437827712317844E-4</v>
      </c>
      <c r="G1566" s="23">
        <f t="shared" si="127"/>
        <v>2005</v>
      </c>
    </row>
    <row r="1567" spans="1:7" x14ac:dyDescent="0.2">
      <c r="A1567" s="23" t="s">
        <v>1164</v>
      </c>
      <c r="C1567" s="24">
        <f t="shared" si="124"/>
        <v>38709</v>
      </c>
      <c r="D1567" s="23">
        <f t="shared" si="125"/>
        <v>45.11</v>
      </c>
      <c r="E1567" s="23">
        <f t="shared" si="126"/>
        <v>45.11</v>
      </c>
      <c r="F1567" s="23">
        <f t="shared" si="128"/>
        <v>-6.6481996908515292E-4</v>
      </c>
      <c r="G1567" s="23">
        <f t="shared" si="127"/>
        <v>2005</v>
      </c>
    </row>
    <row r="1568" spans="1:7" x14ac:dyDescent="0.2">
      <c r="A1568" s="23" t="s">
        <v>1163</v>
      </c>
      <c r="C1568" s="24">
        <f t="shared" si="124"/>
        <v>38712</v>
      </c>
      <c r="D1568" s="23" t="e">
        <f t="shared" si="125"/>
        <v>#VALUE!</v>
      </c>
      <c r="E1568" s="23">
        <f t="shared" si="126"/>
        <v>45.11</v>
      </c>
      <c r="F1568" s="23">
        <f t="shared" si="128"/>
        <v>0</v>
      </c>
      <c r="G1568" s="23">
        <f t="shared" si="127"/>
        <v>2005</v>
      </c>
    </row>
    <row r="1569" spans="1:7" x14ac:dyDescent="0.2">
      <c r="A1569" s="23" t="s">
        <v>1162</v>
      </c>
      <c r="C1569" s="24">
        <f t="shared" si="124"/>
        <v>38713</v>
      </c>
      <c r="D1569" s="23">
        <f t="shared" si="125"/>
        <v>45.17</v>
      </c>
      <c r="E1569" s="23">
        <f t="shared" si="126"/>
        <v>45.17</v>
      </c>
      <c r="F1569" s="23">
        <f t="shared" si="128"/>
        <v>1.3291982462083584E-3</v>
      </c>
      <c r="G1569" s="23">
        <f t="shared" si="127"/>
        <v>2005</v>
      </c>
    </row>
    <row r="1570" spans="1:7" x14ac:dyDescent="0.2">
      <c r="A1570" s="23" t="s">
        <v>1161</v>
      </c>
      <c r="C1570" s="24">
        <f t="shared" si="124"/>
        <v>38714</v>
      </c>
      <c r="D1570" s="23">
        <f t="shared" si="125"/>
        <v>45.06</v>
      </c>
      <c r="E1570" s="23">
        <f t="shared" si="126"/>
        <v>45.06</v>
      </c>
      <c r="F1570" s="23">
        <f t="shared" si="128"/>
        <v>-2.4382146624144516E-3</v>
      </c>
      <c r="G1570" s="23">
        <f t="shared" si="127"/>
        <v>2005</v>
      </c>
    </row>
    <row r="1571" spans="1:7" x14ac:dyDescent="0.2">
      <c r="A1571" s="23" t="s">
        <v>1160</v>
      </c>
      <c r="C1571" s="24">
        <f t="shared" si="124"/>
        <v>38715</v>
      </c>
      <c r="D1571" s="23">
        <f t="shared" si="125"/>
        <v>45.11</v>
      </c>
      <c r="E1571" s="23">
        <f t="shared" si="126"/>
        <v>45.11</v>
      </c>
      <c r="F1571" s="23">
        <f t="shared" si="128"/>
        <v>1.1090164162061863E-3</v>
      </c>
      <c r="G1571" s="23">
        <f t="shared" si="127"/>
        <v>2005</v>
      </c>
    </row>
    <row r="1572" spans="1:7" x14ac:dyDescent="0.2">
      <c r="A1572" s="23" t="s">
        <v>1159</v>
      </c>
      <c r="C1572" s="24">
        <f t="shared" si="124"/>
        <v>38716</v>
      </c>
      <c r="D1572" s="23">
        <f t="shared" si="125"/>
        <v>44.95</v>
      </c>
      <c r="E1572" s="23">
        <f t="shared" si="126"/>
        <v>44.95</v>
      </c>
      <c r="F1572" s="23">
        <f t="shared" si="128"/>
        <v>-3.5531905026751718E-3</v>
      </c>
      <c r="G1572" s="23">
        <f t="shared" si="127"/>
        <v>2005</v>
      </c>
    </row>
    <row r="1573" spans="1:7" x14ac:dyDescent="0.2">
      <c r="A1573" s="23" t="s">
        <v>1158</v>
      </c>
      <c r="C1573" s="24">
        <f t="shared" si="124"/>
        <v>38719</v>
      </c>
      <c r="D1573" s="23" t="e">
        <f t="shared" si="125"/>
        <v>#VALUE!</v>
      </c>
      <c r="E1573" s="23">
        <f t="shared" si="126"/>
        <v>44.95</v>
      </c>
      <c r="F1573" s="23">
        <f t="shared" si="128"/>
        <v>0</v>
      </c>
      <c r="G1573" s="23">
        <f t="shared" si="127"/>
        <v>2006</v>
      </c>
    </row>
    <row r="1574" spans="1:7" x14ac:dyDescent="0.2">
      <c r="A1574" s="23" t="s">
        <v>1157</v>
      </c>
      <c r="C1574" s="24">
        <f t="shared" si="124"/>
        <v>38720</v>
      </c>
      <c r="D1574" s="23">
        <f t="shared" si="125"/>
        <v>44.92</v>
      </c>
      <c r="E1574" s="23">
        <f t="shared" si="126"/>
        <v>44.92</v>
      </c>
      <c r="F1574" s="23">
        <f t="shared" si="128"/>
        <v>-6.6763104738689987E-4</v>
      </c>
      <c r="G1574" s="23">
        <f t="shared" si="127"/>
        <v>2006</v>
      </c>
    </row>
    <row r="1575" spans="1:7" x14ac:dyDescent="0.2">
      <c r="A1575" s="23" t="s">
        <v>1156</v>
      </c>
      <c r="C1575" s="24">
        <f t="shared" si="124"/>
        <v>38721</v>
      </c>
      <c r="D1575" s="23">
        <f t="shared" si="125"/>
        <v>44.73</v>
      </c>
      <c r="E1575" s="23">
        <f t="shared" si="126"/>
        <v>44.73</v>
      </c>
      <c r="F1575" s="23">
        <f t="shared" si="128"/>
        <v>-4.2387124254858501E-3</v>
      </c>
      <c r="G1575" s="23">
        <f t="shared" si="127"/>
        <v>2006</v>
      </c>
    </row>
    <row r="1576" spans="1:7" x14ac:dyDescent="0.2">
      <c r="A1576" s="23" t="s">
        <v>1155</v>
      </c>
      <c r="C1576" s="24">
        <f t="shared" si="124"/>
        <v>38722</v>
      </c>
      <c r="D1576" s="23">
        <f t="shared" si="125"/>
        <v>44.6</v>
      </c>
      <c r="E1576" s="23">
        <f t="shared" si="126"/>
        <v>44.6</v>
      </c>
      <c r="F1576" s="23">
        <f t="shared" si="128"/>
        <v>-2.91055841873824E-3</v>
      </c>
      <c r="G1576" s="23">
        <f t="shared" si="127"/>
        <v>2006</v>
      </c>
    </row>
    <row r="1577" spans="1:7" x14ac:dyDescent="0.2">
      <c r="A1577" s="23" t="s">
        <v>1154</v>
      </c>
      <c r="C1577" s="24">
        <f t="shared" si="124"/>
        <v>38723</v>
      </c>
      <c r="D1577" s="23">
        <f t="shared" si="125"/>
        <v>44.32</v>
      </c>
      <c r="E1577" s="23">
        <f t="shared" si="126"/>
        <v>44.32</v>
      </c>
      <c r="F1577" s="23">
        <f t="shared" si="128"/>
        <v>-6.2978165869899882E-3</v>
      </c>
      <c r="G1577" s="23">
        <f t="shared" si="127"/>
        <v>2006</v>
      </c>
    </row>
    <row r="1578" spans="1:7" x14ac:dyDescent="0.2">
      <c r="A1578" s="23" t="s">
        <v>1153</v>
      </c>
      <c r="C1578" s="24">
        <f t="shared" si="124"/>
        <v>38726</v>
      </c>
      <c r="D1578" s="23">
        <f t="shared" si="125"/>
        <v>44.2</v>
      </c>
      <c r="E1578" s="23">
        <f t="shared" si="126"/>
        <v>44.2</v>
      </c>
      <c r="F1578" s="23">
        <f t="shared" si="128"/>
        <v>-2.7112533553758549E-3</v>
      </c>
      <c r="G1578" s="23">
        <f t="shared" si="127"/>
        <v>2006</v>
      </c>
    </row>
    <row r="1579" spans="1:7" x14ac:dyDescent="0.2">
      <c r="A1579" s="23" t="s">
        <v>1152</v>
      </c>
      <c r="C1579" s="24">
        <f t="shared" si="124"/>
        <v>38727</v>
      </c>
      <c r="D1579" s="23">
        <f t="shared" si="125"/>
        <v>44.14</v>
      </c>
      <c r="E1579" s="23">
        <f t="shared" si="126"/>
        <v>44.14</v>
      </c>
      <c r="F1579" s="23">
        <f t="shared" si="128"/>
        <v>-1.3583882550622067E-3</v>
      </c>
      <c r="G1579" s="23">
        <f t="shared" si="127"/>
        <v>2006</v>
      </c>
    </row>
    <row r="1580" spans="1:7" x14ac:dyDescent="0.2">
      <c r="A1580" s="23" t="s">
        <v>1151</v>
      </c>
      <c r="C1580" s="24">
        <f t="shared" si="124"/>
        <v>38728</v>
      </c>
      <c r="D1580" s="23">
        <f t="shared" si="125"/>
        <v>43.89</v>
      </c>
      <c r="E1580" s="23">
        <f t="shared" si="126"/>
        <v>43.89</v>
      </c>
      <c r="F1580" s="23">
        <f t="shared" si="128"/>
        <v>-5.6798971284476663E-3</v>
      </c>
      <c r="G1580" s="23">
        <f t="shared" si="127"/>
        <v>2006</v>
      </c>
    </row>
    <row r="1581" spans="1:7" x14ac:dyDescent="0.2">
      <c r="A1581" s="23" t="s">
        <v>1150</v>
      </c>
      <c r="C1581" s="24">
        <f t="shared" si="124"/>
        <v>38729</v>
      </c>
      <c r="D1581" s="23">
        <f t="shared" si="125"/>
        <v>43.99</v>
      </c>
      <c r="E1581" s="23">
        <f t="shared" si="126"/>
        <v>43.99</v>
      </c>
      <c r="F1581" s="23">
        <f t="shared" si="128"/>
        <v>2.2758316604857267E-3</v>
      </c>
      <c r="G1581" s="23">
        <f t="shared" si="127"/>
        <v>2006</v>
      </c>
    </row>
    <row r="1582" spans="1:7" x14ac:dyDescent="0.2">
      <c r="A1582" s="23" t="s">
        <v>1149</v>
      </c>
      <c r="C1582" s="24">
        <f t="shared" si="124"/>
        <v>38730</v>
      </c>
      <c r="D1582" s="23">
        <f t="shared" si="125"/>
        <v>44.1</v>
      </c>
      <c r="E1582" s="23">
        <f t="shared" si="126"/>
        <v>44.1</v>
      </c>
      <c r="F1582" s="23">
        <f t="shared" si="128"/>
        <v>2.4974470921719297E-3</v>
      </c>
      <c r="G1582" s="23">
        <f t="shared" si="127"/>
        <v>2006</v>
      </c>
    </row>
    <row r="1583" spans="1:7" x14ac:dyDescent="0.2">
      <c r="A1583" s="23" t="s">
        <v>1148</v>
      </c>
      <c r="C1583" s="24">
        <f t="shared" si="124"/>
        <v>38733</v>
      </c>
      <c r="D1583" s="23" t="e">
        <f t="shared" si="125"/>
        <v>#VALUE!</v>
      </c>
      <c r="E1583" s="23">
        <f t="shared" si="126"/>
        <v>44.1</v>
      </c>
      <c r="F1583" s="23">
        <f t="shared" si="128"/>
        <v>0</v>
      </c>
      <c r="G1583" s="23">
        <f t="shared" si="127"/>
        <v>2006</v>
      </c>
    </row>
    <row r="1584" spans="1:7" x14ac:dyDescent="0.2">
      <c r="A1584" s="23" t="s">
        <v>1147</v>
      </c>
      <c r="C1584" s="24">
        <f t="shared" si="124"/>
        <v>38734</v>
      </c>
      <c r="D1584" s="23">
        <f t="shared" si="125"/>
        <v>44.23</v>
      </c>
      <c r="E1584" s="23">
        <f t="shared" si="126"/>
        <v>44.23</v>
      </c>
      <c r="F1584" s="23">
        <f t="shared" si="128"/>
        <v>2.943509427434945E-3</v>
      </c>
      <c r="G1584" s="23">
        <f t="shared" si="127"/>
        <v>2006</v>
      </c>
    </row>
    <row r="1585" spans="1:7" x14ac:dyDescent="0.2">
      <c r="A1585" s="23" t="s">
        <v>1146</v>
      </c>
      <c r="C1585" s="24">
        <f t="shared" si="124"/>
        <v>38735</v>
      </c>
      <c r="D1585" s="23">
        <f t="shared" si="125"/>
        <v>44.29</v>
      </c>
      <c r="E1585" s="23">
        <f t="shared" si="126"/>
        <v>44.29</v>
      </c>
      <c r="F1585" s="23">
        <f t="shared" si="128"/>
        <v>1.3556260548714858E-3</v>
      </c>
      <c r="G1585" s="23">
        <f t="shared" si="127"/>
        <v>2006</v>
      </c>
    </row>
    <row r="1586" spans="1:7" x14ac:dyDescent="0.2">
      <c r="A1586" s="23" t="s">
        <v>1145</v>
      </c>
      <c r="C1586" s="24">
        <f t="shared" si="124"/>
        <v>38736</v>
      </c>
      <c r="D1586" s="23">
        <f t="shared" si="125"/>
        <v>44.14</v>
      </c>
      <c r="E1586" s="23">
        <f t="shared" si="126"/>
        <v>44.14</v>
      </c>
      <c r="F1586" s="23">
        <f t="shared" si="128"/>
        <v>-3.3925171065164964E-3</v>
      </c>
      <c r="G1586" s="23">
        <f t="shared" si="127"/>
        <v>2006</v>
      </c>
    </row>
    <row r="1587" spans="1:7" x14ac:dyDescent="0.2">
      <c r="A1587" s="23" t="s">
        <v>1144</v>
      </c>
      <c r="C1587" s="24">
        <f t="shared" si="124"/>
        <v>38737</v>
      </c>
      <c r="D1587" s="23">
        <f t="shared" si="125"/>
        <v>44.1</v>
      </c>
      <c r="E1587" s="23">
        <f t="shared" si="126"/>
        <v>44.1</v>
      </c>
      <c r="F1587" s="23">
        <f t="shared" si="128"/>
        <v>-9.066183757899767E-4</v>
      </c>
      <c r="G1587" s="23">
        <f t="shared" si="127"/>
        <v>2006</v>
      </c>
    </row>
    <row r="1588" spans="1:7" x14ac:dyDescent="0.2">
      <c r="A1588" s="23" t="s">
        <v>1143</v>
      </c>
      <c r="C1588" s="24">
        <f t="shared" si="124"/>
        <v>38740</v>
      </c>
      <c r="D1588" s="23">
        <f t="shared" si="125"/>
        <v>44.1</v>
      </c>
      <c r="E1588" s="23">
        <f t="shared" si="126"/>
        <v>44.1</v>
      </c>
      <c r="F1588" s="23">
        <f t="shared" si="128"/>
        <v>0</v>
      </c>
      <c r="G1588" s="23">
        <f t="shared" si="127"/>
        <v>2006</v>
      </c>
    </row>
    <row r="1589" spans="1:7" x14ac:dyDescent="0.2">
      <c r="A1589" s="23" t="s">
        <v>1142</v>
      </c>
      <c r="C1589" s="24">
        <f t="shared" si="124"/>
        <v>38741</v>
      </c>
      <c r="D1589" s="23">
        <f t="shared" si="125"/>
        <v>44.19</v>
      </c>
      <c r="E1589" s="23">
        <f t="shared" si="126"/>
        <v>44.19</v>
      </c>
      <c r="F1589" s="23">
        <f t="shared" si="128"/>
        <v>2.0387366898483089E-3</v>
      </c>
      <c r="G1589" s="23">
        <f t="shared" si="127"/>
        <v>2006</v>
      </c>
    </row>
    <row r="1590" spans="1:7" x14ac:dyDescent="0.2">
      <c r="A1590" s="23" t="s">
        <v>1141</v>
      </c>
      <c r="C1590" s="24">
        <f t="shared" si="124"/>
        <v>38742</v>
      </c>
      <c r="D1590" s="23">
        <f t="shared" si="125"/>
        <v>44.08</v>
      </c>
      <c r="E1590" s="23">
        <f t="shared" si="126"/>
        <v>44.08</v>
      </c>
      <c r="F1590" s="23">
        <f t="shared" si="128"/>
        <v>-2.492354297989499E-3</v>
      </c>
      <c r="G1590" s="23">
        <f t="shared" si="127"/>
        <v>2006</v>
      </c>
    </row>
    <row r="1591" spans="1:7" x14ac:dyDescent="0.2">
      <c r="A1591" s="23" t="s">
        <v>1140</v>
      </c>
      <c r="C1591" s="24">
        <f t="shared" si="124"/>
        <v>38743</v>
      </c>
      <c r="D1591" s="23">
        <f t="shared" si="125"/>
        <v>44</v>
      </c>
      <c r="E1591" s="23">
        <f t="shared" si="126"/>
        <v>44</v>
      </c>
      <c r="F1591" s="23">
        <f t="shared" si="128"/>
        <v>-1.816530926397894E-3</v>
      </c>
      <c r="G1591" s="23">
        <f t="shared" si="127"/>
        <v>2006</v>
      </c>
    </row>
    <row r="1592" spans="1:7" x14ac:dyDescent="0.2">
      <c r="A1592" s="23" t="s">
        <v>1139</v>
      </c>
      <c r="C1592" s="24">
        <f t="shared" si="124"/>
        <v>38744</v>
      </c>
      <c r="D1592" s="23">
        <f t="shared" si="125"/>
        <v>44</v>
      </c>
      <c r="E1592" s="23">
        <f t="shared" si="126"/>
        <v>44</v>
      </c>
      <c r="F1592" s="23">
        <f t="shared" si="128"/>
        <v>0</v>
      </c>
      <c r="G1592" s="23">
        <f t="shared" si="127"/>
        <v>2006</v>
      </c>
    </row>
    <row r="1593" spans="1:7" x14ac:dyDescent="0.2">
      <c r="A1593" s="23" t="s">
        <v>1138</v>
      </c>
      <c r="C1593" s="24">
        <f t="shared" si="124"/>
        <v>38747</v>
      </c>
      <c r="D1593" s="23">
        <f t="shared" si="125"/>
        <v>44.04</v>
      </c>
      <c r="E1593" s="23">
        <f t="shared" si="126"/>
        <v>44.04</v>
      </c>
      <c r="F1593" s="23">
        <f t="shared" si="128"/>
        <v>9.0867793621811225E-4</v>
      </c>
      <c r="G1593" s="23">
        <f t="shared" si="127"/>
        <v>2006</v>
      </c>
    </row>
    <row r="1594" spans="1:7" x14ac:dyDescent="0.2">
      <c r="A1594" s="23" t="s">
        <v>1137</v>
      </c>
      <c r="C1594" s="24">
        <f t="shared" si="124"/>
        <v>38748</v>
      </c>
      <c r="D1594" s="23">
        <f t="shared" si="125"/>
        <v>43.96</v>
      </c>
      <c r="E1594" s="23">
        <f t="shared" si="126"/>
        <v>43.96</v>
      </c>
      <c r="F1594" s="23">
        <f t="shared" si="128"/>
        <v>-1.8181823190585162E-3</v>
      </c>
      <c r="G1594" s="23">
        <f t="shared" si="127"/>
        <v>2006</v>
      </c>
    </row>
    <row r="1595" spans="1:7" x14ac:dyDescent="0.2">
      <c r="A1595" s="23" t="s">
        <v>1136</v>
      </c>
      <c r="C1595" s="24">
        <f t="shared" si="124"/>
        <v>38749</v>
      </c>
      <c r="D1595" s="23">
        <f t="shared" si="125"/>
        <v>44.13</v>
      </c>
      <c r="E1595" s="23">
        <f t="shared" si="126"/>
        <v>44.13</v>
      </c>
      <c r="F1595" s="23">
        <f t="shared" si="128"/>
        <v>3.8596937460353298E-3</v>
      </c>
      <c r="G1595" s="23">
        <f t="shared" si="127"/>
        <v>2006</v>
      </c>
    </row>
    <row r="1596" spans="1:7" x14ac:dyDescent="0.2">
      <c r="A1596" s="23" t="s">
        <v>1135</v>
      </c>
      <c r="C1596" s="24">
        <f t="shared" si="124"/>
        <v>38750</v>
      </c>
      <c r="D1596" s="23">
        <f t="shared" si="125"/>
        <v>44.16</v>
      </c>
      <c r="E1596" s="23">
        <f t="shared" si="126"/>
        <v>44.16</v>
      </c>
      <c r="F1596" s="23">
        <f t="shared" si="128"/>
        <v>6.7957868738390025E-4</v>
      </c>
      <c r="G1596" s="23">
        <f t="shared" si="127"/>
        <v>2006</v>
      </c>
    </row>
    <row r="1597" spans="1:7" x14ac:dyDescent="0.2">
      <c r="A1597" s="23" t="s">
        <v>1134</v>
      </c>
      <c r="C1597" s="24">
        <f t="shared" si="124"/>
        <v>38751</v>
      </c>
      <c r="D1597" s="23">
        <f t="shared" si="125"/>
        <v>44.14</v>
      </c>
      <c r="E1597" s="23">
        <f t="shared" si="126"/>
        <v>44.14</v>
      </c>
      <c r="F1597" s="23">
        <f t="shared" si="128"/>
        <v>-4.5300114024939253E-4</v>
      </c>
      <c r="G1597" s="23">
        <f t="shared" si="127"/>
        <v>2006</v>
      </c>
    </row>
    <row r="1598" spans="1:7" x14ac:dyDescent="0.2">
      <c r="A1598" s="23" t="s">
        <v>1133</v>
      </c>
      <c r="C1598" s="24">
        <f t="shared" si="124"/>
        <v>38754</v>
      </c>
      <c r="D1598" s="23">
        <f t="shared" si="125"/>
        <v>44.14</v>
      </c>
      <c r="E1598" s="23">
        <f t="shared" si="126"/>
        <v>44.14</v>
      </c>
      <c r="F1598" s="23">
        <f t="shared" si="128"/>
        <v>0</v>
      </c>
      <c r="G1598" s="23">
        <f t="shared" si="127"/>
        <v>2006</v>
      </c>
    </row>
    <row r="1599" spans="1:7" x14ac:dyDescent="0.2">
      <c r="A1599" s="23" t="s">
        <v>1132</v>
      </c>
      <c r="C1599" s="24">
        <f t="shared" si="124"/>
        <v>38755</v>
      </c>
      <c r="D1599" s="23">
        <f t="shared" si="125"/>
        <v>44.15</v>
      </c>
      <c r="E1599" s="23">
        <f t="shared" si="126"/>
        <v>44.15</v>
      </c>
      <c r="F1599" s="23">
        <f t="shared" si="128"/>
        <v>2.2652622137863713E-4</v>
      </c>
      <c r="G1599" s="23">
        <f t="shared" si="127"/>
        <v>2006</v>
      </c>
    </row>
    <row r="1600" spans="1:7" x14ac:dyDescent="0.2">
      <c r="A1600" s="23" t="s">
        <v>1131</v>
      </c>
      <c r="C1600" s="24">
        <f t="shared" si="124"/>
        <v>38756</v>
      </c>
      <c r="D1600" s="23">
        <f t="shared" si="125"/>
        <v>44.17</v>
      </c>
      <c r="E1600" s="23">
        <f t="shared" si="126"/>
        <v>44.17</v>
      </c>
      <c r="F1600" s="23">
        <f t="shared" si="128"/>
        <v>4.5289855846603798E-4</v>
      </c>
      <c r="G1600" s="23">
        <f t="shared" si="127"/>
        <v>2006</v>
      </c>
    </row>
    <row r="1601" spans="1:7" x14ac:dyDescent="0.2">
      <c r="A1601" s="23" t="s">
        <v>1130</v>
      </c>
      <c r="C1601" s="24">
        <f t="shared" si="124"/>
        <v>38757</v>
      </c>
      <c r="D1601" s="23">
        <f t="shared" si="125"/>
        <v>44.1</v>
      </c>
      <c r="E1601" s="23">
        <f t="shared" si="126"/>
        <v>44.1</v>
      </c>
      <c r="F1601" s="23">
        <f t="shared" si="128"/>
        <v>-1.5860431556347402E-3</v>
      </c>
      <c r="G1601" s="23">
        <f t="shared" si="127"/>
        <v>2006</v>
      </c>
    </row>
    <row r="1602" spans="1:7" x14ac:dyDescent="0.2">
      <c r="A1602" s="23" t="s">
        <v>1129</v>
      </c>
      <c r="C1602" s="24">
        <f t="shared" si="124"/>
        <v>38758</v>
      </c>
      <c r="D1602" s="23">
        <f t="shared" si="125"/>
        <v>44.1</v>
      </c>
      <c r="E1602" s="23">
        <f t="shared" si="126"/>
        <v>44.1</v>
      </c>
      <c r="F1602" s="23">
        <f t="shared" si="128"/>
        <v>0</v>
      </c>
      <c r="G1602" s="23">
        <f t="shared" si="127"/>
        <v>2006</v>
      </c>
    </row>
    <row r="1603" spans="1:7" x14ac:dyDescent="0.2">
      <c r="A1603" s="23" t="s">
        <v>1128</v>
      </c>
      <c r="C1603" s="24">
        <f t="shared" si="124"/>
        <v>38761</v>
      </c>
      <c r="D1603" s="23">
        <f t="shared" si="125"/>
        <v>44.17</v>
      </c>
      <c r="E1603" s="23">
        <f t="shared" si="126"/>
        <v>44.17</v>
      </c>
      <c r="F1603" s="23">
        <f t="shared" si="128"/>
        <v>1.5860431556347797E-3</v>
      </c>
      <c r="G1603" s="23">
        <f t="shared" si="127"/>
        <v>2006</v>
      </c>
    </row>
    <row r="1604" spans="1:7" x14ac:dyDescent="0.2">
      <c r="A1604" s="23" t="s">
        <v>1127</v>
      </c>
      <c r="C1604" s="24">
        <f t="shared" si="124"/>
        <v>38762</v>
      </c>
      <c r="D1604" s="23">
        <f t="shared" si="125"/>
        <v>44.15</v>
      </c>
      <c r="E1604" s="23">
        <f t="shared" si="126"/>
        <v>44.15</v>
      </c>
      <c r="F1604" s="23">
        <f t="shared" si="128"/>
        <v>-4.5289855846617248E-4</v>
      </c>
      <c r="G1604" s="23">
        <f t="shared" si="127"/>
        <v>2006</v>
      </c>
    </row>
    <row r="1605" spans="1:7" x14ac:dyDescent="0.2">
      <c r="A1605" s="23" t="s">
        <v>1126</v>
      </c>
      <c r="C1605" s="24">
        <f t="shared" si="124"/>
        <v>38763</v>
      </c>
      <c r="D1605" s="23">
        <f t="shared" si="125"/>
        <v>44.15</v>
      </c>
      <c r="E1605" s="23">
        <f t="shared" si="126"/>
        <v>44.15</v>
      </c>
      <c r="F1605" s="23">
        <f t="shared" si="128"/>
        <v>0</v>
      </c>
      <c r="G1605" s="23">
        <f t="shared" si="127"/>
        <v>2006</v>
      </c>
    </row>
    <row r="1606" spans="1:7" x14ac:dyDescent="0.2">
      <c r="A1606" s="23" t="s">
        <v>1125</v>
      </c>
      <c r="C1606" s="24">
        <f t="shared" si="124"/>
        <v>38764</v>
      </c>
      <c r="D1606" s="23">
        <f t="shared" si="125"/>
        <v>44.25</v>
      </c>
      <c r="E1606" s="23">
        <f t="shared" si="126"/>
        <v>44.25</v>
      </c>
      <c r="F1606" s="23">
        <f t="shared" si="128"/>
        <v>2.2624444039695433E-3</v>
      </c>
      <c r="G1606" s="23">
        <f t="shared" si="127"/>
        <v>2006</v>
      </c>
    </row>
    <row r="1607" spans="1:7" x14ac:dyDescent="0.2">
      <c r="A1607" s="23" t="s">
        <v>1124</v>
      </c>
      <c r="C1607" s="24">
        <f t="shared" si="124"/>
        <v>38765</v>
      </c>
      <c r="D1607" s="23">
        <f t="shared" si="125"/>
        <v>44.33</v>
      </c>
      <c r="E1607" s="23">
        <f t="shared" si="126"/>
        <v>44.33</v>
      </c>
      <c r="F1607" s="23">
        <f t="shared" si="128"/>
        <v>1.8062773030236802E-3</v>
      </c>
      <c r="G1607" s="23">
        <f t="shared" si="127"/>
        <v>2006</v>
      </c>
    </row>
    <row r="1608" spans="1:7" x14ac:dyDescent="0.2">
      <c r="A1608" s="23" t="s">
        <v>1123</v>
      </c>
      <c r="C1608" s="24">
        <f t="shared" ref="C1608:C1671" si="129">VALUE(LEFT(A1608,15))</f>
        <v>38768</v>
      </c>
      <c r="D1608" s="23" t="e">
        <f t="shared" ref="D1608:D1671" si="130">VALUE(RIGHT(A1608,9))</f>
        <v>#VALUE!</v>
      </c>
      <c r="E1608" s="23">
        <f t="shared" ref="E1608:E1671" si="131">IF(ISNUMBER(D1608),D1608,D1607)</f>
        <v>44.33</v>
      </c>
      <c r="F1608" s="23">
        <f t="shared" si="128"/>
        <v>0</v>
      </c>
      <c r="G1608" s="23">
        <f t="shared" ref="G1608:G1671" si="132">YEAR(C1608)</f>
        <v>2006</v>
      </c>
    </row>
    <row r="1609" spans="1:7" x14ac:dyDescent="0.2">
      <c r="A1609" s="23" t="s">
        <v>1122</v>
      </c>
      <c r="C1609" s="24">
        <f t="shared" si="129"/>
        <v>38769</v>
      </c>
      <c r="D1609" s="23">
        <f t="shared" si="130"/>
        <v>44.36</v>
      </c>
      <c r="E1609" s="23">
        <f t="shared" si="131"/>
        <v>44.36</v>
      </c>
      <c r="F1609" s="23">
        <f t="shared" ref="F1609:F1672" si="133">LN(E1609/E1608)</f>
        <v>6.7651372520414414E-4</v>
      </c>
      <c r="G1609" s="23">
        <f t="shared" si="132"/>
        <v>2006</v>
      </c>
    </row>
    <row r="1610" spans="1:7" x14ac:dyDescent="0.2">
      <c r="A1610" s="23" t="s">
        <v>1121</v>
      </c>
      <c r="C1610" s="24">
        <f t="shared" si="129"/>
        <v>38770</v>
      </c>
      <c r="D1610" s="23">
        <f t="shared" si="130"/>
        <v>44.54</v>
      </c>
      <c r="E1610" s="23">
        <f t="shared" si="131"/>
        <v>44.54</v>
      </c>
      <c r="F1610" s="23">
        <f t="shared" si="133"/>
        <v>4.0494993470553027E-3</v>
      </c>
      <c r="G1610" s="23">
        <f t="shared" si="132"/>
        <v>2006</v>
      </c>
    </row>
    <row r="1611" spans="1:7" x14ac:dyDescent="0.2">
      <c r="A1611" s="23" t="s">
        <v>1120</v>
      </c>
      <c r="C1611" s="24">
        <f t="shared" si="129"/>
        <v>38771</v>
      </c>
      <c r="D1611" s="23">
        <f t="shared" si="130"/>
        <v>44.36</v>
      </c>
      <c r="E1611" s="23">
        <f t="shared" si="131"/>
        <v>44.36</v>
      </c>
      <c r="F1611" s="23">
        <f t="shared" si="133"/>
        <v>-4.0494993470553062E-3</v>
      </c>
      <c r="G1611" s="23">
        <f t="shared" si="132"/>
        <v>2006</v>
      </c>
    </row>
    <row r="1612" spans="1:7" x14ac:dyDescent="0.2">
      <c r="A1612" s="23" t="s">
        <v>1119</v>
      </c>
      <c r="C1612" s="24">
        <f t="shared" si="129"/>
        <v>38772</v>
      </c>
      <c r="D1612" s="23">
        <f t="shared" si="130"/>
        <v>44.35</v>
      </c>
      <c r="E1612" s="23">
        <f t="shared" si="131"/>
        <v>44.35</v>
      </c>
      <c r="F1612" s="23">
        <f t="shared" si="133"/>
        <v>-2.2545372657770363E-4</v>
      </c>
      <c r="G1612" s="23">
        <f t="shared" si="132"/>
        <v>2006</v>
      </c>
    </row>
    <row r="1613" spans="1:7" x14ac:dyDescent="0.2">
      <c r="A1613" s="23" t="s">
        <v>1118</v>
      </c>
      <c r="C1613" s="24">
        <f t="shared" si="129"/>
        <v>38775</v>
      </c>
      <c r="D1613" s="23">
        <f t="shared" si="130"/>
        <v>44.41</v>
      </c>
      <c r="E1613" s="23">
        <f t="shared" si="131"/>
        <v>44.41</v>
      </c>
      <c r="F1613" s="23">
        <f t="shared" si="133"/>
        <v>1.3519605484222958E-3</v>
      </c>
      <c r="G1613" s="23">
        <f t="shared" si="132"/>
        <v>2006</v>
      </c>
    </row>
    <row r="1614" spans="1:7" x14ac:dyDescent="0.2">
      <c r="A1614" s="23" t="s">
        <v>1117</v>
      </c>
      <c r="C1614" s="24">
        <f t="shared" si="129"/>
        <v>38776</v>
      </c>
      <c r="D1614" s="23">
        <f t="shared" si="130"/>
        <v>44.21</v>
      </c>
      <c r="E1614" s="23">
        <f t="shared" si="131"/>
        <v>44.21</v>
      </c>
      <c r="F1614" s="23">
        <f t="shared" si="133"/>
        <v>-4.5136614658589603E-3</v>
      </c>
      <c r="G1614" s="23">
        <f t="shared" si="132"/>
        <v>2006</v>
      </c>
    </row>
    <row r="1615" spans="1:7" x14ac:dyDescent="0.2">
      <c r="A1615" s="23" t="s">
        <v>1116</v>
      </c>
      <c r="C1615" s="24">
        <f t="shared" si="129"/>
        <v>38777</v>
      </c>
      <c r="D1615" s="23">
        <f t="shared" si="130"/>
        <v>44.35</v>
      </c>
      <c r="E1615" s="23">
        <f t="shared" si="131"/>
        <v>44.35</v>
      </c>
      <c r="F1615" s="23">
        <f t="shared" si="133"/>
        <v>3.161700917436627E-3</v>
      </c>
      <c r="G1615" s="23">
        <f t="shared" si="132"/>
        <v>2006</v>
      </c>
    </row>
    <row r="1616" spans="1:7" x14ac:dyDescent="0.2">
      <c r="A1616" s="23" t="s">
        <v>1115</v>
      </c>
      <c r="C1616" s="24">
        <f t="shared" si="129"/>
        <v>38778</v>
      </c>
      <c r="D1616" s="23">
        <f t="shared" si="130"/>
        <v>44.18</v>
      </c>
      <c r="E1616" s="23">
        <f t="shared" si="131"/>
        <v>44.18</v>
      </c>
      <c r="F1616" s="23">
        <f t="shared" si="133"/>
        <v>-3.8405107636173674E-3</v>
      </c>
      <c r="G1616" s="23">
        <f t="shared" si="132"/>
        <v>2006</v>
      </c>
    </row>
    <row r="1617" spans="1:7" x14ac:dyDescent="0.2">
      <c r="A1617" s="23" t="s">
        <v>1114</v>
      </c>
      <c r="C1617" s="24">
        <f t="shared" si="129"/>
        <v>38779</v>
      </c>
      <c r="D1617" s="23">
        <f t="shared" si="130"/>
        <v>44.09</v>
      </c>
      <c r="E1617" s="23">
        <f t="shared" si="131"/>
        <v>44.09</v>
      </c>
      <c r="F1617" s="23">
        <f t="shared" si="133"/>
        <v>-2.0391986221248003E-3</v>
      </c>
      <c r="G1617" s="23">
        <f t="shared" si="132"/>
        <v>2006</v>
      </c>
    </row>
    <row r="1618" spans="1:7" x14ac:dyDescent="0.2">
      <c r="A1618" s="23" t="s">
        <v>1113</v>
      </c>
      <c r="C1618" s="24">
        <f t="shared" si="129"/>
        <v>38782</v>
      </c>
      <c r="D1618" s="23">
        <f t="shared" si="130"/>
        <v>44.18</v>
      </c>
      <c r="E1618" s="23">
        <f t="shared" si="131"/>
        <v>44.18</v>
      </c>
      <c r="F1618" s="23">
        <f t="shared" si="133"/>
        <v>2.0391986221247162E-3</v>
      </c>
      <c r="G1618" s="23">
        <f t="shared" si="132"/>
        <v>2006</v>
      </c>
    </row>
    <row r="1619" spans="1:7" x14ac:dyDescent="0.2">
      <c r="A1619" s="23" t="s">
        <v>1112</v>
      </c>
      <c r="C1619" s="24">
        <f t="shared" si="129"/>
        <v>38783</v>
      </c>
      <c r="D1619" s="23">
        <f t="shared" si="130"/>
        <v>44.24</v>
      </c>
      <c r="E1619" s="23">
        <f t="shared" si="131"/>
        <v>44.24</v>
      </c>
      <c r="F1619" s="23">
        <f t="shared" si="133"/>
        <v>1.3571592221082818E-3</v>
      </c>
      <c r="G1619" s="23">
        <f t="shared" si="132"/>
        <v>2006</v>
      </c>
    </row>
    <row r="1620" spans="1:7" x14ac:dyDescent="0.2">
      <c r="A1620" s="23" t="s">
        <v>1111</v>
      </c>
      <c r="C1620" s="24">
        <f t="shared" si="129"/>
        <v>38784</v>
      </c>
      <c r="D1620" s="23">
        <f t="shared" si="130"/>
        <v>44.36</v>
      </c>
      <c r="E1620" s="23">
        <f t="shared" si="131"/>
        <v>44.36</v>
      </c>
      <c r="F1620" s="23">
        <f t="shared" si="133"/>
        <v>2.7088052680868772E-3</v>
      </c>
      <c r="G1620" s="23">
        <f t="shared" si="132"/>
        <v>2006</v>
      </c>
    </row>
    <row r="1621" spans="1:7" x14ac:dyDescent="0.2">
      <c r="A1621" s="23" t="s">
        <v>1110</v>
      </c>
      <c r="C1621" s="24">
        <f t="shared" si="129"/>
        <v>38785</v>
      </c>
      <c r="D1621" s="23">
        <f t="shared" si="130"/>
        <v>44.3</v>
      </c>
      <c r="E1621" s="23">
        <f t="shared" si="131"/>
        <v>44.3</v>
      </c>
      <c r="F1621" s="23">
        <f t="shared" si="133"/>
        <v>-1.3534854310763762E-3</v>
      </c>
      <c r="G1621" s="23">
        <f t="shared" si="132"/>
        <v>2006</v>
      </c>
    </row>
    <row r="1622" spans="1:7" x14ac:dyDescent="0.2">
      <c r="A1622" s="23" t="s">
        <v>1109</v>
      </c>
      <c r="C1622" s="24">
        <f t="shared" si="129"/>
        <v>38786</v>
      </c>
      <c r="D1622" s="23">
        <f t="shared" si="130"/>
        <v>44.31</v>
      </c>
      <c r="E1622" s="23">
        <f t="shared" si="131"/>
        <v>44.31</v>
      </c>
      <c r="F1622" s="23">
        <f t="shared" si="133"/>
        <v>2.2570816030832217E-4</v>
      </c>
      <c r="G1622" s="23">
        <f t="shared" si="132"/>
        <v>2006</v>
      </c>
    </row>
    <row r="1623" spans="1:7" x14ac:dyDescent="0.2">
      <c r="A1623" s="23" t="s">
        <v>1108</v>
      </c>
      <c r="C1623" s="24">
        <f t="shared" si="129"/>
        <v>38789</v>
      </c>
      <c r="D1623" s="23">
        <f t="shared" si="130"/>
        <v>44.38</v>
      </c>
      <c r="E1623" s="23">
        <f t="shared" si="131"/>
        <v>44.38</v>
      </c>
      <c r="F1623" s="23">
        <f t="shared" si="133"/>
        <v>1.5785322930497896E-3</v>
      </c>
      <c r="G1623" s="23">
        <f t="shared" si="132"/>
        <v>2006</v>
      </c>
    </row>
    <row r="1624" spans="1:7" x14ac:dyDescent="0.2">
      <c r="A1624" s="23" t="s">
        <v>1107</v>
      </c>
      <c r="C1624" s="24">
        <f t="shared" si="129"/>
        <v>38790</v>
      </c>
      <c r="D1624" s="23">
        <f t="shared" si="130"/>
        <v>44.37</v>
      </c>
      <c r="E1624" s="23">
        <f t="shared" si="131"/>
        <v>44.37</v>
      </c>
      <c r="F1624" s="23">
        <f t="shared" si="133"/>
        <v>-2.2535211362983228E-4</v>
      </c>
      <c r="G1624" s="23">
        <f t="shared" si="132"/>
        <v>2006</v>
      </c>
    </row>
    <row r="1625" spans="1:7" x14ac:dyDescent="0.2">
      <c r="A1625" s="23" t="s">
        <v>1106</v>
      </c>
      <c r="C1625" s="24">
        <f t="shared" si="129"/>
        <v>38791</v>
      </c>
      <c r="D1625" s="23">
        <f t="shared" si="130"/>
        <v>44.11</v>
      </c>
      <c r="E1625" s="23">
        <f t="shared" si="131"/>
        <v>44.11</v>
      </c>
      <c r="F1625" s="23">
        <f t="shared" si="133"/>
        <v>-5.8770512739697509E-3</v>
      </c>
      <c r="G1625" s="23">
        <f t="shared" si="132"/>
        <v>2006</v>
      </c>
    </row>
    <row r="1626" spans="1:7" x14ac:dyDescent="0.2">
      <c r="A1626" s="23" t="s">
        <v>1105</v>
      </c>
      <c r="C1626" s="24">
        <f t="shared" si="129"/>
        <v>38792</v>
      </c>
      <c r="D1626" s="23">
        <f t="shared" si="130"/>
        <v>44.29</v>
      </c>
      <c r="E1626" s="23">
        <f t="shared" si="131"/>
        <v>44.29</v>
      </c>
      <c r="F1626" s="23">
        <f t="shared" si="133"/>
        <v>4.0724038182584528E-3</v>
      </c>
      <c r="G1626" s="23">
        <f t="shared" si="132"/>
        <v>2006</v>
      </c>
    </row>
    <row r="1627" spans="1:7" x14ac:dyDescent="0.2">
      <c r="A1627" s="23" t="s">
        <v>1104</v>
      </c>
      <c r="C1627" s="24">
        <f t="shared" si="129"/>
        <v>38793</v>
      </c>
      <c r="D1627" s="23">
        <f t="shared" si="130"/>
        <v>44.26</v>
      </c>
      <c r="E1627" s="23">
        <f t="shared" si="131"/>
        <v>44.26</v>
      </c>
      <c r="F1627" s="23">
        <f t="shared" si="133"/>
        <v>-6.7758331220322881E-4</v>
      </c>
      <c r="G1627" s="23">
        <f t="shared" si="132"/>
        <v>2006</v>
      </c>
    </row>
    <row r="1628" spans="1:7" x14ac:dyDescent="0.2">
      <c r="A1628" s="23" t="s">
        <v>1103</v>
      </c>
      <c r="C1628" s="24">
        <f t="shared" si="129"/>
        <v>38796</v>
      </c>
      <c r="D1628" s="23">
        <f t="shared" si="130"/>
        <v>44.25</v>
      </c>
      <c r="E1628" s="23">
        <f t="shared" si="131"/>
        <v>44.25</v>
      </c>
      <c r="F1628" s="23">
        <f t="shared" si="133"/>
        <v>-2.2596316896497781E-4</v>
      </c>
      <c r="G1628" s="23">
        <f t="shared" si="132"/>
        <v>2006</v>
      </c>
    </row>
    <row r="1629" spans="1:7" x14ac:dyDescent="0.2">
      <c r="A1629" s="23" t="s">
        <v>1102</v>
      </c>
      <c r="C1629" s="24">
        <f t="shared" si="129"/>
        <v>38797</v>
      </c>
      <c r="D1629" s="23">
        <f t="shared" si="130"/>
        <v>44.29</v>
      </c>
      <c r="E1629" s="23">
        <f t="shared" si="131"/>
        <v>44.29</v>
      </c>
      <c r="F1629" s="23">
        <f t="shared" si="133"/>
        <v>9.0354648116821484E-4</v>
      </c>
      <c r="G1629" s="23">
        <f t="shared" si="132"/>
        <v>2006</v>
      </c>
    </row>
    <row r="1630" spans="1:7" x14ac:dyDescent="0.2">
      <c r="A1630" s="23" t="s">
        <v>1101</v>
      </c>
      <c r="C1630" s="24">
        <f t="shared" si="129"/>
        <v>38798</v>
      </c>
      <c r="D1630" s="23">
        <f t="shared" si="130"/>
        <v>44.36</v>
      </c>
      <c r="E1630" s="23">
        <f t="shared" si="131"/>
        <v>44.36</v>
      </c>
      <c r="F1630" s="23">
        <f t="shared" si="133"/>
        <v>1.5792445470594278E-3</v>
      </c>
      <c r="G1630" s="23">
        <f t="shared" si="132"/>
        <v>2006</v>
      </c>
    </row>
    <row r="1631" spans="1:7" x14ac:dyDescent="0.2">
      <c r="A1631" s="23" t="s">
        <v>1100</v>
      </c>
      <c r="C1631" s="24">
        <f t="shared" si="129"/>
        <v>38799</v>
      </c>
      <c r="D1631" s="23">
        <f t="shared" si="130"/>
        <v>44.43</v>
      </c>
      <c r="E1631" s="23">
        <f t="shared" si="131"/>
        <v>44.43</v>
      </c>
      <c r="F1631" s="23">
        <f t="shared" si="133"/>
        <v>1.5767544656508905E-3</v>
      </c>
      <c r="G1631" s="23">
        <f t="shared" si="132"/>
        <v>2006</v>
      </c>
    </row>
    <row r="1632" spans="1:7" x14ac:dyDescent="0.2">
      <c r="A1632" s="23" t="s">
        <v>1099</v>
      </c>
      <c r="C1632" s="24">
        <f t="shared" si="129"/>
        <v>38800</v>
      </c>
      <c r="D1632" s="23">
        <f t="shared" si="130"/>
        <v>44.49</v>
      </c>
      <c r="E1632" s="23">
        <f t="shared" si="131"/>
        <v>44.49</v>
      </c>
      <c r="F1632" s="23">
        <f t="shared" si="133"/>
        <v>1.3495278701333979E-3</v>
      </c>
      <c r="G1632" s="23">
        <f t="shared" si="132"/>
        <v>2006</v>
      </c>
    </row>
    <row r="1633" spans="1:7" x14ac:dyDescent="0.2">
      <c r="A1633" s="23" t="s">
        <v>1098</v>
      </c>
      <c r="C1633" s="24">
        <f t="shared" si="129"/>
        <v>38803</v>
      </c>
      <c r="D1633" s="23">
        <f t="shared" si="130"/>
        <v>44.58</v>
      </c>
      <c r="E1633" s="23">
        <f t="shared" si="131"/>
        <v>44.58</v>
      </c>
      <c r="F1633" s="23">
        <f t="shared" si="133"/>
        <v>2.0208831397723103E-3</v>
      </c>
      <c r="G1633" s="23">
        <f t="shared" si="132"/>
        <v>2006</v>
      </c>
    </row>
    <row r="1634" spans="1:7" x14ac:dyDescent="0.2">
      <c r="A1634" s="23" t="s">
        <v>1097</v>
      </c>
      <c r="C1634" s="24">
        <f t="shared" si="129"/>
        <v>38804</v>
      </c>
      <c r="D1634" s="23">
        <f t="shared" si="130"/>
        <v>44.49</v>
      </c>
      <c r="E1634" s="23">
        <f t="shared" si="131"/>
        <v>44.49</v>
      </c>
      <c r="F1634" s="23">
        <f t="shared" si="133"/>
        <v>-2.0208831397722461E-3</v>
      </c>
      <c r="G1634" s="23">
        <f t="shared" si="132"/>
        <v>2006</v>
      </c>
    </row>
    <row r="1635" spans="1:7" x14ac:dyDescent="0.2">
      <c r="A1635" s="23" t="s">
        <v>1096</v>
      </c>
      <c r="C1635" s="24">
        <f t="shared" si="129"/>
        <v>38805</v>
      </c>
      <c r="D1635" s="23">
        <f t="shared" si="130"/>
        <v>44.53</v>
      </c>
      <c r="E1635" s="23">
        <f t="shared" si="131"/>
        <v>44.53</v>
      </c>
      <c r="F1635" s="23">
        <f t="shared" si="133"/>
        <v>8.9867451566065916E-4</v>
      </c>
      <c r="G1635" s="23">
        <f t="shared" si="132"/>
        <v>2006</v>
      </c>
    </row>
    <row r="1636" spans="1:7" x14ac:dyDescent="0.2">
      <c r="A1636" s="23" t="s">
        <v>1095</v>
      </c>
      <c r="C1636" s="24">
        <f t="shared" si="129"/>
        <v>38806</v>
      </c>
      <c r="D1636" s="23">
        <f t="shared" si="130"/>
        <v>44.45</v>
      </c>
      <c r="E1636" s="23">
        <f t="shared" si="131"/>
        <v>44.45</v>
      </c>
      <c r="F1636" s="23">
        <f t="shared" si="133"/>
        <v>-1.7981573736974377E-3</v>
      </c>
      <c r="G1636" s="23">
        <f t="shared" si="132"/>
        <v>2006</v>
      </c>
    </row>
    <row r="1637" spans="1:7" x14ac:dyDescent="0.2">
      <c r="A1637" s="23" t="s">
        <v>1094</v>
      </c>
      <c r="C1637" s="24">
        <f t="shared" si="129"/>
        <v>38807</v>
      </c>
      <c r="D1637" s="23">
        <f t="shared" si="130"/>
        <v>44.48</v>
      </c>
      <c r="E1637" s="23">
        <f t="shared" si="131"/>
        <v>44.48</v>
      </c>
      <c r="F1637" s="23">
        <f t="shared" si="133"/>
        <v>6.7468798241324254E-4</v>
      </c>
      <c r="G1637" s="23">
        <f t="shared" si="132"/>
        <v>2006</v>
      </c>
    </row>
    <row r="1638" spans="1:7" x14ac:dyDescent="0.2">
      <c r="A1638" s="23" t="s">
        <v>1093</v>
      </c>
      <c r="C1638" s="24">
        <f t="shared" si="129"/>
        <v>38810</v>
      </c>
      <c r="D1638" s="23">
        <f t="shared" si="130"/>
        <v>44.39</v>
      </c>
      <c r="E1638" s="23">
        <f t="shared" si="131"/>
        <v>44.39</v>
      </c>
      <c r="F1638" s="23">
        <f t="shared" si="133"/>
        <v>-2.0254310963829657E-3</v>
      </c>
      <c r="G1638" s="23">
        <f t="shared" si="132"/>
        <v>2006</v>
      </c>
    </row>
    <row r="1639" spans="1:7" x14ac:dyDescent="0.2">
      <c r="A1639" s="23" t="s">
        <v>1092</v>
      </c>
      <c r="C1639" s="24">
        <f t="shared" si="129"/>
        <v>38811</v>
      </c>
      <c r="D1639" s="23">
        <f t="shared" si="130"/>
        <v>44.58</v>
      </c>
      <c r="E1639" s="23">
        <f t="shared" si="131"/>
        <v>44.58</v>
      </c>
      <c r="F1639" s="23">
        <f t="shared" si="133"/>
        <v>4.2711091117788227E-3</v>
      </c>
      <c r="G1639" s="23">
        <f t="shared" si="132"/>
        <v>2006</v>
      </c>
    </row>
    <row r="1640" spans="1:7" x14ac:dyDescent="0.2">
      <c r="A1640" s="23" t="s">
        <v>1091</v>
      </c>
      <c r="C1640" s="24">
        <f t="shared" si="129"/>
        <v>38812</v>
      </c>
      <c r="D1640" s="23">
        <f t="shared" si="130"/>
        <v>44.42</v>
      </c>
      <c r="E1640" s="23">
        <f t="shared" si="131"/>
        <v>44.42</v>
      </c>
      <c r="F1640" s="23">
        <f t="shared" si="133"/>
        <v>-3.5955094914413626E-3</v>
      </c>
      <c r="G1640" s="23">
        <f t="shared" si="132"/>
        <v>2006</v>
      </c>
    </row>
    <row r="1641" spans="1:7" x14ac:dyDescent="0.2">
      <c r="A1641" s="23" t="s">
        <v>1090</v>
      </c>
      <c r="C1641" s="24">
        <f t="shared" si="129"/>
        <v>38813</v>
      </c>
      <c r="D1641" s="23">
        <f t="shared" si="130"/>
        <v>44.49</v>
      </c>
      <c r="E1641" s="23">
        <f t="shared" si="131"/>
        <v>44.49</v>
      </c>
      <c r="F1641" s="23">
        <f t="shared" si="133"/>
        <v>1.574626351668976E-3</v>
      </c>
      <c r="G1641" s="23">
        <f t="shared" si="132"/>
        <v>2006</v>
      </c>
    </row>
    <row r="1642" spans="1:7" x14ac:dyDescent="0.2">
      <c r="A1642" s="23" t="s">
        <v>1089</v>
      </c>
      <c r="C1642" s="24">
        <f t="shared" si="129"/>
        <v>38814</v>
      </c>
      <c r="D1642" s="23">
        <f t="shared" si="130"/>
        <v>44.46</v>
      </c>
      <c r="E1642" s="23">
        <f t="shared" si="131"/>
        <v>44.46</v>
      </c>
      <c r="F1642" s="23">
        <f t="shared" si="133"/>
        <v>-6.7453628189994945E-4</v>
      </c>
      <c r="G1642" s="23">
        <f t="shared" si="132"/>
        <v>2006</v>
      </c>
    </row>
    <row r="1643" spans="1:7" x14ac:dyDescent="0.2">
      <c r="A1643" s="23" t="s">
        <v>1088</v>
      </c>
      <c r="C1643" s="24">
        <f t="shared" si="129"/>
        <v>38817</v>
      </c>
      <c r="D1643" s="23">
        <f t="shared" si="130"/>
        <v>44.66</v>
      </c>
      <c r="E1643" s="23">
        <f t="shared" si="131"/>
        <v>44.66</v>
      </c>
      <c r="F1643" s="23">
        <f t="shared" si="133"/>
        <v>4.488337875961119E-3</v>
      </c>
      <c r="G1643" s="23">
        <f t="shared" si="132"/>
        <v>2006</v>
      </c>
    </row>
    <row r="1644" spans="1:7" x14ac:dyDescent="0.2">
      <c r="A1644" s="23" t="s">
        <v>1087</v>
      </c>
      <c r="C1644" s="24">
        <f t="shared" si="129"/>
        <v>38818</v>
      </c>
      <c r="D1644" s="23">
        <f t="shared" si="130"/>
        <v>44.68</v>
      </c>
      <c r="E1644" s="23">
        <f t="shared" si="131"/>
        <v>44.68</v>
      </c>
      <c r="F1644" s="23">
        <f t="shared" si="133"/>
        <v>4.4772778898819154E-4</v>
      </c>
      <c r="G1644" s="23">
        <f t="shared" si="132"/>
        <v>2006</v>
      </c>
    </row>
    <row r="1645" spans="1:7" x14ac:dyDescent="0.2">
      <c r="A1645" s="23" t="s">
        <v>1086</v>
      </c>
      <c r="C1645" s="24">
        <f t="shared" si="129"/>
        <v>38819</v>
      </c>
      <c r="D1645" s="23">
        <f t="shared" si="130"/>
        <v>45.09</v>
      </c>
      <c r="E1645" s="23">
        <f t="shared" si="131"/>
        <v>45.09</v>
      </c>
      <c r="F1645" s="23">
        <f t="shared" si="133"/>
        <v>9.1345182319929573E-3</v>
      </c>
      <c r="G1645" s="23">
        <f t="shared" si="132"/>
        <v>2006</v>
      </c>
    </row>
    <row r="1646" spans="1:7" x14ac:dyDescent="0.2">
      <c r="A1646" s="23" t="s">
        <v>1085</v>
      </c>
      <c r="C1646" s="24">
        <f t="shared" si="129"/>
        <v>38820</v>
      </c>
      <c r="D1646" s="23">
        <f t="shared" si="130"/>
        <v>45.05</v>
      </c>
      <c r="E1646" s="23">
        <f t="shared" si="131"/>
        <v>45.05</v>
      </c>
      <c r="F1646" s="23">
        <f t="shared" si="133"/>
        <v>-8.8750837864606412E-4</v>
      </c>
      <c r="G1646" s="23">
        <f t="shared" si="132"/>
        <v>2006</v>
      </c>
    </row>
    <row r="1647" spans="1:7" x14ac:dyDescent="0.2">
      <c r="A1647" s="23" t="s">
        <v>1084</v>
      </c>
      <c r="C1647" s="24">
        <f t="shared" si="129"/>
        <v>38821</v>
      </c>
      <c r="D1647" s="23">
        <f t="shared" si="130"/>
        <v>45.02</v>
      </c>
      <c r="E1647" s="23">
        <f t="shared" si="131"/>
        <v>45.02</v>
      </c>
      <c r="F1647" s="23">
        <f t="shared" si="133"/>
        <v>-6.6614857576056724E-4</v>
      </c>
      <c r="G1647" s="23">
        <f t="shared" si="132"/>
        <v>2006</v>
      </c>
    </row>
    <row r="1648" spans="1:7" x14ac:dyDescent="0.2">
      <c r="A1648" s="23" t="s">
        <v>1083</v>
      </c>
      <c r="C1648" s="24">
        <f t="shared" si="129"/>
        <v>38824</v>
      </c>
      <c r="D1648" s="23">
        <f t="shared" si="130"/>
        <v>44.97</v>
      </c>
      <c r="E1648" s="23">
        <f t="shared" si="131"/>
        <v>44.97</v>
      </c>
      <c r="F1648" s="23">
        <f t="shared" si="133"/>
        <v>-1.1112346959702717E-3</v>
      </c>
      <c r="G1648" s="23">
        <f t="shared" si="132"/>
        <v>2006</v>
      </c>
    </row>
    <row r="1649" spans="1:7" x14ac:dyDescent="0.2">
      <c r="A1649" s="23" t="s">
        <v>1082</v>
      </c>
      <c r="C1649" s="24">
        <f t="shared" si="129"/>
        <v>38825</v>
      </c>
      <c r="D1649" s="23">
        <f t="shared" si="130"/>
        <v>45.08</v>
      </c>
      <c r="E1649" s="23">
        <f t="shared" si="131"/>
        <v>45.08</v>
      </c>
      <c r="F1649" s="23">
        <f t="shared" si="133"/>
        <v>2.4430883889594648E-3</v>
      </c>
      <c r="G1649" s="23">
        <f t="shared" si="132"/>
        <v>2006</v>
      </c>
    </row>
    <row r="1650" spans="1:7" x14ac:dyDescent="0.2">
      <c r="A1650" s="23" t="s">
        <v>1081</v>
      </c>
      <c r="C1650" s="24">
        <f t="shared" si="129"/>
        <v>38826</v>
      </c>
      <c r="D1650" s="23">
        <f t="shared" si="130"/>
        <v>45.01</v>
      </c>
      <c r="E1650" s="23">
        <f t="shared" si="131"/>
        <v>45.01</v>
      </c>
      <c r="F1650" s="23">
        <f t="shared" si="133"/>
        <v>-1.5540018667342026E-3</v>
      </c>
      <c r="G1650" s="23">
        <f t="shared" si="132"/>
        <v>2006</v>
      </c>
    </row>
    <row r="1651" spans="1:7" x14ac:dyDescent="0.2">
      <c r="A1651" s="23" t="s">
        <v>1080</v>
      </c>
      <c r="C1651" s="24">
        <f t="shared" si="129"/>
        <v>38827</v>
      </c>
      <c r="D1651" s="23">
        <f t="shared" si="130"/>
        <v>45.06</v>
      </c>
      <c r="E1651" s="23">
        <f t="shared" si="131"/>
        <v>45.06</v>
      </c>
      <c r="F1651" s="23">
        <f t="shared" si="133"/>
        <v>1.1102476992571825E-3</v>
      </c>
      <c r="G1651" s="23">
        <f t="shared" si="132"/>
        <v>2006</v>
      </c>
    </row>
    <row r="1652" spans="1:7" x14ac:dyDescent="0.2">
      <c r="A1652" s="23" t="s">
        <v>1079</v>
      </c>
      <c r="C1652" s="24">
        <f t="shared" si="129"/>
        <v>38828</v>
      </c>
      <c r="D1652" s="23">
        <f t="shared" si="130"/>
        <v>45.05</v>
      </c>
      <c r="E1652" s="23">
        <f t="shared" si="131"/>
        <v>45.05</v>
      </c>
      <c r="F1652" s="23">
        <f t="shared" si="133"/>
        <v>-2.2195094975154548E-4</v>
      </c>
      <c r="G1652" s="23">
        <f t="shared" si="132"/>
        <v>2006</v>
      </c>
    </row>
    <row r="1653" spans="1:7" x14ac:dyDescent="0.2">
      <c r="A1653" s="23" t="s">
        <v>1078</v>
      </c>
      <c r="C1653" s="24">
        <f t="shared" si="129"/>
        <v>38831</v>
      </c>
      <c r="D1653" s="23">
        <f t="shared" si="130"/>
        <v>44.86</v>
      </c>
      <c r="E1653" s="23">
        <f t="shared" si="131"/>
        <v>44.86</v>
      </c>
      <c r="F1653" s="23">
        <f t="shared" si="133"/>
        <v>-4.2264549622846219E-3</v>
      </c>
      <c r="G1653" s="23">
        <f t="shared" si="132"/>
        <v>2006</v>
      </c>
    </row>
    <row r="1654" spans="1:7" x14ac:dyDescent="0.2">
      <c r="A1654" s="23" t="s">
        <v>1077</v>
      </c>
      <c r="C1654" s="24">
        <f t="shared" si="129"/>
        <v>38832</v>
      </c>
      <c r="D1654" s="23">
        <f t="shared" si="130"/>
        <v>44.88</v>
      </c>
      <c r="E1654" s="23">
        <f t="shared" si="131"/>
        <v>44.88</v>
      </c>
      <c r="F1654" s="23">
        <f t="shared" si="133"/>
        <v>4.457321223787508E-4</v>
      </c>
      <c r="G1654" s="23">
        <f t="shared" si="132"/>
        <v>2006</v>
      </c>
    </row>
    <row r="1655" spans="1:7" x14ac:dyDescent="0.2">
      <c r="A1655" s="23" t="s">
        <v>1076</v>
      </c>
      <c r="C1655" s="24">
        <f t="shared" si="129"/>
        <v>38833</v>
      </c>
      <c r="D1655" s="23">
        <f t="shared" si="130"/>
        <v>45.04</v>
      </c>
      <c r="E1655" s="23">
        <f t="shared" si="131"/>
        <v>45.04</v>
      </c>
      <c r="F1655" s="23">
        <f t="shared" si="133"/>
        <v>3.5587226169939328E-3</v>
      </c>
      <c r="G1655" s="23">
        <f t="shared" si="132"/>
        <v>2006</v>
      </c>
    </row>
    <row r="1656" spans="1:7" x14ac:dyDescent="0.2">
      <c r="A1656" s="23" t="s">
        <v>1075</v>
      </c>
      <c r="C1656" s="24">
        <f t="shared" si="129"/>
        <v>38834</v>
      </c>
      <c r="D1656" s="23">
        <f t="shared" si="130"/>
        <v>44.84</v>
      </c>
      <c r="E1656" s="23">
        <f t="shared" si="131"/>
        <v>44.84</v>
      </c>
      <c r="F1656" s="23">
        <f t="shared" si="133"/>
        <v>-4.4503856274756915E-3</v>
      </c>
      <c r="G1656" s="23">
        <f t="shared" si="132"/>
        <v>2006</v>
      </c>
    </row>
    <row r="1657" spans="1:7" x14ac:dyDescent="0.2">
      <c r="A1657" s="23" t="s">
        <v>1074</v>
      </c>
      <c r="C1657" s="24">
        <f t="shared" si="129"/>
        <v>38835</v>
      </c>
      <c r="D1657" s="23">
        <f t="shared" si="130"/>
        <v>44.86</v>
      </c>
      <c r="E1657" s="23">
        <f t="shared" si="131"/>
        <v>44.86</v>
      </c>
      <c r="F1657" s="23">
        <f t="shared" si="133"/>
        <v>4.4593088810306134E-4</v>
      </c>
      <c r="G1657" s="23">
        <f t="shared" si="132"/>
        <v>2006</v>
      </c>
    </row>
    <row r="1658" spans="1:7" x14ac:dyDescent="0.2">
      <c r="A1658" s="23" t="s">
        <v>1073</v>
      </c>
      <c r="C1658" s="24">
        <f t="shared" si="129"/>
        <v>38838</v>
      </c>
      <c r="D1658" s="23">
        <f t="shared" si="130"/>
        <v>44.77</v>
      </c>
      <c r="E1658" s="23">
        <f t="shared" si="131"/>
        <v>44.77</v>
      </c>
      <c r="F1658" s="23">
        <f t="shared" si="133"/>
        <v>-2.0082568391880311E-3</v>
      </c>
      <c r="G1658" s="23">
        <f t="shared" si="132"/>
        <v>2006</v>
      </c>
    </row>
    <row r="1659" spans="1:7" x14ac:dyDescent="0.2">
      <c r="A1659" s="23" t="s">
        <v>1072</v>
      </c>
      <c r="C1659" s="24">
        <f t="shared" si="129"/>
        <v>38839</v>
      </c>
      <c r="D1659" s="23">
        <f t="shared" si="130"/>
        <v>44.82</v>
      </c>
      <c r="E1659" s="23">
        <f t="shared" si="131"/>
        <v>44.82</v>
      </c>
      <c r="F1659" s="23">
        <f t="shared" si="133"/>
        <v>1.1161961199067888E-3</v>
      </c>
      <c r="G1659" s="23">
        <f t="shared" si="132"/>
        <v>2006</v>
      </c>
    </row>
    <row r="1660" spans="1:7" x14ac:dyDescent="0.2">
      <c r="A1660" s="23" t="s">
        <v>1071</v>
      </c>
      <c r="C1660" s="24">
        <f t="shared" si="129"/>
        <v>38840</v>
      </c>
      <c r="D1660" s="23">
        <f t="shared" si="130"/>
        <v>44.81</v>
      </c>
      <c r="E1660" s="23">
        <f t="shared" si="131"/>
        <v>44.81</v>
      </c>
      <c r="F1660" s="23">
        <f t="shared" si="133"/>
        <v>-2.2313957472920966E-4</v>
      </c>
      <c r="G1660" s="23">
        <f t="shared" si="132"/>
        <v>2006</v>
      </c>
    </row>
    <row r="1661" spans="1:7" x14ac:dyDescent="0.2">
      <c r="A1661" s="23" t="s">
        <v>1070</v>
      </c>
      <c r="C1661" s="24">
        <f t="shared" si="129"/>
        <v>38841</v>
      </c>
      <c r="D1661" s="23">
        <f t="shared" si="130"/>
        <v>44.81</v>
      </c>
      <c r="E1661" s="23">
        <f t="shared" si="131"/>
        <v>44.81</v>
      </c>
      <c r="F1661" s="23">
        <f t="shared" si="133"/>
        <v>0</v>
      </c>
      <c r="G1661" s="23">
        <f t="shared" si="132"/>
        <v>2006</v>
      </c>
    </row>
    <row r="1662" spans="1:7" x14ac:dyDescent="0.2">
      <c r="A1662" s="23" t="s">
        <v>1069</v>
      </c>
      <c r="C1662" s="24">
        <f t="shared" si="129"/>
        <v>38842</v>
      </c>
      <c r="D1662" s="23">
        <f t="shared" si="130"/>
        <v>44.85</v>
      </c>
      <c r="E1662" s="23">
        <f t="shared" si="131"/>
        <v>44.85</v>
      </c>
      <c r="F1662" s="23">
        <f t="shared" si="133"/>
        <v>8.9225970675354171E-4</v>
      </c>
      <c r="G1662" s="23">
        <f t="shared" si="132"/>
        <v>2006</v>
      </c>
    </row>
    <row r="1663" spans="1:7" x14ac:dyDescent="0.2">
      <c r="A1663" s="23" t="s">
        <v>1068</v>
      </c>
      <c r="C1663" s="24">
        <f t="shared" si="129"/>
        <v>38845</v>
      </c>
      <c r="D1663" s="23">
        <f t="shared" si="130"/>
        <v>44.82</v>
      </c>
      <c r="E1663" s="23">
        <f t="shared" si="131"/>
        <v>44.82</v>
      </c>
      <c r="F1663" s="23">
        <f t="shared" si="133"/>
        <v>-6.6912013202420758E-4</v>
      </c>
      <c r="G1663" s="23">
        <f t="shared" si="132"/>
        <v>2006</v>
      </c>
    </row>
    <row r="1664" spans="1:7" x14ac:dyDescent="0.2">
      <c r="A1664" s="23" t="s">
        <v>1067</v>
      </c>
      <c r="C1664" s="24">
        <f t="shared" si="129"/>
        <v>38846</v>
      </c>
      <c r="D1664" s="23">
        <f t="shared" si="130"/>
        <v>44.84</v>
      </c>
      <c r="E1664" s="23">
        <f t="shared" si="131"/>
        <v>44.84</v>
      </c>
      <c r="F1664" s="23">
        <f t="shared" si="133"/>
        <v>4.4612983117830188E-4</v>
      </c>
      <c r="G1664" s="23">
        <f t="shared" si="132"/>
        <v>2006</v>
      </c>
    </row>
    <row r="1665" spans="1:7" x14ac:dyDescent="0.2">
      <c r="A1665" s="23" t="s">
        <v>1066</v>
      </c>
      <c r="C1665" s="24">
        <f t="shared" si="129"/>
        <v>38847</v>
      </c>
      <c r="D1665" s="23">
        <f t="shared" si="130"/>
        <v>44.84</v>
      </c>
      <c r="E1665" s="23">
        <f t="shared" si="131"/>
        <v>44.84</v>
      </c>
      <c r="F1665" s="23">
        <f t="shared" si="133"/>
        <v>0</v>
      </c>
      <c r="G1665" s="23">
        <f t="shared" si="132"/>
        <v>2006</v>
      </c>
    </row>
    <row r="1666" spans="1:7" x14ac:dyDescent="0.2">
      <c r="A1666" s="23" t="s">
        <v>1065</v>
      </c>
      <c r="C1666" s="24">
        <f t="shared" si="129"/>
        <v>38848</v>
      </c>
      <c r="D1666" s="23">
        <f t="shared" si="130"/>
        <v>44.88</v>
      </c>
      <c r="E1666" s="23">
        <f t="shared" si="131"/>
        <v>44.88</v>
      </c>
      <c r="F1666" s="23">
        <f t="shared" si="133"/>
        <v>8.9166301048164203E-4</v>
      </c>
      <c r="G1666" s="23">
        <f t="shared" si="132"/>
        <v>2006</v>
      </c>
    </row>
    <row r="1667" spans="1:7" x14ac:dyDescent="0.2">
      <c r="A1667" s="23" t="s">
        <v>1064</v>
      </c>
      <c r="C1667" s="24">
        <f t="shared" si="129"/>
        <v>38849</v>
      </c>
      <c r="D1667" s="23">
        <f t="shared" si="130"/>
        <v>44.89</v>
      </c>
      <c r="E1667" s="23">
        <f t="shared" si="131"/>
        <v>44.89</v>
      </c>
      <c r="F1667" s="23">
        <f t="shared" si="133"/>
        <v>2.2279157939989478E-4</v>
      </c>
      <c r="G1667" s="23">
        <f t="shared" si="132"/>
        <v>2006</v>
      </c>
    </row>
    <row r="1668" spans="1:7" x14ac:dyDescent="0.2">
      <c r="A1668" s="23" t="s">
        <v>1063</v>
      </c>
      <c r="C1668" s="24">
        <f t="shared" si="129"/>
        <v>38852</v>
      </c>
      <c r="D1668" s="23">
        <f t="shared" si="130"/>
        <v>45.37</v>
      </c>
      <c r="E1668" s="23">
        <f t="shared" si="131"/>
        <v>45.37</v>
      </c>
      <c r="F1668" s="23">
        <f t="shared" si="133"/>
        <v>1.0636040882031709E-2</v>
      </c>
      <c r="G1668" s="23">
        <f t="shared" si="132"/>
        <v>2006</v>
      </c>
    </row>
    <row r="1669" spans="1:7" x14ac:dyDescent="0.2">
      <c r="A1669" s="23" t="s">
        <v>1062</v>
      </c>
      <c r="C1669" s="24">
        <f t="shared" si="129"/>
        <v>38853</v>
      </c>
      <c r="D1669" s="23">
        <f t="shared" si="130"/>
        <v>45.05</v>
      </c>
      <c r="E1669" s="23">
        <f t="shared" si="131"/>
        <v>45.05</v>
      </c>
      <c r="F1669" s="23">
        <f t="shared" si="133"/>
        <v>-7.0781096215256217E-3</v>
      </c>
      <c r="G1669" s="23">
        <f t="shared" si="132"/>
        <v>2006</v>
      </c>
    </row>
    <row r="1670" spans="1:7" x14ac:dyDescent="0.2">
      <c r="A1670" s="23" t="s">
        <v>1061</v>
      </c>
      <c r="C1670" s="24">
        <f t="shared" si="129"/>
        <v>38854</v>
      </c>
      <c r="D1670" s="23">
        <f t="shared" si="130"/>
        <v>44.69</v>
      </c>
      <c r="E1670" s="23">
        <f t="shared" si="131"/>
        <v>44.69</v>
      </c>
      <c r="F1670" s="23">
        <f t="shared" si="133"/>
        <v>-8.0232211089867438E-3</v>
      </c>
      <c r="G1670" s="23">
        <f t="shared" si="132"/>
        <v>2006</v>
      </c>
    </row>
    <row r="1671" spans="1:7" x14ac:dyDescent="0.2">
      <c r="A1671" s="23" t="s">
        <v>1060</v>
      </c>
      <c r="C1671" s="24">
        <f t="shared" si="129"/>
        <v>38855</v>
      </c>
      <c r="D1671" s="23">
        <f t="shared" si="130"/>
        <v>45.26</v>
      </c>
      <c r="E1671" s="23">
        <f t="shared" si="131"/>
        <v>45.26</v>
      </c>
      <c r="F1671" s="23">
        <f t="shared" si="133"/>
        <v>1.267387726003126E-2</v>
      </c>
      <c r="G1671" s="23">
        <f t="shared" si="132"/>
        <v>2006</v>
      </c>
    </row>
    <row r="1672" spans="1:7" x14ac:dyDescent="0.2">
      <c r="A1672" s="23" t="s">
        <v>1059</v>
      </c>
      <c r="C1672" s="24">
        <f t="shared" ref="C1672:C1735" si="134">VALUE(LEFT(A1672,15))</f>
        <v>38856</v>
      </c>
      <c r="D1672" s="23">
        <f t="shared" ref="D1672:D1735" si="135">VALUE(RIGHT(A1672,9))</f>
        <v>45.35</v>
      </c>
      <c r="E1672" s="23">
        <f t="shared" ref="E1672:E1735" si="136">IF(ISNUMBER(D1672),D1672,D1671)</f>
        <v>45.35</v>
      </c>
      <c r="F1672" s="23">
        <f t="shared" si="133"/>
        <v>1.9865363557544581E-3</v>
      </c>
      <c r="G1672" s="23">
        <f t="shared" ref="G1672:G1735" si="137">YEAR(C1672)</f>
        <v>2006</v>
      </c>
    </row>
    <row r="1673" spans="1:7" x14ac:dyDescent="0.2">
      <c r="A1673" s="23" t="s">
        <v>1058</v>
      </c>
      <c r="C1673" s="24">
        <f t="shared" si="134"/>
        <v>38859</v>
      </c>
      <c r="D1673" s="23">
        <f t="shared" si="135"/>
        <v>45.42</v>
      </c>
      <c r="E1673" s="23">
        <f t="shared" si="136"/>
        <v>45.42</v>
      </c>
      <c r="F1673" s="23">
        <f t="shared" ref="F1673:F1736" si="138">LN(E1673/E1672)</f>
        <v>1.5423601162668607E-3</v>
      </c>
      <c r="G1673" s="23">
        <f t="shared" si="137"/>
        <v>2006</v>
      </c>
    </row>
    <row r="1674" spans="1:7" x14ac:dyDescent="0.2">
      <c r="A1674" s="23" t="s">
        <v>1057</v>
      </c>
      <c r="C1674" s="24">
        <f t="shared" si="134"/>
        <v>38860</v>
      </c>
      <c r="D1674" s="23">
        <f t="shared" si="135"/>
        <v>45.38</v>
      </c>
      <c r="E1674" s="23">
        <f t="shared" si="136"/>
        <v>45.38</v>
      </c>
      <c r="F1674" s="23">
        <f t="shared" si="138"/>
        <v>-8.8105732571673394E-4</v>
      </c>
      <c r="G1674" s="23">
        <f t="shared" si="137"/>
        <v>2006</v>
      </c>
    </row>
    <row r="1675" spans="1:7" x14ac:dyDescent="0.2">
      <c r="A1675" s="23" t="s">
        <v>1056</v>
      </c>
      <c r="C1675" s="24">
        <f t="shared" si="134"/>
        <v>38861</v>
      </c>
      <c r="D1675" s="23">
        <f t="shared" si="135"/>
        <v>45.56</v>
      </c>
      <c r="E1675" s="23">
        <f t="shared" si="136"/>
        <v>45.56</v>
      </c>
      <c r="F1675" s="23">
        <f t="shared" si="138"/>
        <v>3.9586592272856666E-3</v>
      </c>
      <c r="G1675" s="23">
        <f t="shared" si="137"/>
        <v>2006</v>
      </c>
    </row>
    <row r="1676" spans="1:7" x14ac:dyDescent="0.2">
      <c r="A1676" s="23" t="s">
        <v>1055</v>
      </c>
      <c r="C1676" s="24">
        <f t="shared" si="134"/>
        <v>38862</v>
      </c>
      <c r="D1676" s="23">
        <f t="shared" si="135"/>
        <v>45.74</v>
      </c>
      <c r="E1676" s="23">
        <f t="shared" si="136"/>
        <v>45.74</v>
      </c>
      <c r="F1676" s="23">
        <f t="shared" si="138"/>
        <v>3.9430500156536303E-3</v>
      </c>
      <c r="G1676" s="23">
        <f t="shared" si="137"/>
        <v>2006</v>
      </c>
    </row>
    <row r="1677" spans="1:7" x14ac:dyDescent="0.2">
      <c r="A1677" s="23" t="s">
        <v>1054</v>
      </c>
      <c r="C1677" s="24">
        <f t="shared" si="134"/>
        <v>38863</v>
      </c>
      <c r="D1677" s="23">
        <f t="shared" si="135"/>
        <v>45.81</v>
      </c>
      <c r="E1677" s="23">
        <f t="shared" si="136"/>
        <v>45.81</v>
      </c>
      <c r="F1677" s="23">
        <f t="shared" si="138"/>
        <v>1.5292193040155814E-3</v>
      </c>
      <c r="G1677" s="23">
        <f t="shared" si="137"/>
        <v>2006</v>
      </c>
    </row>
    <row r="1678" spans="1:7" x14ac:dyDescent="0.2">
      <c r="A1678" s="23" t="s">
        <v>1053</v>
      </c>
      <c r="C1678" s="24">
        <f t="shared" si="134"/>
        <v>38866</v>
      </c>
      <c r="D1678" s="23" t="e">
        <f t="shared" si="135"/>
        <v>#VALUE!</v>
      </c>
      <c r="E1678" s="23">
        <f t="shared" si="136"/>
        <v>45.81</v>
      </c>
      <c r="F1678" s="23">
        <f t="shared" si="138"/>
        <v>0</v>
      </c>
      <c r="G1678" s="23">
        <f t="shared" si="137"/>
        <v>2006</v>
      </c>
    </row>
    <row r="1679" spans="1:7" x14ac:dyDescent="0.2">
      <c r="A1679" s="23" t="s">
        <v>1052</v>
      </c>
      <c r="C1679" s="24">
        <f t="shared" si="134"/>
        <v>38867</v>
      </c>
      <c r="D1679" s="23">
        <f t="shared" si="135"/>
        <v>46.13</v>
      </c>
      <c r="E1679" s="23">
        <f t="shared" si="136"/>
        <v>46.13</v>
      </c>
      <c r="F1679" s="23">
        <f t="shared" si="138"/>
        <v>6.9610896710783875E-3</v>
      </c>
      <c r="G1679" s="23">
        <f t="shared" si="137"/>
        <v>2006</v>
      </c>
    </row>
    <row r="1680" spans="1:7" x14ac:dyDescent="0.2">
      <c r="A1680" s="23" t="s">
        <v>1051</v>
      </c>
      <c r="C1680" s="24">
        <f t="shared" si="134"/>
        <v>38868</v>
      </c>
      <c r="D1680" s="23">
        <f t="shared" si="135"/>
        <v>46.22</v>
      </c>
      <c r="E1680" s="23">
        <f t="shared" si="136"/>
        <v>46.22</v>
      </c>
      <c r="F1680" s="23">
        <f t="shared" si="138"/>
        <v>1.9491072765054781E-3</v>
      </c>
      <c r="G1680" s="23">
        <f t="shared" si="137"/>
        <v>2006</v>
      </c>
    </row>
    <row r="1681" spans="1:7" x14ac:dyDescent="0.2">
      <c r="A1681" s="23" t="s">
        <v>1050</v>
      </c>
      <c r="C1681" s="24">
        <f t="shared" si="134"/>
        <v>38869</v>
      </c>
      <c r="D1681" s="23">
        <f t="shared" si="135"/>
        <v>46.19</v>
      </c>
      <c r="E1681" s="23">
        <f t="shared" si="136"/>
        <v>46.19</v>
      </c>
      <c r="F1681" s="23">
        <f t="shared" si="138"/>
        <v>-6.4928040372063127E-4</v>
      </c>
      <c r="G1681" s="23">
        <f t="shared" si="137"/>
        <v>2006</v>
      </c>
    </row>
    <row r="1682" spans="1:7" x14ac:dyDescent="0.2">
      <c r="A1682" s="23" t="s">
        <v>1049</v>
      </c>
      <c r="C1682" s="24">
        <f t="shared" si="134"/>
        <v>38870</v>
      </c>
      <c r="D1682" s="23">
        <f t="shared" si="135"/>
        <v>45.67</v>
      </c>
      <c r="E1682" s="23">
        <f t="shared" si="136"/>
        <v>45.67</v>
      </c>
      <c r="F1682" s="23">
        <f t="shared" si="138"/>
        <v>-1.1321697245606286E-2</v>
      </c>
      <c r="G1682" s="23">
        <f t="shared" si="137"/>
        <v>2006</v>
      </c>
    </row>
    <row r="1683" spans="1:7" x14ac:dyDescent="0.2">
      <c r="A1683" s="23" t="s">
        <v>1048</v>
      </c>
      <c r="C1683" s="24">
        <f t="shared" si="134"/>
        <v>38873</v>
      </c>
      <c r="D1683" s="23">
        <f t="shared" si="135"/>
        <v>45.7</v>
      </c>
      <c r="E1683" s="23">
        <f t="shared" si="136"/>
        <v>45.7</v>
      </c>
      <c r="F1683" s="23">
        <f t="shared" si="138"/>
        <v>6.5667070325147977E-4</v>
      </c>
      <c r="G1683" s="23">
        <f t="shared" si="137"/>
        <v>2006</v>
      </c>
    </row>
    <row r="1684" spans="1:7" x14ac:dyDescent="0.2">
      <c r="A1684" s="23" t="s">
        <v>1047</v>
      </c>
      <c r="C1684" s="24">
        <f t="shared" si="134"/>
        <v>38874</v>
      </c>
      <c r="D1684" s="23">
        <f t="shared" si="135"/>
        <v>45.8</v>
      </c>
      <c r="E1684" s="23">
        <f t="shared" si="136"/>
        <v>45.8</v>
      </c>
      <c r="F1684" s="23">
        <f t="shared" si="138"/>
        <v>2.1857932199802256E-3</v>
      </c>
      <c r="G1684" s="23">
        <f t="shared" si="137"/>
        <v>2006</v>
      </c>
    </row>
    <row r="1685" spans="1:7" x14ac:dyDescent="0.2">
      <c r="A1685" s="23" t="s">
        <v>1046</v>
      </c>
      <c r="C1685" s="24">
        <f t="shared" si="134"/>
        <v>38875</v>
      </c>
      <c r="D1685" s="23">
        <f t="shared" si="135"/>
        <v>45.89</v>
      </c>
      <c r="E1685" s="23">
        <f t="shared" si="136"/>
        <v>45.89</v>
      </c>
      <c r="F1685" s="23">
        <f t="shared" si="138"/>
        <v>1.9631372866029048E-3</v>
      </c>
      <c r="G1685" s="23">
        <f t="shared" si="137"/>
        <v>2006</v>
      </c>
    </row>
    <row r="1686" spans="1:7" x14ac:dyDescent="0.2">
      <c r="A1686" s="23" t="s">
        <v>1045</v>
      </c>
      <c r="C1686" s="24">
        <f t="shared" si="134"/>
        <v>38876</v>
      </c>
      <c r="D1686" s="23">
        <f t="shared" si="135"/>
        <v>45.91</v>
      </c>
      <c r="E1686" s="23">
        <f t="shared" si="136"/>
        <v>45.91</v>
      </c>
      <c r="F1686" s="23">
        <f t="shared" si="138"/>
        <v>4.3572985438836403E-4</v>
      </c>
      <c r="G1686" s="23">
        <f t="shared" si="137"/>
        <v>2006</v>
      </c>
    </row>
    <row r="1687" spans="1:7" x14ac:dyDescent="0.2">
      <c r="A1687" s="23" t="s">
        <v>1044</v>
      </c>
      <c r="C1687" s="24">
        <f t="shared" si="134"/>
        <v>38877</v>
      </c>
      <c r="D1687" s="23">
        <f t="shared" si="135"/>
        <v>45.81</v>
      </c>
      <c r="E1687" s="23">
        <f t="shared" si="136"/>
        <v>45.81</v>
      </c>
      <c r="F1687" s="23">
        <f t="shared" si="138"/>
        <v>-2.1805503624798281E-3</v>
      </c>
      <c r="G1687" s="23">
        <f t="shared" si="137"/>
        <v>2006</v>
      </c>
    </row>
    <row r="1688" spans="1:7" x14ac:dyDescent="0.2">
      <c r="A1688" s="23" t="s">
        <v>1043</v>
      </c>
      <c r="C1688" s="24">
        <f t="shared" si="134"/>
        <v>38880</v>
      </c>
      <c r="D1688" s="23">
        <f t="shared" si="135"/>
        <v>45.71</v>
      </c>
      <c r="E1688" s="23">
        <f t="shared" si="136"/>
        <v>45.71</v>
      </c>
      <c r="F1688" s="23">
        <f t="shared" si="138"/>
        <v>-2.1853155549977693E-3</v>
      </c>
      <c r="G1688" s="23">
        <f t="shared" si="137"/>
        <v>2006</v>
      </c>
    </row>
    <row r="1689" spans="1:7" x14ac:dyDescent="0.2">
      <c r="A1689" s="23" t="s">
        <v>1042</v>
      </c>
      <c r="C1689" s="24">
        <f t="shared" si="134"/>
        <v>38881</v>
      </c>
      <c r="D1689" s="23">
        <f t="shared" si="135"/>
        <v>45.81</v>
      </c>
      <c r="E1689" s="23">
        <f t="shared" si="136"/>
        <v>45.81</v>
      </c>
      <c r="F1689" s="23">
        <f t="shared" si="138"/>
        <v>2.1853155549977701E-3</v>
      </c>
      <c r="G1689" s="23">
        <f t="shared" si="137"/>
        <v>2006</v>
      </c>
    </row>
    <row r="1690" spans="1:7" x14ac:dyDescent="0.2">
      <c r="A1690" s="23" t="s">
        <v>1041</v>
      </c>
      <c r="C1690" s="24">
        <f t="shared" si="134"/>
        <v>38882</v>
      </c>
      <c r="D1690" s="23">
        <f t="shared" si="135"/>
        <v>45.5</v>
      </c>
      <c r="E1690" s="23">
        <f t="shared" si="136"/>
        <v>45.5</v>
      </c>
      <c r="F1690" s="23">
        <f t="shared" si="138"/>
        <v>-6.7900819417460916E-3</v>
      </c>
      <c r="G1690" s="23">
        <f t="shared" si="137"/>
        <v>2006</v>
      </c>
    </row>
    <row r="1691" spans="1:7" x14ac:dyDescent="0.2">
      <c r="A1691" s="23" t="s">
        <v>1040</v>
      </c>
      <c r="C1691" s="24">
        <f t="shared" si="134"/>
        <v>38883</v>
      </c>
      <c r="D1691" s="23">
        <f t="shared" si="135"/>
        <v>45.83</v>
      </c>
      <c r="E1691" s="23">
        <f t="shared" si="136"/>
        <v>45.83</v>
      </c>
      <c r="F1691" s="23">
        <f t="shared" si="138"/>
        <v>7.2265725641279758E-3</v>
      </c>
      <c r="G1691" s="23">
        <f t="shared" si="137"/>
        <v>2006</v>
      </c>
    </row>
    <row r="1692" spans="1:7" x14ac:dyDescent="0.2">
      <c r="A1692" s="23" t="s">
        <v>1039</v>
      </c>
      <c r="C1692" s="24">
        <f t="shared" si="134"/>
        <v>38884</v>
      </c>
      <c r="D1692" s="23">
        <f t="shared" si="135"/>
        <v>45.69</v>
      </c>
      <c r="E1692" s="23">
        <f t="shared" si="136"/>
        <v>45.69</v>
      </c>
      <c r="F1692" s="23">
        <f t="shared" si="138"/>
        <v>-3.0594429458525381E-3</v>
      </c>
      <c r="G1692" s="23">
        <f t="shared" si="137"/>
        <v>2006</v>
      </c>
    </row>
    <row r="1693" spans="1:7" x14ac:dyDescent="0.2">
      <c r="A1693" s="23" t="s">
        <v>1038</v>
      </c>
      <c r="C1693" s="24">
        <f t="shared" si="134"/>
        <v>38887</v>
      </c>
      <c r="D1693" s="23">
        <f t="shared" si="135"/>
        <v>45.76</v>
      </c>
      <c r="E1693" s="23">
        <f t="shared" si="136"/>
        <v>45.76</v>
      </c>
      <c r="F1693" s="23">
        <f t="shared" si="138"/>
        <v>1.5308914963622477E-3</v>
      </c>
      <c r="G1693" s="23">
        <f t="shared" si="137"/>
        <v>2006</v>
      </c>
    </row>
    <row r="1694" spans="1:7" x14ac:dyDescent="0.2">
      <c r="A1694" s="23" t="s">
        <v>1037</v>
      </c>
      <c r="C1694" s="24">
        <f t="shared" si="134"/>
        <v>38888</v>
      </c>
      <c r="D1694" s="23">
        <f t="shared" si="135"/>
        <v>45.8</v>
      </c>
      <c r="E1694" s="23">
        <f t="shared" si="136"/>
        <v>45.8</v>
      </c>
      <c r="F1694" s="23">
        <f t="shared" si="138"/>
        <v>8.7374404859677122E-4</v>
      </c>
      <c r="G1694" s="23">
        <f t="shared" si="137"/>
        <v>2006</v>
      </c>
    </row>
    <row r="1695" spans="1:7" x14ac:dyDescent="0.2">
      <c r="A1695" s="23" t="s">
        <v>1036</v>
      </c>
      <c r="C1695" s="24">
        <f t="shared" si="134"/>
        <v>38889</v>
      </c>
      <c r="D1695" s="23">
        <f t="shared" si="135"/>
        <v>45.8</v>
      </c>
      <c r="E1695" s="23">
        <f t="shared" si="136"/>
        <v>45.8</v>
      </c>
      <c r="F1695" s="23">
        <f t="shared" si="138"/>
        <v>0</v>
      </c>
      <c r="G1695" s="23">
        <f t="shared" si="137"/>
        <v>2006</v>
      </c>
    </row>
    <row r="1696" spans="1:7" x14ac:dyDescent="0.2">
      <c r="A1696" s="23" t="s">
        <v>1035</v>
      </c>
      <c r="C1696" s="24">
        <f t="shared" si="134"/>
        <v>38890</v>
      </c>
      <c r="D1696" s="23">
        <f t="shared" si="135"/>
        <v>45.99</v>
      </c>
      <c r="E1696" s="23">
        <f t="shared" si="136"/>
        <v>45.99</v>
      </c>
      <c r="F1696" s="23">
        <f t="shared" si="138"/>
        <v>4.1398904316933896E-3</v>
      </c>
      <c r="G1696" s="23">
        <f t="shared" si="137"/>
        <v>2006</v>
      </c>
    </row>
    <row r="1697" spans="1:7" x14ac:dyDescent="0.2">
      <c r="A1697" s="23" t="s">
        <v>1034</v>
      </c>
      <c r="C1697" s="24">
        <f t="shared" si="134"/>
        <v>38891</v>
      </c>
      <c r="D1697" s="23">
        <f t="shared" si="135"/>
        <v>46.01</v>
      </c>
      <c r="E1697" s="23">
        <f t="shared" si="136"/>
        <v>46.01</v>
      </c>
      <c r="F1697" s="23">
        <f t="shared" si="138"/>
        <v>4.3478261554466877E-4</v>
      </c>
      <c r="G1697" s="23">
        <f t="shared" si="137"/>
        <v>2006</v>
      </c>
    </row>
    <row r="1698" spans="1:7" x14ac:dyDescent="0.2">
      <c r="A1698" s="23" t="s">
        <v>1033</v>
      </c>
      <c r="C1698" s="24">
        <f t="shared" si="134"/>
        <v>38894</v>
      </c>
      <c r="D1698" s="23">
        <f t="shared" si="135"/>
        <v>46.22</v>
      </c>
      <c r="E1698" s="23">
        <f t="shared" si="136"/>
        <v>46.22</v>
      </c>
      <c r="F1698" s="23">
        <f t="shared" si="138"/>
        <v>4.5538406788574789E-3</v>
      </c>
      <c r="G1698" s="23">
        <f t="shared" si="137"/>
        <v>2006</v>
      </c>
    </row>
    <row r="1699" spans="1:7" x14ac:dyDescent="0.2">
      <c r="A1699" s="23" t="s">
        <v>1032</v>
      </c>
      <c r="C1699" s="24">
        <f t="shared" si="134"/>
        <v>38895</v>
      </c>
      <c r="D1699" s="23">
        <f t="shared" si="135"/>
        <v>46.21</v>
      </c>
      <c r="E1699" s="23">
        <f t="shared" si="136"/>
        <v>46.21</v>
      </c>
      <c r="F1699" s="23">
        <f t="shared" si="138"/>
        <v>-2.1637996405961095E-4</v>
      </c>
      <c r="G1699" s="23">
        <f t="shared" si="137"/>
        <v>2006</v>
      </c>
    </row>
    <row r="1700" spans="1:7" x14ac:dyDescent="0.2">
      <c r="A1700" s="23" t="s">
        <v>1031</v>
      </c>
      <c r="C1700" s="24">
        <f t="shared" si="134"/>
        <v>38896</v>
      </c>
      <c r="D1700" s="23">
        <f t="shared" si="135"/>
        <v>46.25</v>
      </c>
      <c r="E1700" s="23">
        <f t="shared" si="136"/>
        <v>46.25</v>
      </c>
      <c r="F1700" s="23">
        <f t="shared" si="138"/>
        <v>8.6523907625925809E-4</v>
      </c>
      <c r="G1700" s="23">
        <f t="shared" si="137"/>
        <v>2006</v>
      </c>
    </row>
    <row r="1701" spans="1:7" x14ac:dyDescent="0.2">
      <c r="A1701" s="23" t="s">
        <v>1030</v>
      </c>
      <c r="C1701" s="24">
        <f t="shared" si="134"/>
        <v>38897</v>
      </c>
      <c r="D1701" s="23">
        <f t="shared" si="135"/>
        <v>46.13</v>
      </c>
      <c r="E1701" s="23">
        <f t="shared" si="136"/>
        <v>46.13</v>
      </c>
      <c r="F1701" s="23">
        <f t="shared" si="138"/>
        <v>-2.597966388704995E-3</v>
      </c>
      <c r="G1701" s="23">
        <f t="shared" si="137"/>
        <v>2006</v>
      </c>
    </row>
    <row r="1702" spans="1:7" x14ac:dyDescent="0.2">
      <c r="A1702" s="23" t="s">
        <v>1029</v>
      </c>
      <c r="C1702" s="24">
        <f t="shared" si="134"/>
        <v>38898</v>
      </c>
      <c r="D1702" s="23">
        <f t="shared" si="135"/>
        <v>45.87</v>
      </c>
      <c r="E1702" s="23">
        <f t="shared" si="136"/>
        <v>45.87</v>
      </c>
      <c r="F1702" s="23">
        <f t="shared" si="138"/>
        <v>-5.652188960648669E-3</v>
      </c>
      <c r="G1702" s="23">
        <f t="shared" si="137"/>
        <v>2006</v>
      </c>
    </row>
    <row r="1703" spans="1:7" x14ac:dyDescent="0.2">
      <c r="A1703" s="23" t="s">
        <v>1028</v>
      </c>
      <c r="C1703" s="24">
        <f t="shared" si="134"/>
        <v>38901</v>
      </c>
      <c r="D1703" s="23">
        <f t="shared" si="135"/>
        <v>45.92</v>
      </c>
      <c r="E1703" s="23">
        <f t="shared" si="136"/>
        <v>45.92</v>
      </c>
      <c r="F1703" s="23">
        <f t="shared" si="138"/>
        <v>1.0894434022303673E-3</v>
      </c>
      <c r="G1703" s="23">
        <f t="shared" si="137"/>
        <v>2006</v>
      </c>
    </row>
    <row r="1704" spans="1:7" x14ac:dyDescent="0.2">
      <c r="A1704" s="23" t="s">
        <v>1027</v>
      </c>
      <c r="C1704" s="24">
        <f t="shared" si="134"/>
        <v>38902</v>
      </c>
      <c r="D1704" s="23" t="e">
        <f t="shared" si="135"/>
        <v>#VALUE!</v>
      </c>
      <c r="E1704" s="23">
        <f t="shared" si="136"/>
        <v>45.92</v>
      </c>
      <c r="F1704" s="23">
        <f t="shared" si="138"/>
        <v>0</v>
      </c>
      <c r="G1704" s="23">
        <f t="shared" si="137"/>
        <v>2006</v>
      </c>
    </row>
    <row r="1705" spans="1:7" x14ac:dyDescent="0.2">
      <c r="A1705" s="23" t="s">
        <v>1026</v>
      </c>
      <c r="C1705" s="24">
        <f t="shared" si="134"/>
        <v>38903</v>
      </c>
      <c r="D1705" s="23">
        <f t="shared" si="135"/>
        <v>45.92</v>
      </c>
      <c r="E1705" s="23">
        <f t="shared" si="136"/>
        <v>45.92</v>
      </c>
      <c r="F1705" s="23">
        <f t="shared" si="138"/>
        <v>0</v>
      </c>
      <c r="G1705" s="23">
        <f t="shared" si="137"/>
        <v>2006</v>
      </c>
    </row>
    <row r="1706" spans="1:7" x14ac:dyDescent="0.2">
      <c r="A1706" s="23" t="s">
        <v>1025</v>
      </c>
      <c r="C1706" s="24">
        <f t="shared" si="134"/>
        <v>38904</v>
      </c>
      <c r="D1706" s="23">
        <f t="shared" si="135"/>
        <v>45.99</v>
      </c>
      <c r="E1706" s="23">
        <f t="shared" si="136"/>
        <v>45.99</v>
      </c>
      <c r="F1706" s="23">
        <f t="shared" si="138"/>
        <v>1.5232295405214163E-3</v>
      </c>
      <c r="G1706" s="23">
        <f t="shared" si="137"/>
        <v>2006</v>
      </c>
    </row>
    <row r="1707" spans="1:7" x14ac:dyDescent="0.2">
      <c r="A1707" s="23" t="s">
        <v>1024</v>
      </c>
      <c r="C1707" s="24">
        <f t="shared" si="134"/>
        <v>38905</v>
      </c>
      <c r="D1707" s="23">
        <f t="shared" si="135"/>
        <v>45.84</v>
      </c>
      <c r="E1707" s="23">
        <f t="shared" si="136"/>
        <v>45.84</v>
      </c>
      <c r="F1707" s="23">
        <f t="shared" si="138"/>
        <v>-3.2669091453482687E-3</v>
      </c>
      <c r="G1707" s="23">
        <f t="shared" si="137"/>
        <v>2006</v>
      </c>
    </row>
    <row r="1708" spans="1:7" x14ac:dyDescent="0.2">
      <c r="A1708" s="23" t="s">
        <v>1023</v>
      </c>
      <c r="C1708" s="24">
        <f t="shared" si="134"/>
        <v>38908</v>
      </c>
      <c r="D1708" s="23">
        <f t="shared" si="135"/>
        <v>45.97</v>
      </c>
      <c r="E1708" s="23">
        <f t="shared" si="136"/>
        <v>45.97</v>
      </c>
      <c r="F1708" s="23">
        <f t="shared" si="138"/>
        <v>2.8319374116523347E-3</v>
      </c>
      <c r="G1708" s="23">
        <f t="shared" si="137"/>
        <v>2006</v>
      </c>
    </row>
    <row r="1709" spans="1:7" x14ac:dyDescent="0.2">
      <c r="A1709" s="23" t="s">
        <v>1022</v>
      </c>
      <c r="C1709" s="24">
        <f t="shared" si="134"/>
        <v>38909</v>
      </c>
      <c r="D1709" s="23">
        <f t="shared" si="135"/>
        <v>46.01</v>
      </c>
      <c r="E1709" s="23">
        <f t="shared" si="136"/>
        <v>46.01</v>
      </c>
      <c r="F1709" s="23">
        <f t="shared" si="138"/>
        <v>8.697543492406397E-4</v>
      </c>
      <c r="G1709" s="23">
        <f t="shared" si="137"/>
        <v>2006</v>
      </c>
    </row>
    <row r="1710" spans="1:7" x14ac:dyDescent="0.2">
      <c r="A1710" s="23" t="s">
        <v>1021</v>
      </c>
      <c r="C1710" s="24">
        <f t="shared" si="134"/>
        <v>38910</v>
      </c>
      <c r="D1710" s="23">
        <f t="shared" si="135"/>
        <v>46.09</v>
      </c>
      <c r="E1710" s="23">
        <f t="shared" si="136"/>
        <v>46.09</v>
      </c>
      <c r="F1710" s="23">
        <f t="shared" si="138"/>
        <v>1.7372425650397248E-3</v>
      </c>
      <c r="G1710" s="23">
        <f t="shared" si="137"/>
        <v>2006</v>
      </c>
    </row>
    <row r="1711" spans="1:7" x14ac:dyDescent="0.2">
      <c r="A1711" s="23" t="s">
        <v>1020</v>
      </c>
      <c r="C1711" s="24">
        <f t="shared" si="134"/>
        <v>38911</v>
      </c>
      <c r="D1711" s="23">
        <f t="shared" si="135"/>
        <v>46.16</v>
      </c>
      <c r="E1711" s="23">
        <f t="shared" si="136"/>
        <v>46.16</v>
      </c>
      <c r="F1711" s="23">
        <f t="shared" si="138"/>
        <v>1.5176154674270143E-3</v>
      </c>
      <c r="G1711" s="23">
        <f t="shared" si="137"/>
        <v>2006</v>
      </c>
    </row>
    <row r="1712" spans="1:7" x14ac:dyDescent="0.2">
      <c r="A1712" s="23" t="s">
        <v>1019</v>
      </c>
      <c r="C1712" s="24">
        <f t="shared" si="134"/>
        <v>38912</v>
      </c>
      <c r="D1712" s="23">
        <f t="shared" si="135"/>
        <v>46.19</v>
      </c>
      <c r="E1712" s="23">
        <f t="shared" si="136"/>
        <v>46.19</v>
      </c>
      <c r="F1712" s="23">
        <f t="shared" si="138"/>
        <v>6.4970224266994723E-4</v>
      </c>
      <c r="G1712" s="23">
        <f t="shared" si="137"/>
        <v>2006</v>
      </c>
    </row>
    <row r="1713" spans="1:7" x14ac:dyDescent="0.2">
      <c r="A1713" s="23" t="s">
        <v>1018</v>
      </c>
      <c r="C1713" s="24">
        <f t="shared" si="134"/>
        <v>38915</v>
      </c>
      <c r="D1713" s="23">
        <f t="shared" si="135"/>
        <v>46.64</v>
      </c>
      <c r="E1713" s="23">
        <f t="shared" si="136"/>
        <v>46.64</v>
      </c>
      <c r="F1713" s="23">
        <f t="shared" si="138"/>
        <v>9.695217599722937E-3</v>
      </c>
      <c r="G1713" s="23">
        <f t="shared" si="137"/>
        <v>2006</v>
      </c>
    </row>
    <row r="1714" spans="1:7" x14ac:dyDescent="0.2">
      <c r="A1714" s="23" t="s">
        <v>1017</v>
      </c>
      <c r="C1714" s="24">
        <f t="shared" si="134"/>
        <v>38916</v>
      </c>
      <c r="D1714" s="23">
        <f t="shared" si="135"/>
        <v>46.61</v>
      </c>
      <c r="E1714" s="23">
        <f t="shared" si="136"/>
        <v>46.61</v>
      </c>
      <c r="F1714" s="23">
        <f t="shared" si="138"/>
        <v>-6.43431657587359E-4</v>
      </c>
      <c r="G1714" s="23">
        <f t="shared" si="137"/>
        <v>2006</v>
      </c>
    </row>
    <row r="1715" spans="1:7" x14ac:dyDescent="0.2">
      <c r="A1715" s="23" t="s">
        <v>1016</v>
      </c>
      <c r="C1715" s="24">
        <f t="shared" si="134"/>
        <v>38917</v>
      </c>
      <c r="D1715" s="23">
        <f t="shared" si="135"/>
        <v>46.81</v>
      </c>
      <c r="E1715" s="23">
        <f t="shared" si="136"/>
        <v>46.81</v>
      </c>
      <c r="F1715" s="23">
        <f t="shared" si="138"/>
        <v>4.2817449273297387E-3</v>
      </c>
      <c r="G1715" s="23">
        <f t="shared" si="137"/>
        <v>2006</v>
      </c>
    </row>
    <row r="1716" spans="1:7" x14ac:dyDescent="0.2">
      <c r="A1716" s="23" t="s">
        <v>1015</v>
      </c>
      <c r="C1716" s="24">
        <f t="shared" si="134"/>
        <v>38918</v>
      </c>
      <c r="D1716" s="23">
        <f t="shared" si="135"/>
        <v>46.75</v>
      </c>
      <c r="E1716" s="23">
        <f t="shared" si="136"/>
        <v>46.75</v>
      </c>
      <c r="F1716" s="23">
        <f t="shared" si="138"/>
        <v>-1.2825995772832758E-3</v>
      </c>
      <c r="G1716" s="23">
        <f t="shared" si="137"/>
        <v>2006</v>
      </c>
    </row>
    <row r="1717" spans="1:7" x14ac:dyDescent="0.2">
      <c r="A1717" s="23" t="s">
        <v>1014</v>
      </c>
      <c r="C1717" s="24">
        <f t="shared" si="134"/>
        <v>38919</v>
      </c>
      <c r="D1717" s="23">
        <f t="shared" si="135"/>
        <v>46.64</v>
      </c>
      <c r="E1717" s="23">
        <f t="shared" si="136"/>
        <v>46.64</v>
      </c>
      <c r="F1717" s="23">
        <f t="shared" si="138"/>
        <v>-2.3557136924590365E-3</v>
      </c>
      <c r="G1717" s="23">
        <f t="shared" si="137"/>
        <v>2006</v>
      </c>
    </row>
    <row r="1718" spans="1:7" x14ac:dyDescent="0.2">
      <c r="A1718" s="23" t="s">
        <v>1013</v>
      </c>
      <c r="C1718" s="24">
        <f t="shared" si="134"/>
        <v>38922</v>
      </c>
      <c r="D1718" s="23">
        <f t="shared" si="135"/>
        <v>46.83</v>
      </c>
      <c r="E1718" s="23">
        <f t="shared" si="136"/>
        <v>46.83</v>
      </c>
      <c r="F1718" s="23">
        <f t="shared" si="138"/>
        <v>4.0654811532135054E-3</v>
      </c>
      <c r="G1718" s="23">
        <f t="shared" si="137"/>
        <v>2006</v>
      </c>
    </row>
    <row r="1719" spans="1:7" x14ac:dyDescent="0.2">
      <c r="A1719" s="23" t="s">
        <v>1012</v>
      </c>
      <c r="C1719" s="24">
        <f t="shared" si="134"/>
        <v>38923</v>
      </c>
      <c r="D1719" s="23">
        <f t="shared" si="135"/>
        <v>46.76</v>
      </c>
      <c r="E1719" s="23">
        <f t="shared" si="136"/>
        <v>46.76</v>
      </c>
      <c r="F1719" s="23">
        <f t="shared" si="138"/>
        <v>-1.4958865915826911E-3</v>
      </c>
      <c r="G1719" s="23">
        <f t="shared" si="137"/>
        <v>2006</v>
      </c>
    </row>
    <row r="1720" spans="1:7" x14ac:dyDescent="0.2">
      <c r="A1720" s="23" t="s">
        <v>1011</v>
      </c>
      <c r="C1720" s="24">
        <f t="shared" si="134"/>
        <v>38924</v>
      </c>
      <c r="D1720" s="23">
        <f t="shared" si="135"/>
        <v>46.68</v>
      </c>
      <c r="E1720" s="23">
        <f t="shared" si="136"/>
        <v>46.68</v>
      </c>
      <c r="F1720" s="23">
        <f t="shared" si="138"/>
        <v>-1.7123291855123781E-3</v>
      </c>
      <c r="G1720" s="23">
        <f t="shared" si="137"/>
        <v>2006</v>
      </c>
    </row>
    <row r="1721" spans="1:7" x14ac:dyDescent="0.2">
      <c r="A1721" s="23" t="s">
        <v>1010</v>
      </c>
      <c r="C1721" s="24">
        <f t="shared" si="134"/>
        <v>38925</v>
      </c>
      <c r="D1721" s="23">
        <f t="shared" si="135"/>
        <v>46.52</v>
      </c>
      <c r="E1721" s="23">
        <f t="shared" si="136"/>
        <v>46.52</v>
      </c>
      <c r="F1721" s="23">
        <f t="shared" si="138"/>
        <v>-3.4334797678915192E-3</v>
      </c>
      <c r="G1721" s="23">
        <f t="shared" si="137"/>
        <v>2006</v>
      </c>
    </row>
    <row r="1722" spans="1:7" x14ac:dyDescent="0.2">
      <c r="A1722" s="23" t="s">
        <v>1009</v>
      </c>
      <c r="C1722" s="24">
        <f t="shared" si="134"/>
        <v>38926</v>
      </c>
      <c r="D1722" s="23">
        <f t="shared" si="135"/>
        <v>46.53</v>
      </c>
      <c r="E1722" s="23">
        <f t="shared" si="136"/>
        <v>46.53</v>
      </c>
      <c r="F1722" s="23">
        <f t="shared" si="138"/>
        <v>2.1493820609335762E-4</v>
      </c>
      <c r="G1722" s="23">
        <f t="shared" si="137"/>
        <v>2006</v>
      </c>
    </row>
    <row r="1723" spans="1:7" x14ac:dyDescent="0.2">
      <c r="A1723" s="23" t="s">
        <v>1008</v>
      </c>
      <c r="C1723" s="24">
        <f t="shared" si="134"/>
        <v>38929</v>
      </c>
      <c r="D1723" s="23">
        <f t="shared" si="135"/>
        <v>46.49</v>
      </c>
      <c r="E1723" s="23">
        <f t="shared" si="136"/>
        <v>46.49</v>
      </c>
      <c r="F1723" s="23">
        <f t="shared" si="138"/>
        <v>-8.6003015406380687E-4</v>
      </c>
      <c r="G1723" s="23">
        <f t="shared" si="137"/>
        <v>2006</v>
      </c>
    </row>
    <row r="1724" spans="1:7" x14ac:dyDescent="0.2">
      <c r="A1724" s="23" t="s">
        <v>1007</v>
      </c>
      <c r="C1724" s="24">
        <f t="shared" si="134"/>
        <v>38930</v>
      </c>
      <c r="D1724" s="23">
        <f t="shared" si="135"/>
        <v>46.51</v>
      </c>
      <c r="E1724" s="23">
        <f t="shared" si="136"/>
        <v>46.51</v>
      </c>
      <c r="F1724" s="23">
        <f t="shared" si="138"/>
        <v>4.3010753351212851E-4</v>
      </c>
      <c r="G1724" s="23">
        <f t="shared" si="137"/>
        <v>2006</v>
      </c>
    </row>
    <row r="1725" spans="1:7" x14ac:dyDescent="0.2">
      <c r="A1725" s="23" t="s">
        <v>1006</v>
      </c>
      <c r="C1725" s="24">
        <f t="shared" si="134"/>
        <v>38931</v>
      </c>
      <c r="D1725" s="23">
        <f t="shared" si="135"/>
        <v>46.61</v>
      </c>
      <c r="E1725" s="23">
        <f t="shared" si="136"/>
        <v>46.61</v>
      </c>
      <c r="F1725" s="23">
        <f t="shared" si="138"/>
        <v>2.1477671486438651E-3</v>
      </c>
      <c r="G1725" s="23">
        <f t="shared" si="137"/>
        <v>2006</v>
      </c>
    </row>
    <row r="1726" spans="1:7" x14ac:dyDescent="0.2">
      <c r="A1726" s="23" t="s">
        <v>1005</v>
      </c>
      <c r="C1726" s="24">
        <f t="shared" si="134"/>
        <v>38932</v>
      </c>
      <c r="D1726" s="23">
        <f t="shared" si="135"/>
        <v>46.48</v>
      </c>
      <c r="E1726" s="23">
        <f t="shared" si="136"/>
        <v>46.48</v>
      </c>
      <c r="F1726" s="23">
        <f t="shared" si="138"/>
        <v>-2.7929978409938481E-3</v>
      </c>
      <c r="G1726" s="23">
        <f t="shared" si="137"/>
        <v>2006</v>
      </c>
    </row>
    <row r="1727" spans="1:7" x14ac:dyDescent="0.2">
      <c r="A1727" s="23" t="s">
        <v>1004</v>
      </c>
      <c r="C1727" s="24">
        <f t="shared" si="134"/>
        <v>38933</v>
      </c>
      <c r="D1727" s="23">
        <f t="shared" si="135"/>
        <v>46.42</v>
      </c>
      <c r="E1727" s="23">
        <f t="shared" si="136"/>
        <v>46.42</v>
      </c>
      <c r="F1727" s="23">
        <f t="shared" si="138"/>
        <v>-1.291711697364649E-3</v>
      </c>
      <c r="G1727" s="23">
        <f t="shared" si="137"/>
        <v>2006</v>
      </c>
    </row>
    <row r="1728" spans="1:7" x14ac:dyDescent="0.2">
      <c r="A1728" s="23" t="s">
        <v>1003</v>
      </c>
      <c r="C1728" s="24">
        <f t="shared" si="134"/>
        <v>38936</v>
      </c>
      <c r="D1728" s="23">
        <f t="shared" si="135"/>
        <v>46.51</v>
      </c>
      <c r="E1728" s="23">
        <f t="shared" si="136"/>
        <v>46.51</v>
      </c>
      <c r="F1728" s="23">
        <f t="shared" si="138"/>
        <v>1.9369423897145285E-3</v>
      </c>
      <c r="G1728" s="23">
        <f t="shared" si="137"/>
        <v>2006</v>
      </c>
    </row>
    <row r="1729" spans="1:7" x14ac:dyDescent="0.2">
      <c r="A1729" s="23" t="s">
        <v>1002</v>
      </c>
      <c r="C1729" s="24">
        <f t="shared" si="134"/>
        <v>38937</v>
      </c>
      <c r="D1729" s="23">
        <f t="shared" si="135"/>
        <v>46.47</v>
      </c>
      <c r="E1729" s="23">
        <f t="shared" si="136"/>
        <v>46.47</v>
      </c>
      <c r="F1729" s="23">
        <f t="shared" si="138"/>
        <v>-8.6040013911866514E-4</v>
      </c>
      <c r="G1729" s="23">
        <f t="shared" si="137"/>
        <v>2006</v>
      </c>
    </row>
    <row r="1730" spans="1:7" x14ac:dyDescent="0.2">
      <c r="A1730" s="23" t="s">
        <v>1001</v>
      </c>
      <c r="C1730" s="24">
        <f t="shared" si="134"/>
        <v>38938</v>
      </c>
      <c r="D1730" s="23">
        <f t="shared" si="135"/>
        <v>46.4</v>
      </c>
      <c r="E1730" s="23">
        <f t="shared" si="136"/>
        <v>46.4</v>
      </c>
      <c r="F1730" s="23">
        <f t="shared" si="138"/>
        <v>-1.5074838646773625E-3</v>
      </c>
      <c r="G1730" s="23">
        <f t="shared" si="137"/>
        <v>2006</v>
      </c>
    </row>
    <row r="1731" spans="1:7" x14ac:dyDescent="0.2">
      <c r="A1731" s="23" t="s">
        <v>1000</v>
      </c>
      <c r="C1731" s="24">
        <f t="shared" si="134"/>
        <v>38939</v>
      </c>
      <c r="D1731" s="23">
        <f t="shared" si="135"/>
        <v>46.32</v>
      </c>
      <c r="E1731" s="23">
        <f t="shared" si="136"/>
        <v>46.32</v>
      </c>
      <c r="F1731" s="23">
        <f t="shared" si="138"/>
        <v>-1.7256259674697252E-3</v>
      </c>
      <c r="G1731" s="23">
        <f t="shared" si="137"/>
        <v>2006</v>
      </c>
    </row>
    <row r="1732" spans="1:7" x14ac:dyDescent="0.2">
      <c r="A1732" s="23" t="s">
        <v>999</v>
      </c>
      <c r="C1732" s="24">
        <f t="shared" si="134"/>
        <v>38940</v>
      </c>
      <c r="D1732" s="23">
        <f t="shared" si="135"/>
        <v>46.5</v>
      </c>
      <c r="E1732" s="23">
        <f t="shared" si="136"/>
        <v>46.5</v>
      </c>
      <c r="F1732" s="23">
        <f t="shared" si="138"/>
        <v>3.8784793285708383E-3</v>
      </c>
      <c r="G1732" s="23">
        <f t="shared" si="137"/>
        <v>2006</v>
      </c>
    </row>
    <row r="1733" spans="1:7" x14ac:dyDescent="0.2">
      <c r="A1733" s="23" t="s">
        <v>998</v>
      </c>
      <c r="C1733" s="24">
        <f t="shared" si="134"/>
        <v>38943</v>
      </c>
      <c r="D1733" s="23">
        <f t="shared" si="135"/>
        <v>46.52</v>
      </c>
      <c r="E1733" s="23">
        <f t="shared" si="136"/>
        <v>46.52</v>
      </c>
      <c r="F1733" s="23">
        <f t="shared" si="138"/>
        <v>4.3001505715310057E-4</v>
      </c>
      <c r="G1733" s="23">
        <f t="shared" si="137"/>
        <v>2006</v>
      </c>
    </row>
    <row r="1734" spans="1:7" x14ac:dyDescent="0.2">
      <c r="A1734" s="23" t="s">
        <v>997</v>
      </c>
      <c r="C1734" s="24">
        <f t="shared" si="134"/>
        <v>38944</v>
      </c>
      <c r="D1734" s="23">
        <f t="shared" si="135"/>
        <v>46.47</v>
      </c>
      <c r="E1734" s="23">
        <f t="shared" si="136"/>
        <v>46.47</v>
      </c>
      <c r="F1734" s="23">
        <f t="shared" si="138"/>
        <v>-1.0753845535768252E-3</v>
      </c>
      <c r="G1734" s="23">
        <f t="shared" si="137"/>
        <v>2006</v>
      </c>
    </row>
    <row r="1735" spans="1:7" x14ac:dyDescent="0.2">
      <c r="A1735" s="23" t="s">
        <v>996</v>
      </c>
      <c r="C1735" s="24">
        <f t="shared" si="134"/>
        <v>38945</v>
      </c>
      <c r="D1735" s="23">
        <f t="shared" si="135"/>
        <v>46.47</v>
      </c>
      <c r="E1735" s="23">
        <f t="shared" si="136"/>
        <v>46.47</v>
      </c>
      <c r="F1735" s="23">
        <f t="shared" si="138"/>
        <v>0</v>
      </c>
      <c r="G1735" s="23">
        <f t="shared" si="137"/>
        <v>2006</v>
      </c>
    </row>
    <row r="1736" spans="1:7" x14ac:dyDescent="0.2">
      <c r="A1736" s="23" t="s">
        <v>995</v>
      </c>
      <c r="C1736" s="24">
        <f t="shared" ref="C1736:C1799" si="139">VALUE(LEFT(A1736,15))</f>
        <v>38946</v>
      </c>
      <c r="D1736" s="23">
        <f t="shared" ref="D1736:D1799" si="140">VALUE(RIGHT(A1736,9))</f>
        <v>46.36</v>
      </c>
      <c r="E1736" s="23">
        <f t="shared" ref="E1736:E1799" si="141">IF(ISNUMBER(D1736),D1736,D1735)</f>
        <v>46.36</v>
      </c>
      <c r="F1736" s="23">
        <f t="shared" si="138"/>
        <v>-2.3699246253359933E-3</v>
      </c>
      <c r="G1736" s="23">
        <f t="shared" ref="G1736:G1799" si="142">YEAR(C1736)</f>
        <v>2006</v>
      </c>
    </row>
    <row r="1737" spans="1:7" x14ac:dyDescent="0.2">
      <c r="A1737" s="23" t="s">
        <v>994</v>
      </c>
      <c r="C1737" s="24">
        <f t="shared" si="139"/>
        <v>38947</v>
      </c>
      <c r="D1737" s="23">
        <f t="shared" si="140"/>
        <v>46.38</v>
      </c>
      <c r="E1737" s="23">
        <f t="shared" si="141"/>
        <v>46.38</v>
      </c>
      <c r="F1737" s="23">
        <f t="shared" ref="F1737:F1800" si="143">LN(E1737/E1736)</f>
        <v>4.3131335583467619E-4</v>
      </c>
      <c r="G1737" s="23">
        <f t="shared" si="142"/>
        <v>2006</v>
      </c>
    </row>
    <row r="1738" spans="1:7" x14ac:dyDescent="0.2">
      <c r="A1738" s="23" t="s">
        <v>993</v>
      </c>
      <c r="C1738" s="24">
        <f t="shared" si="139"/>
        <v>38950</v>
      </c>
      <c r="D1738" s="23">
        <f t="shared" si="140"/>
        <v>46.4</v>
      </c>
      <c r="E1738" s="23">
        <f t="shared" si="141"/>
        <v>46.4</v>
      </c>
      <c r="F1738" s="23">
        <f t="shared" si="143"/>
        <v>4.3112740482384421E-4</v>
      </c>
      <c r="G1738" s="23">
        <f t="shared" si="142"/>
        <v>2006</v>
      </c>
    </row>
    <row r="1739" spans="1:7" x14ac:dyDescent="0.2">
      <c r="A1739" s="23" t="s">
        <v>992</v>
      </c>
      <c r="C1739" s="24">
        <f t="shared" si="139"/>
        <v>38951</v>
      </c>
      <c r="D1739" s="23">
        <f t="shared" si="140"/>
        <v>46.44</v>
      </c>
      <c r="E1739" s="23">
        <f t="shared" si="141"/>
        <v>46.44</v>
      </c>
      <c r="F1739" s="23">
        <f t="shared" si="143"/>
        <v>8.6169759748114163E-4</v>
      </c>
      <c r="G1739" s="23">
        <f t="shared" si="142"/>
        <v>2006</v>
      </c>
    </row>
    <row r="1740" spans="1:7" x14ac:dyDescent="0.2">
      <c r="A1740" s="23" t="s">
        <v>991</v>
      </c>
      <c r="C1740" s="24">
        <f t="shared" si="139"/>
        <v>38952</v>
      </c>
      <c r="D1740" s="23">
        <f t="shared" si="140"/>
        <v>46.45</v>
      </c>
      <c r="E1740" s="23">
        <f t="shared" si="141"/>
        <v>46.45</v>
      </c>
      <c r="F1740" s="23">
        <f t="shared" si="143"/>
        <v>2.1530843015687444E-4</v>
      </c>
      <c r="G1740" s="23">
        <f t="shared" si="142"/>
        <v>2006</v>
      </c>
    </row>
    <row r="1741" spans="1:7" x14ac:dyDescent="0.2">
      <c r="A1741" s="23" t="s">
        <v>990</v>
      </c>
      <c r="C1741" s="24">
        <f t="shared" si="139"/>
        <v>38953</v>
      </c>
      <c r="D1741" s="23">
        <f t="shared" si="140"/>
        <v>46.42</v>
      </c>
      <c r="E1741" s="23">
        <f t="shared" si="141"/>
        <v>46.42</v>
      </c>
      <c r="F1741" s="23">
        <f t="shared" si="143"/>
        <v>-6.4606441355656845E-4</v>
      </c>
      <c r="G1741" s="23">
        <f t="shared" si="142"/>
        <v>2006</v>
      </c>
    </row>
    <row r="1742" spans="1:7" x14ac:dyDescent="0.2">
      <c r="A1742" s="23" t="s">
        <v>989</v>
      </c>
      <c r="C1742" s="24">
        <f t="shared" si="139"/>
        <v>38954</v>
      </c>
      <c r="D1742" s="23">
        <f t="shared" si="140"/>
        <v>46.41</v>
      </c>
      <c r="E1742" s="23">
        <f t="shared" si="141"/>
        <v>46.41</v>
      </c>
      <c r="F1742" s="23">
        <f t="shared" si="143"/>
        <v>-2.1544759320664465E-4</v>
      </c>
      <c r="G1742" s="23">
        <f t="shared" si="142"/>
        <v>2006</v>
      </c>
    </row>
    <row r="1743" spans="1:7" x14ac:dyDescent="0.2">
      <c r="A1743" s="23" t="s">
        <v>988</v>
      </c>
      <c r="C1743" s="24">
        <f t="shared" si="139"/>
        <v>38957</v>
      </c>
      <c r="D1743" s="23">
        <f t="shared" si="140"/>
        <v>46.47</v>
      </c>
      <c r="E1743" s="23">
        <f t="shared" si="141"/>
        <v>46.47</v>
      </c>
      <c r="F1743" s="23">
        <f t="shared" si="143"/>
        <v>1.2919898438025052E-3</v>
      </c>
      <c r="G1743" s="23">
        <f t="shared" si="142"/>
        <v>2006</v>
      </c>
    </row>
    <row r="1744" spans="1:7" x14ac:dyDescent="0.2">
      <c r="A1744" s="23" t="s">
        <v>987</v>
      </c>
      <c r="C1744" s="24">
        <f t="shared" si="139"/>
        <v>38958</v>
      </c>
      <c r="D1744" s="23">
        <f t="shared" si="140"/>
        <v>46.45</v>
      </c>
      <c r="E1744" s="23">
        <f t="shared" si="141"/>
        <v>46.45</v>
      </c>
      <c r="F1744" s="23">
        <f t="shared" si="143"/>
        <v>-4.3047783703937983E-4</v>
      </c>
      <c r="G1744" s="23">
        <f t="shared" si="142"/>
        <v>2006</v>
      </c>
    </row>
    <row r="1745" spans="1:7" x14ac:dyDescent="0.2">
      <c r="A1745" s="23" t="s">
        <v>986</v>
      </c>
      <c r="C1745" s="24">
        <f t="shared" si="139"/>
        <v>38959</v>
      </c>
      <c r="D1745" s="23">
        <f t="shared" si="140"/>
        <v>46.37</v>
      </c>
      <c r="E1745" s="23">
        <f t="shared" si="141"/>
        <v>46.37</v>
      </c>
      <c r="F1745" s="23">
        <f t="shared" si="143"/>
        <v>-1.723766856478205E-3</v>
      </c>
      <c r="G1745" s="23">
        <f t="shared" si="142"/>
        <v>2006</v>
      </c>
    </row>
    <row r="1746" spans="1:7" x14ac:dyDescent="0.2">
      <c r="A1746" s="23" t="s">
        <v>985</v>
      </c>
      <c r="C1746" s="24">
        <f t="shared" si="139"/>
        <v>38960</v>
      </c>
      <c r="D1746" s="23">
        <f t="shared" si="140"/>
        <v>46.43</v>
      </c>
      <c r="E1746" s="23">
        <f t="shared" si="141"/>
        <v>46.43</v>
      </c>
      <c r="F1746" s="23">
        <f t="shared" si="143"/>
        <v>1.2931036284609511E-3</v>
      </c>
      <c r="G1746" s="23">
        <f t="shared" si="142"/>
        <v>2006</v>
      </c>
    </row>
    <row r="1747" spans="1:7" x14ac:dyDescent="0.2">
      <c r="A1747" s="23" t="s">
        <v>984</v>
      </c>
      <c r="C1747" s="24">
        <f t="shared" si="139"/>
        <v>38961</v>
      </c>
      <c r="D1747" s="23">
        <f t="shared" si="140"/>
        <v>46.38</v>
      </c>
      <c r="E1747" s="23">
        <f t="shared" si="141"/>
        <v>46.38</v>
      </c>
      <c r="F1747" s="23">
        <f t="shared" si="143"/>
        <v>-1.0774702044446494E-3</v>
      </c>
      <c r="G1747" s="23">
        <f t="shared" si="142"/>
        <v>2006</v>
      </c>
    </row>
    <row r="1748" spans="1:7" x14ac:dyDescent="0.2">
      <c r="A1748" s="23" t="s">
        <v>983</v>
      </c>
      <c r="C1748" s="24">
        <f t="shared" si="139"/>
        <v>38964</v>
      </c>
      <c r="D1748" s="23" t="e">
        <f t="shared" si="140"/>
        <v>#VALUE!</v>
      </c>
      <c r="E1748" s="23">
        <f t="shared" si="141"/>
        <v>46.38</v>
      </c>
      <c r="F1748" s="23">
        <f t="shared" si="143"/>
        <v>0</v>
      </c>
      <c r="G1748" s="23">
        <f t="shared" si="142"/>
        <v>2006</v>
      </c>
    </row>
    <row r="1749" spans="1:7" x14ac:dyDescent="0.2">
      <c r="A1749" s="23" t="s">
        <v>982</v>
      </c>
      <c r="C1749" s="24">
        <f t="shared" si="139"/>
        <v>38965</v>
      </c>
      <c r="D1749" s="23">
        <f t="shared" si="140"/>
        <v>46.19</v>
      </c>
      <c r="E1749" s="23">
        <f t="shared" si="141"/>
        <v>46.19</v>
      </c>
      <c r="F1749" s="23">
        <f t="shared" si="143"/>
        <v>-4.1050073848716674E-3</v>
      </c>
      <c r="G1749" s="23">
        <f t="shared" si="142"/>
        <v>2006</v>
      </c>
    </row>
    <row r="1750" spans="1:7" x14ac:dyDescent="0.2">
      <c r="A1750" s="23" t="s">
        <v>981</v>
      </c>
      <c r="C1750" s="24">
        <f t="shared" si="139"/>
        <v>38966</v>
      </c>
      <c r="D1750" s="23">
        <f t="shared" si="140"/>
        <v>46.13</v>
      </c>
      <c r="E1750" s="23">
        <f t="shared" si="141"/>
        <v>46.13</v>
      </c>
      <c r="F1750" s="23">
        <f t="shared" si="143"/>
        <v>-1.2998268727847317E-3</v>
      </c>
      <c r="G1750" s="23">
        <f t="shared" si="142"/>
        <v>2006</v>
      </c>
    </row>
    <row r="1751" spans="1:7" x14ac:dyDescent="0.2">
      <c r="A1751" s="23" t="s">
        <v>980</v>
      </c>
      <c r="C1751" s="24">
        <f t="shared" si="139"/>
        <v>38967</v>
      </c>
      <c r="D1751" s="23">
        <f t="shared" si="140"/>
        <v>46.14</v>
      </c>
      <c r="E1751" s="23">
        <f t="shared" si="141"/>
        <v>46.14</v>
      </c>
      <c r="F1751" s="23">
        <f t="shared" si="143"/>
        <v>2.1675517587832393E-4</v>
      </c>
      <c r="G1751" s="23">
        <f t="shared" si="142"/>
        <v>2006</v>
      </c>
    </row>
    <row r="1752" spans="1:7" x14ac:dyDescent="0.2">
      <c r="A1752" s="23" t="s">
        <v>979</v>
      </c>
      <c r="C1752" s="24">
        <f t="shared" si="139"/>
        <v>38968</v>
      </c>
      <c r="D1752" s="23">
        <f t="shared" si="140"/>
        <v>46.06</v>
      </c>
      <c r="E1752" s="23">
        <f t="shared" si="141"/>
        <v>46.06</v>
      </c>
      <c r="F1752" s="23">
        <f t="shared" si="143"/>
        <v>-1.7353583530684764E-3</v>
      </c>
      <c r="G1752" s="23">
        <f t="shared" si="142"/>
        <v>2006</v>
      </c>
    </row>
    <row r="1753" spans="1:7" x14ac:dyDescent="0.2">
      <c r="A1753" s="23" t="s">
        <v>978</v>
      </c>
      <c r="C1753" s="24">
        <f t="shared" si="139"/>
        <v>38971</v>
      </c>
      <c r="D1753" s="23">
        <f t="shared" si="140"/>
        <v>46.19</v>
      </c>
      <c r="E1753" s="23">
        <f t="shared" si="141"/>
        <v>46.19</v>
      </c>
      <c r="F1753" s="23">
        <f t="shared" si="143"/>
        <v>2.8184300499747681E-3</v>
      </c>
      <c r="G1753" s="23">
        <f t="shared" si="142"/>
        <v>2006</v>
      </c>
    </row>
    <row r="1754" spans="1:7" x14ac:dyDescent="0.2">
      <c r="A1754" s="23" t="s">
        <v>977</v>
      </c>
      <c r="C1754" s="24">
        <f t="shared" si="139"/>
        <v>38972</v>
      </c>
      <c r="D1754" s="23">
        <f t="shared" si="140"/>
        <v>46.27</v>
      </c>
      <c r="E1754" s="23">
        <f t="shared" si="141"/>
        <v>46.27</v>
      </c>
      <c r="F1754" s="23">
        <f t="shared" si="143"/>
        <v>1.7304784763942517E-3</v>
      </c>
      <c r="G1754" s="23">
        <f t="shared" si="142"/>
        <v>2006</v>
      </c>
    </row>
    <row r="1755" spans="1:7" x14ac:dyDescent="0.2">
      <c r="A1755" s="23" t="s">
        <v>976</v>
      </c>
      <c r="C1755" s="24">
        <f t="shared" si="139"/>
        <v>38973</v>
      </c>
      <c r="D1755" s="23">
        <f t="shared" si="140"/>
        <v>46.18</v>
      </c>
      <c r="E1755" s="23">
        <f t="shared" si="141"/>
        <v>46.18</v>
      </c>
      <c r="F1755" s="23">
        <f t="shared" si="143"/>
        <v>-1.9469989925590071E-3</v>
      </c>
      <c r="G1755" s="23">
        <f t="shared" si="142"/>
        <v>2006</v>
      </c>
    </row>
    <row r="1756" spans="1:7" x14ac:dyDescent="0.2">
      <c r="A1756" s="23" t="s">
        <v>975</v>
      </c>
      <c r="C1756" s="24">
        <f t="shared" si="139"/>
        <v>38974</v>
      </c>
      <c r="D1756" s="23">
        <f t="shared" si="140"/>
        <v>46.12</v>
      </c>
      <c r="E1756" s="23">
        <f t="shared" si="141"/>
        <v>46.12</v>
      </c>
      <c r="F1756" s="23">
        <f t="shared" si="143"/>
        <v>-1.3001085254911193E-3</v>
      </c>
      <c r="G1756" s="23">
        <f t="shared" si="142"/>
        <v>2006</v>
      </c>
    </row>
    <row r="1757" spans="1:7" x14ac:dyDescent="0.2">
      <c r="A1757" s="23" t="s">
        <v>974</v>
      </c>
      <c r="C1757" s="24">
        <f t="shared" si="139"/>
        <v>38975</v>
      </c>
      <c r="D1757" s="23">
        <f t="shared" si="140"/>
        <v>45.95</v>
      </c>
      <c r="E1757" s="23">
        <f t="shared" si="141"/>
        <v>45.95</v>
      </c>
      <c r="F1757" s="23">
        <f t="shared" si="143"/>
        <v>-3.6928465991621327E-3</v>
      </c>
      <c r="G1757" s="23">
        <f t="shared" si="142"/>
        <v>2006</v>
      </c>
    </row>
    <row r="1758" spans="1:7" x14ac:dyDescent="0.2">
      <c r="A1758" s="23" t="s">
        <v>973</v>
      </c>
      <c r="C1758" s="24">
        <f t="shared" si="139"/>
        <v>38978</v>
      </c>
      <c r="D1758" s="23">
        <f t="shared" si="140"/>
        <v>46.09</v>
      </c>
      <c r="E1758" s="23">
        <f t="shared" si="141"/>
        <v>46.09</v>
      </c>
      <c r="F1758" s="23">
        <f t="shared" si="143"/>
        <v>3.0421579307209137E-3</v>
      </c>
      <c r="G1758" s="23">
        <f t="shared" si="142"/>
        <v>2006</v>
      </c>
    </row>
    <row r="1759" spans="1:7" x14ac:dyDescent="0.2">
      <c r="A1759" s="23" t="s">
        <v>972</v>
      </c>
      <c r="C1759" s="24">
        <f t="shared" si="139"/>
        <v>38979</v>
      </c>
      <c r="D1759" s="23">
        <f t="shared" si="140"/>
        <v>46.08</v>
      </c>
      <c r="E1759" s="23">
        <f t="shared" si="141"/>
        <v>46.08</v>
      </c>
      <c r="F1759" s="23">
        <f t="shared" si="143"/>
        <v>-2.1699034478125337E-4</v>
      </c>
      <c r="G1759" s="23">
        <f t="shared" si="142"/>
        <v>2006</v>
      </c>
    </row>
    <row r="1760" spans="1:7" x14ac:dyDescent="0.2">
      <c r="A1760" s="23" t="s">
        <v>971</v>
      </c>
      <c r="C1760" s="24">
        <f t="shared" si="139"/>
        <v>38980</v>
      </c>
      <c r="D1760" s="23">
        <f t="shared" si="140"/>
        <v>45.83</v>
      </c>
      <c r="E1760" s="23">
        <f t="shared" si="141"/>
        <v>45.83</v>
      </c>
      <c r="F1760" s="23">
        <f t="shared" si="143"/>
        <v>-5.4401178666030978E-3</v>
      </c>
      <c r="G1760" s="23">
        <f t="shared" si="142"/>
        <v>2006</v>
      </c>
    </row>
    <row r="1761" spans="1:7" x14ac:dyDescent="0.2">
      <c r="A1761" s="23" t="s">
        <v>970</v>
      </c>
      <c r="C1761" s="24">
        <f t="shared" si="139"/>
        <v>38981</v>
      </c>
      <c r="D1761" s="23">
        <f t="shared" si="140"/>
        <v>45.74</v>
      </c>
      <c r="E1761" s="23">
        <f t="shared" si="141"/>
        <v>45.74</v>
      </c>
      <c r="F1761" s="23">
        <f t="shared" si="143"/>
        <v>-1.965709926397486E-3</v>
      </c>
      <c r="G1761" s="23">
        <f t="shared" si="142"/>
        <v>2006</v>
      </c>
    </row>
    <row r="1762" spans="1:7" x14ac:dyDescent="0.2">
      <c r="A1762" s="23" t="s">
        <v>969</v>
      </c>
      <c r="C1762" s="24">
        <f t="shared" si="139"/>
        <v>38982</v>
      </c>
      <c r="D1762" s="23">
        <f t="shared" si="140"/>
        <v>45.77</v>
      </c>
      <c r="E1762" s="23">
        <f t="shared" si="141"/>
        <v>45.77</v>
      </c>
      <c r="F1762" s="23">
        <f t="shared" si="143"/>
        <v>6.5566607091572322E-4</v>
      </c>
      <c r="G1762" s="23">
        <f t="shared" si="142"/>
        <v>2006</v>
      </c>
    </row>
    <row r="1763" spans="1:7" x14ac:dyDescent="0.2">
      <c r="A1763" s="23" t="s">
        <v>968</v>
      </c>
      <c r="C1763" s="24">
        <f t="shared" si="139"/>
        <v>38985</v>
      </c>
      <c r="D1763" s="23">
        <f t="shared" si="140"/>
        <v>45.83</v>
      </c>
      <c r="E1763" s="23">
        <f t="shared" si="141"/>
        <v>45.83</v>
      </c>
      <c r="F1763" s="23">
        <f t="shared" si="143"/>
        <v>1.3100438554818899E-3</v>
      </c>
      <c r="G1763" s="23">
        <f t="shared" si="142"/>
        <v>2006</v>
      </c>
    </row>
    <row r="1764" spans="1:7" x14ac:dyDescent="0.2">
      <c r="A1764" s="23" t="s">
        <v>967</v>
      </c>
      <c r="C1764" s="24">
        <f t="shared" si="139"/>
        <v>38986</v>
      </c>
      <c r="D1764" s="23">
        <f t="shared" si="140"/>
        <v>45.77</v>
      </c>
      <c r="E1764" s="23">
        <f t="shared" si="141"/>
        <v>45.77</v>
      </c>
      <c r="F1764" s="23">
        <f t="shared" si="143"/>
        <v>-1.3100438554818526E-3</v>
      </c>
      <c r="G1764" s="23">
        <f t="shared" si="142"/>
        <v>2006</v>
      </c>
    </row>
    <row r="1765" spans="1:7" x14ac:dyDescent="0.2">
      <c r="A1765" s="23" t="s">
        <v>966</v>
      </c>
      <c r="C1765" s="24">
        <f t="shared" si="139"/>
        <v>38987</v>
      </c>
      <c r="D1765" s="23">
        <f t="shared" si="140"/>
        <v>45.76</v>
      </c>
      <c r="E1765" s="23">
        <f t="shared" si="141"/>
        <v>45.76</v>
      </c>
      <c r="F1765" s="23">
        <f t="shared" si="143"/>
        <v>-2.1850759400835653E-4</v>
      </c>
      <c r="G1765" s="23">
        <f t="shared" si="142"/>
        <v>2006</v>
      </c>
    </row>
    <row r="1766" spans="1:7" x14ac:dyDescent="0.2">
      <c r="A1766" s="23" t="s">
        <v>965</v>
      </c>
      <c r="C1766" s="24">
        <f t="shared" si="139"/>
        <v>38988</v>
      </c>
      <c r="D1766" s="23">
        <f t="shared" si="140"/>
        <v>45.78</v>
      </c>
      <c r="E1766" s="23">
        <f t="shared" si="141"/>
        <v>45.78</v>
      </c>
      <c r="F1766" s="23">
        <f t="shared" si="143"/>
        <v>4.3696745287815736E-4</v>
      </c>
      <c r="G1766" s="23">
        <f t="shared" si="142"/>
        <v>2006</v>
      </c>
    </row>
    <row r="1767" spans="1:7" x14ac:dyDescent="0.2">
      <c r="A1767" s="23" t="s">
        <v>964</v>
      </c>
      <c r="C1767" s="24">
        <f t="shared" si="139"/>
        <v>38989</v>
      </c>
      <c r="D1767" s="23">
        <f t="shared" si="140"/>
        <v>45.95</v>
      </c>
      <c r="E1767" s="23">
        <f t="shared" si="141"/>
        <v>45.95</v>
      </c>
      <c r="F1767" s="23">
        <f t="shared" si="143"/>
        <v>3.7065342772755589E-3</v>
      </c>
      <c r="G1767" s="23">
        <f t="shared" si="142"/>
        <v>2006</v>
      </c>
    </row>
    <row r="1768" spans="1:7" x14ac:dyDescent="0.2">
      <c r="A1768" s="23" t="s">
        <v>963</v>
      </c>
      <c r="C1768" s="24">
        <f t="shared" si="139"/>
        <v>38992</v>
      </c>
      <c r="D1768" s="23">
        <f t="shared" si="140"/>
        <v>45.97</v>
      </c>
      <c r="E1768" s="23">
        <f t="shared" si="141"/>
        <v>45.97</v>
      </c>
      <c r="F1768" s="23">
        <f t="shared" si="143"/>
        <v>4.3516101644051382E-4</v>
      </c>
      <c r="G1768" s="23">
        <f t="shared" si="142"/>
        <v>2006</v>
      </c>
    </row>
    <row r="1769" spans="1:7" x14ac:dyDescent="0.2">
      <c r="A1769" s="23" t="s">
        <v>962</v>
      </c>
      <c r="C1769" s="24">
        <f t="shared" si="139"/>
        <v>38993</v>
      </c>
      <c r="D1769" s="23">
        <f t="shared" si="140"/>
        <v>45.68</v>
      </c>
      <c r="E1769" s="23">
        <f t="shared" si="141"/>
        <v>45.68</v>
      </c>
      <c r="F1769" s="23">
        <f t="shared" si="143"/>
        <v>-6.3284444703818818E-3</v>
      </c>
      <c r="G1769" s="23">
        <f t="shared" si="142"/>
        <v>2006</v>
      </c>
    </row>
    <row r="1770" spans="1:7" x14ac:dyDescent="0.2">
      <c r="A1770" s="23" t="s">
        <v>961</v>
      </c>
      <c r="C1770" s="24">
        <f t="shared" si="139"/>
        <v>38994</v>
      </c>
      <c r="D1770" s="23">
        <f t="shared" si="140"/>
        <v>45.65</v>
      </c>
      <c r="E1770" s="23">
        <f t="shared" si="141"/>
        <v>45.65</v>
      </c>
      <c r="F1770" s="23">
        <f t="shared" si="143"/>
        <v>-6.5695830677733674E-4</v>
      </c>
      <c r="G1770" s="23">
        <f t="shared" si="142"/>
        <v>2006</v>
      </c>
    </row>
    <row r="1771" spans="1:7" x14ac:dyDescent="0.2">
      <c r="A1771" s="23" t="s">
        <v>960</v>
      </c>
      <c r="C1771" s="24">
        <f t="shared" si="139"/>
        <v>38995</v>
      </c>
      <c r="D1771" s="23">
        <f t="shared" si="140"/>
        <v>45.57</v>
      </c>
      <c r="E1771" s="23">
        <f t="shared" si="141"/>
        <v>45.57</v>
      </c>
      <c r="F1771" s="23">
        <f t="shared" si="143"/>
        <v>-1.7540017651862375E-3</v>
      </c>
      <c r="G1771" s="23">
        <f t="shared" si="142"/>
        <v>2006</v>
      </c>
    </row>
    <row r="1772" spans="1:7" x14ac:dyDescent="0.2">
      <c r="A1772" s="23" t="s">
        <v>959</v>
      </c>
      <c r="C1772" s="24">
        <f t="shared" si="139"/>
        <v>38996</v>
      </c>
      <c r="D1772" s="23">
        <f t="shared" si="140"/>
        <v>45.42</v>
      </c>
      <c r="E1772" s="23">
        <f t="shared" si="141"/>
        <v>45.42</v>
      </c>
      <c r="F1772" s="23">
        <f t="shared" si="143"/>
        <v>-3.2970685983787561E-3</v>
      </c>
      <c r="G1772" s="23">
        <f t="shared" si="142"/>
        <v>2006</v>
      </c>
    </row>
    <row r="1773" spans="1:7" x14ac:dyDescent="0.2">
      <c r="A1773" s="23" t="s">
        <v>958</v>
      </c>
      <c r="C1773" s="24">
        <f t="shared" si="139"/>
        <v>38999</v>
      </c>
      <c r="D1773" s="23" t="e">
        <f t="shared" si="140"/>
        <v>#VALUE!</v>
      </c>
      <c r="E1773" s="23">
        <f t="shared" si="141"/>
        <v>45.42</v>
      </c>
      <c r="F1773" s="23">
        <f t="shared" si="143"/>
        <v>0</v>
      </c>
      <c r="G1773" s="23">
        <f t="shared" si="142"/>
        <v>2006</v>
      </c>
    </row>
    <row r="1774" spans="1:7" x14ac:dyDescent="0.2">
      <c r="A1774" s="23" t="s">
        <v>957</v>
      </c>
      <c r="C1774" s="24">
        <f t="shared" si="139"/>
        <v>39000</v>
      </c>
      <c r="D1774" s="23">
        <f t="shared" si="140"/>
        <v>45.67</v>
      </c>
      <c r="E1774" s="23">
        <f t="shared" si="141"/>
        <v>45.67</v>
      </c>
      <c r="F1774" s="23">
        <f t="shared" si="143"/>
        <v>5.4890905194951772E-3</v>
      </c>
      <c r="G1774" s="23">
        <f t="shared" si="142"/>
        <v>2006</v>
      </c>
    </row>
    <row r="1775" spans="1:7" x14ac:dyDescent="0.2">
      <c r="A1775" s="23" t="s">
        <v>956</v>
      </c>
      <c r="C1775" s="24">
        <f t="shared" si="139"/>
        <v>39001</v>
      </c>
      <c r="D1775" s="23">
        <f t="shared" si="140"/>
        <v>45.55</v>
      </c>
      <c r="E1775" s="23">
        <f t="shared" si="141"/>
        <v>45.55</v>
      </c>
      <c r="F1775" s="23">
        <f t="shared" si="143"/>
        <v>-2.6310034909404071E-3</v>
      </c>
      <c r="G1775" s="23">
        <f t="shared" si="142"/>
        <v>2006</v>
      </c>
    </row>
    <row r="1776" spans="1:7" x14ac:dyDescent="0.2">
      <c r="A1776" s="23" t="s">
        <v>955</v>
      </c>
      <c r="C1776" s="24">
        <f t="shared" si="139"/>
        <v>39002</v>
      </c>
      <c r="D1776" s="23">
        <f t="shared" si="140"/>
        <v>45.52</v>
      </c>
      <c r="E1776" s="23">
        <f t="shared" si="141"/>
        <v>45.52</v>
      </c>
      <c r="F1776" s="23">
        <f t="shared" si="143"/>
        <v>-6.5883388789171713E-4</v>
      </c>
      <c r="G1776" s="23">
        <f t="shared" si="142"/>
        <v>2006</v>
      </c>
    </row>
    <row r="1777" spans="1:7" x14ac:dyDescent="0.2">
      <c r="A1777" s="23" t="s">
        <v>954</v>
      </c>
      <c r="C1777" s="24">
        <f t="shared" si="139"/>
        <v>39003</v>
      </c>
      <c r="D1777" s="23">
        <f t="shared" si="140"/>
        <v>45.31</v>
      </c>
      <c r="E1777" s="23">
        <f t="shared" si="141"/>
        <v>45.31</v>
      </c>
      <c r="F1777" s="23">
        <f t="shared" si="143"/>
        <v>-4.6240311390286877E-3</v>
      </c>
      <c r="G1777" s="23">
        <f t="shared" si="142"/>
        <v>2006</v>
      </c>
    </row>
    <row r="1778" spans="1:7" x14ac:dyDescent="0.2">
      <c r="A1778" s="23" t="s">
        <v>953</v>
      </c>
      <c r="C1778" s="24">
        <f t="shared" si="139"/>
        <v>39006</v>
      </c>
      <c r="D1778" s="23">
        <f t="shared" si="140"/>
        <v>45.35</v>
      </c>
      <c r="E1778" s="23">
        <f t="shared" si="141"/>
        <v>45.35</v>
      </c>
      <c r="F1778" s="23">
        <f t="shared" si="143"/>
        <v>8.8241788209880191E-4</v>
      </c>
      <c r="G1778" s="23">
        <f t="shared" si="142"/>
        <v>2006</v>
      </c>
    </row>
    <row r="1779" spans="1:7" x14ac:dyDescent="0.2">
      <c r="A1779" s="23" t="s">
        <v>952</v>
      </c>
      <c r="C1779" s="24">
        <f t="shared" si="139"/>
        <v>39007</v>
      </c>
      <c r="D1779" s="23">
        <f t="shared" si="140"/>
        <v>45.19</v>
      </c>
      <c r="E1779" s="23">
        <f t="shared" si="141"/>
        <v>45.19</v>
      </c>
      <c r="F1779" s="23">
        <f t="shared" si="143"/>
        <v>-3.5343531379573236E-3</v>
      </c>
      <c r="G1779" s="23">
        <f t="shared" si="142"/>
        <v>2006</v>
      </c>
    </row>
    <row r="1780" spans="1:7" x14ac:dyDescent="0.2">
      <c r="A1780" s="23" t="s">
        <v>951</v>
      </c>
      <c r="C1780" s="24">
        <f t="shared" si="139"/>
        <v>39008</v>
      </c>
      <c r="D1780" s="23">
        <f t="shared" si="140"/>
        <v>45.28</v>
      </c>
      <c r="E1780" s="23">
        <f t="shared" si="141"/>
        <v>45.28</v>
      </c>
      <c r="F1780" s="23">
        <f t="shared" si="143"/>
        <v>1.9896104717392039E-3</v>
      </c>
      <c r="G1780" s="23">
        <f t="shared" si="142"/>
        <v>2006</v>
      </c>
    </row>
    <row r="1781" spans="1:7" x14ac:dyDescent="0.2">
      <c r="A1781" s="23" t="s">
        <v>950</v>
      </c>
      <c r="C1781" s="24">
        <f t="shared" si="139"/>
        <v>39009</v>
      </c>
      <c r="D1781" s="23">
        <f t="shared" si="140"/>
        <v>45.22</v>
      </c>
      <c r="E1781" s="23">
        <f t="shared" si="141"/>
        <v>45.22</v>
      </c>
      <c r="F1781" s="23">
        <f t="shared" si="143"/>
        <v>-1.3259670451037169E-3</v>
      </c>
      <c r="G1781" s="23">
        <f t="shared" si="142"/>
        <v>2006</v>
      </c>
    </row>
    <row r="1782" spans="1:7" x14ac:dyDescent="0.2">
      <c r="A1782" s="23" t="s">
        <v>949</v>
      </c>
      <c r="C1782" s="24">
        <f t="shared" si="139"/>
        <v>39010</v>
      </c>
      <c r="D1782" s="23">
        <f t="shared" si="140"/>
        <v>45.18</v>
      </c>
      <c r="E1782" s="23">
        <f t="shared" si="141"/>
        <v>45.18</v>
      </c>
      <c r="F1782" s="23">
        <f t="shared" si="143"/>
        <v>-8.8495580996660246E-4</v>
      </c>
      <c r="G1782" s="23">
        <f t="shared" si="142"/>
        <v>2006</v>
      </c>
    </row>
    <row r="1783" spans="1:7" x14ac:dyDescent="0.2">
      <c r="A1783" s="23" t="s">
        <v>948</v>
      </c>
      <c r="C1783" s="24">
        <f t="shared" si="139"/>
        <v>39013</v>
      </c>
      <c r="D1783" s="23">
        <f t="shared" si="140"/>
        <v>45.3</v>
      </c>
      <c r="E1783" s="23">
        <f t="shared" si="141"/>
        <v>45.3</v>
      </c>
      <c r="F1783" s="23">
        <f t="shared" si="143"/>
        <v>2.6525214491311235E-3</v>
      </c>
      <c r="G1783" s="23">
        <f t="shared" si="142"/>
        <v>2006</v>
      </c>
    </row>
    <row r="1784" spans="1:7" x14ac:dyDescent="0.2">
      <c r="A1784" s="23" t="s">
        <v>947</v>
      </c>
      <c r="C1784" s="24">
        <f t="shared" si="139"/>
        <v>39014</v>
      </c>
      <c r="D1784" s="23">
        <f t="shared" si="140"/>
        <v>45.18</v>
      </c>
      <c r="E1784" s="23">
        <f t="shared" si="141"/>
        <v>45.18</v>
      </c>
      <c r="F1784" s="23">
        <f t="shared" si="143"/>
        <v>-2.652521449131117E-3</v>
      </c>
      <c r="G1784" s="23">
        <f t="shared" si="142"/>
        <v>2006</v>
      </c>
    </row>
    <row r="1785" spans="1:7" x14ac:dyDescent="0.2">
      <c r="A1785" s="23" t="s">
        <v>946</v>
      </c>
      <c r="C1785" s="24">
        <f t="shared" si="139"/>
        <v>39015</v>
      </c>
      <c r="D1785" s="23">
        <f t="shared" si="140"/>
        <v>45.36</v>
      </c>
      <c r="E1785" s="23">
        <f t="shared" si="141"/>
        <v>45.36</v>
      </c>
      <c r="F1785" s="23">
        <f t="shared" si="143"/>
        <v>3.9761483796394168E-3</v>
      </c>
      <c r="G1785" s="23">
        <f t="shared" si="142"/>
        <v>2006</v>
      </c>
    </row>
    <row r="1786" spans="1:7" x14ac:dyDescent="0.2">
      <c r="A1786" s="23" t="s">
        <v>945</v>
      </c>
      <c r="C1786" s="24">
        <f t="shared" si="139"/>
        <v>39016</v>
      </c>
      <c r="D1786" s="23">
        <f t="shared" si="140"/>
        <v>45.19</v>
      </c>
      <c r="E1786" s="23">
        <f t="shared" si="141"/>
        <v>45.19</v>
      </c>
      <c r="F1786" s="23">
        <f t="shared" si="143"/>
        <v>-3.7548359963083641E-3</v>
      </c>
      <c r="G1786" s="23">
        <f t="shared" si="142"/>
        <v>2006</v>
      </c>
    </row>
    <row r="1787" spans="1:7" x14ac:dyDescent="0.2">
      <c r="A1787" s="23" t="s">
        <v>944</v>
      </c>
      <c r="C1787" s="24">
        <f t="shared" si="139"/>
        <v>39017</v>
      </c>
      <c r="D1787" s="23">
        <f t="shared" si="140"/>
        <v>45.07</v>
      </c>
      <c r="E1787" s="23">
        <f t="shared" si="141"/>
        <v>45.07</v>
      </c>
      <c r="F1787" s="23">
        <f t="shared" si="143"/>
        <v>-2.6589867206313678E-3</v>
      </c>
      <c r="G1787" s="23">
        <f t="shared" si="142"/>
        <v>2006</v>
      </c>
    </row>
    <row r="1788" spans="1:7" x14ac:dyDescent="0.2">
      <c r="A1788" s="23" t="s">
        <v>943</v>
      </c>
      <c r="C1788" s="24">
        <f t="shared" si="139"/>
        <v>39020</v>
      </c>
      <c r="D1788" s="23">
        <f t="shared" si="140"/>
        <v>44.9</v>
      </c>
      <c r="E1788" s="23">
        <f t="shared" si="141"/>
        <v>44.9</v>
      </c>
      <c r="F1788" s="23">
        <f t="shared" si="143"/>
        <v>-3.7790419543483485E-3</v>
      </c>
      <c r="G1788" s="23">
        <f t="shared" si="142"/>
        <v>2006</v>
      </c>
    </row>
    <row r="1789" spans="1:7" x14ac:dyDescent="0.2">
      <c r="A1789" s="23" t="s">
        <v>942</v>
      </c>
      <c r="C1789" s="24">
        <f t="shared" si="139"/>
        <v>39021</v>
      </c>
      <c r="D1789" s="23">
        <f t="shared" si="140"/>
        <v>44.9</v>
      </c>
      <c r="E1789" s="23">
        <f t="shared" si="141"/>
        <v>44.9</v>
      </c>
      <c r="F1789" s="23">
        <f t="shared" si="143"/>
        <v>0</v>
      </c>
      <c r="G1789" s="23">
        <f t="shared" si="142"/>
        <v>2006</v>
      </c>
    </row>
    <row r="1790" spans="1:7" x14ac:dyDescent="0.2">
      <c r="A1790" s="23" t="s">
        <v>941</v>
      </c>
      <c r="C1790" s="24">
        <f t="shared" si="139"/>
        <v>39022</v>
      </c>
      <c r="D1790" s="23">
        <f t="shared" si="140"/>
        <v>44.79</v>
      </c>
      <c r="E1790" s="23">
        <f t="shared" si="141"/>
        <v>44.79</v>
      </c>
      <c r="F1790" s="23">
        <f t="shared" si="143"/>
        <v>-2.4528945289998788E-3</v>
      </c>
      <c r="G1790" s="23">
        <f t="shared" si="142"/>
        <v>2006</v>
      </c>
    </row>
    <row r="1791" spans="1:7" x14ac:dyDescent="0.2">
      <c r="A1791" s="23" t="s">
        <v>940</v>
      </c>
      <c r="C1791" s="24">
        <f t="shared" si="139"/>
        <v>39023</v>
      </c>
      <c r="D1791" s="23">
        <f t="shared" si="140"/>
        <v>44.82</v>
      </c>
      <c r="E1791" s="23">
        <f t="shared" si="141"/>
        <v>44.82</v>
      </c>
      <c r="F1791" s="23">
        <f t="shared" si="143"/>
        <v>6.6956815357222291E-4</v>
      </c>
      <c r="G1791" s="23">
        <f t="shared" si="142"/>
        <v>2006</v>
      </c>
    </row>
    <row r="1792" spans="1:7" x14ac:dyDescent="0.2">
      <c r="A1792" s="23" t="s">
        <v>939</v>
      </c>
      <c r="C1792" s="24">
        <f t="shared" si="139"/>
        <v>39024</v>
      </c>
      <c r="D1792" s="23">
        <f t="shared" si="140"/>
        <v>44.76</v>
      </c>
      <c r="E1792" s="23">
        <f t="shared" si="141"/>
        <v>44.76</v>
      </c>
      <c r="F1792" s="23">
        <f t="shared" si="143"/>
        <v>-1.3395849290564722E-3</v>
      </c>
      <c r="G1792" s="23">
        <f t="shared" si="142"/>
        <v>2006</v>
      </c>
    </row>
    <row r="1793" spans="1:7" x14ac:dyDescent="0.2">
      <c r="A1793" s="23" t="s">
        <v>938</v>
      </c>
      <c r="C1793" s="24">
        <f t="shared" si="139"/>
        <v>39027</v>
      </c>
      <c r="D1793" s="23">
        <f t="shared" si="140"/>
        <v>44.8</v>
      </c>
      <c r="E1793" s="23">
        <f t="shared" si="141"/>
        <v>44.8</v>
      </c>
      <c r="F1793" s="23">
        <f t="shared" si="143"/>
        <v>8.9325597721492066E-4</v>
      </c>
      <c r="G1793" s="23">
        <f t="shared" si="142"/>
        <v>2006</v>
      </c>
    </row>
    <row r="1794" spans="1:7" x14ac:dyDescent="0.2">
      <c r="A1794" s="23" t="s">
        <v>937</v>
      </c>
      <c r="C1794" s="24">
        <f t="shared" si="139"/>
        <v>39028</v>
      </c>
      <c r="D1794" s="23">
        <f t="shared" si="140"/>
        <v>44.62</v>
      </c>
      <c r="E1794" s="23">
        <f t="shared" si="141"/>
        <v>44.62</v>
      </c>
      <c r="F1794" s="23">
        <f t="shared" si="143"/>
        <v>-4.025950416553065E-3</v>
      </c>
      <c r="G1794" s="23">
        <f t="shared" si="142"/>
        <v>2006</v>
      </c>
    </row>
    <row r="1795" spans="1:7" x14ac:dyDescent="0.2">
      <c r="A1795" s="23" t="s">
        <v>936</v>
      </c>
      <c r="C1795" s="24">
        <f t="shared" si="139"/>
        <v>39029</v>
      </c>
      <c r="D1795" s="23">
        <f t="shared" si="140"/>
        <v>44.59</v>
      </c>
      <c r="E1795" s="23">
        <f t="shared" si="141"/>
        <v>44.59</v>
      </c>
      <c r="F1795" s="23">
        <f t="shared" si="143"/>
        <v>-6.7257036500102847E-4</v>
      </c>
      <c r="G1795" s="23">
        <f t="shared" si="142"/>
        <v>2006</v>
      </c>
    </row>
    <row r="1796" spans="1:7" x14ac:dyDescent="0.2">
      <c r="A1796" s="23" t="s">
        <v>935</v>
      </c>
      <c r="C1796" s="24">
        <f t="shared" si="139"/>
        <v>39030</v>
      </c>
      <c r="D1796" s="23">
        <f t="shared" si="140"/>
        <v>44.46</v>
      </c>
      <c r="E1796" s="23">
        <f t="shared" si="141"/>
        <v>44.46</v>
      </c>
      <c r="F1796" s="23">
        <f t="shared" si="143"/>
        <v>-2.9197101033348618E-3</v>
      </c>
      <c r="G1796" s="23">
        <f t="shared" si="142"/>
        <v>2006</v>
      </c>
    </row>
    <row r="1797" spans="1:7" x14ac:dyDescent="0.2">
      <c r="A1797" s="23" t="s">
        <v>934</v>
      </c>
      <c r="C1797" s="24">
        <f t="shared" si="139"/>
        <v>39031</v>
      </c>
      <c r="D1797" s="23">
        <f t="shared" si="140"/>
        <v>44.55</v>
      </c>
      <c r="E1797" s="23">
        <f t="shared" si="141"/>
        <v>44.55</v>
      </c>
      <c r="F1797" s="23">
        <f t="shared" si="143"/>
        <v>2.022245380767649E-3</v>
      </c>
      <c r="G1797" s="23">
        <f t="shared" si="142"/>
        <v>2006</v>
      </c>
    </row>
    <row r="1798" spans="1:7" x14ac:dyDescent="0.2">
      <c r="A1798" s="23" t="s">
        <v>933</v>
      </c>
      <c r="C1798" s="24">
        <f t="shared" si="139"/>
        <v>39034</v>
      </c>
      <c r="D1798" s="23">
        <f t="shared" si="140"/>
        <v>44.83</v>
      </c>
      <c r="E1798" s="23">
        <f t="shared" si="141"/>
        <v>44.83</v>
      </c>
      <c r="F1798" s="23">
        <f t="shared" si="143"/>
        <v>6.2654042505298265E-3</v>
      </c>
      <c r="G1798" s="23">
        <f t="shared" si="142"/>
        <v>2006</v>
      </c>
    </row>
    <row r="1799" spans="1:7" x14ac:dyDescent="0.2">
      <c r="A1799" s="23" t="s">
        <v>932</v>
      </c>
      <c r="C1799" s="24">
        <f t="shared" si="139"/>
        <v>39035</v>
      </c>
      <c r="D1799" s="23">
        <f t="shared" si="140"/>
        <v>45.05</v>
      </c>
      <c r="E1799" s="23">
        <f t="shared" si="141"/>
        <v>45.05</v>
      </c>
      <c r="F1799" s="23">
        <f t="shared" si="143"/>
        <v>4.8954258869988434E-3</v>
      </c>
      <c r="G1799" s="23">
        <f t="shared" si="142"/>
        <v>2006</v>
      </c>
    </row>
    <row r="1800" spans="1:7" x14ac:dyDescent="0.2">
      <c r="A1800" s="23" t="s">
        <v>931</v>
      </c>
      <c r="C1800" s="24">
        <f t="shared" ref="C1800:C1863" si="144">VALUE(LEFT(A1800,15))</f>
        <v>39036</v>
      </c>
      <c r="D1800" s="23">
        <f t="shared" ref="D1800:D1863" si="145">VALUE(RIGHT(A1800,9))</f>
        <v>45.26</v>
      </c>
      <c r="E1800" s="23">
        <f t="shared" ref="E1800:E1863" si="146">IF(ISNUMBER(D1800),D1800,D1799)</f>
        <v>45.26</v>
      </c>
      <c r="F1800" s="23">
        <f t="shared" si="143"/>
        <v>4.6506561510443164E-3</v>
      </c>
      <c r="G1800" s="23">
        <f t="shared" ref="G1800:G1863" si="147">YEAR(C1800)</f>
        <v>2006</v>
      </c>
    </row>
    <row r="1801" spans="1:7" x14ac:dyDescent="0.2">
      <c r="A1801" s="23" t="s">
        <v>930</v>
      </c>
      <c r="C1801" s="24">
        <f t="shared" si="144"/>
        <v>39037</v>
      </c>
      <c r="D1801" s="23">
        <f t="shared" si="145"/>
        <v>44.82</v>
      </c>
      <c r="E1801" s="23">
        <f t="shared" si="146"/>
        <v>44.82</v>
      </c>
      <c r="F1801" s="23">
        <f t="shared" ref="F1801:F1864" si="148">LN(E1801/E1800)</f>
        <v>-9.7691718326103228E-3</v>
      </c>
      <c r="G1801" s="23">
        <f t="shared" si="147"/>
        <v>2006</v>
      </c>
    </row>
    <row r="1802" spans="1:7" x14ac:dyDescent="0.2">
      <c r="A1802" s="23" t="s">
        <v>929</v>
      </c>
      <c r="C1802" s="24">
        <f t="shared" si="144"/>
        <v>39038</v>
      </c>
      <c r="D1802" s="23">
        <f t="shared" si="145"/>
        <v>44.75</v>
      </c>
      <c r="E1802" s="23">
        <f t="shared" si="146"/>
        <v>44.75</v>
      </c>
      <c r="F1802" s="23">
        <f t="shared" si="148"/>
        <v>-1.5630236519166183E-3</v>
      </c>
      <c r="G1802" s="23">
        <f t="shared" si="147"/>
        <v>2006</v>
      </c>
    </row>
    <row r="1803" spans="1:7" x14ac:dyDescent="0.2">
      <c r="A1803" s="23" t="s">
        <v>928</v>
      </c>
      <c r="C1803" s="24">
        <f t="shared" si="144"/>
        <v>39041</v>
      </c>
      <c r="D1803" s="23">
        <f t="shared" si="145"/>
        <v>44.89</v>
      </c>
      <c r="E1803" s="23">
        <f t="shared" si="146"/>
        <v>44.89</v>
      </c>
      <c r="F1803" s="23">
        <f t="shared" si="148"/>
        <v>3.1236080729763927E-3</v>
      </c>
      <c r="G1803" s="23">
        <f t="shared" si="147"/>
        <v>2006</v>
      </c>
    </row>
    <row r="1804" spans="1:7" x14ac:dyDescent="0.2">
      <c r="A1804" s="23" t="s">
        <v>927</v>
      </c>
      <c r="C1804" s="24">
        <f t="shared" si="144"/>
        <v>39042</v>
      </c>
      <c r="D1804" s="23">
        <f t="shared" si="145"/>
        <v>44.77</v>
      </c>
      <c r="E1804" s="23">
        <f t="shared" si="146"/>
        <v>44.77</v>
      </c>
      <c r="F1804" s="23">
        <f t="shared" si="148"/>
        <v>-2.676780540966513E-3</v>
      </c>
      <c r="G1804" s="23">
        <f t="shared" si="147"/>
        <v>2006</v>
      </c>
    </row>
    <row r="1805" spans="1:7" x14ac:dyDescent="0.2">
      <c r="A1805" s="23" t="s">
        <v>926</v>
      </c>
      <c r="C1805" s="24">
        <f t="shared" si="144"/>
        <v>39043</v>
      </c>
      <c r="D1805" s="23">
        <f t="shared" si="145"/>
        <v>44.62</v>
      </c>
      <c r="E1805" s="23">
        <f t="shared" si="146"/>
        <v>44.62</v>
      </c>
      <c r="F1805" s="23">
        <f t="shared" si="148"/>
        <v>-3.3560832484878646E-3</v>
      </c>
      <c r="G1805" s="23">
        <f t="shared" si="147"/>
        <v>2006</v>
      </c>
    </row>
    <row r="1806" spans="1:7" x14ac:dyDescent="0.2">
      <c r="A1806" s="23" t="s">
        <v>925</v>
      </c>
      <c r="C1806" s="24">
        <f t="shared" si="144"/>
        <v>39044</v>
      </c>
      <c r="D1806" s="23" t="e">
        <f t="shared" si="145"/>
        <v>#VALUE!</v>
      </c>
      <c r="E1806" s="23">
        <f t="shared" si="146"/>
        <v>44.62</v>
      </c>
      <c r="F1806" s="23">
        <f t="shared" si="148"/>
        <v>0</v>
      </c>
      <c r="G1806" s="23">
        <f t="shared" si="147"/>
        <v>2006</v>
      </c>
    </row>
    <row r="1807" spans="1:7" x14ac:dyDescent="0.2">
      <c r="A1807" s="23" t="s">
        <v>924</v>
      </c>
      <c r="C1807" s="24">
        <f t="shared" si="144"/>
        <v>39045</v>
      </c>
      <c r="D1807" s="23">
        <f t="shared" si="145"/>
        <v>44.59</v>
      </c>
      <c r="E1807" s="23">
        <f t="shared" si="146"/>
        <v>44.59</v>
      </c>
      <c r="F1807" s="23">
        <f t="shared" si="148"/>
        <v>-6.7257036500102847E-4</v>
      </c>
      <c r="G1807" s="23">
        <f t="shared" si="147"/>
        <v>2006</v>
      </c>
    </row>
    <row r="1808" spans="1:7" x14ac:dyDescent="0.2">
      <c r="A1808" s="23" t="s">
        <v>923</v>
      </c>
      <c r="C1808" s="24">
        <f t="shared" si="144"/>
        <v>39048</v>
      </c>
      <c r="D1808" s="23">
        <f t="shared" si="145"/>
        <v>44.56</v>
      </c>
      <c r="E1808" s="23">
        <f t="shared" si="146"/>
        <v>44.56</v>
      </c>
      <c r="F1808" s="23">
        <f t="shared" si="148"/>
        <v>-6.7302302035668977E-4</v>
      </c>
      <c r="G1808" s="23">
        <f t="shared" si="147"/>
        <v>2006</v>
      </c>
    </row>
    <row r="1809" spans="1:7" x14ac:dyDescent="0.2">
      <c r="A1809" s="23" t="s">
        <v>922</v>
      </c>
      <c r="C1809" s="24">
        <f t="shared" si="144"/>
        <v>39049</v>
      </c>
      <c r="D1809" s="23">
        <f t="shared" si="145"/>
        <v>44.58</v>
      </c>
      <c r="E1809" s="23">
        <f t="shared" si="146"/>
        <v>44.58</v>
      </c>
      <c r="F1809" s="23">
        <f t="shared" si="148"/>
        <v>4.4873233869415614E-4</v>
      </c>
      <c r="G1809" s="23">
        <f t="shared" si="147"/>
        <v>2006</v>
      </c>
    </row>
    <row r="1810" spans="1:7" x14ac:dyDescent="0.2">
      <c r="A1810" s="23" t="s">
        <v>921</v>
      </c>
      <c r="C1810" s="24">
        <f t="shared" si="144"/>
        <v>39050</v>
      </c>
      <c r="D1810" s="23">
        <f t="shared" si="145"/>
        <v>44.54</v>
      </c>
      <c r="E1810" s="23">
        <f t="shared" si="146"/>
        <v>44.54</v>
      </c>
      <c r="F1810" s="23">
        <f t="shared" si="148"/>
        <v>-8.9766612850124695E-4</v>
      </c>
      <c r="G1810" s="23">
        <f t="shared" si="147"/>
        <v>2006</v>
      </c>
    </row>
    <row r="1811" spans="1:7" x14ac:dyDescent="0.2">
      <c r="A1811" s="23" t="s">
        <v>920</v>
      </c>
      <c r="C1811" s="24">
        <f t="shared" si="144"/>
        <v>39051</v>
      </c>
      <c r="D1811" s="23">
        <f t="shared" si="145"/>
        <v>44.59</v>
      </c>
      <c r="E1811" s="23">
        <f t="shared" si="146"/>
        <v>44.59</v>
      </c>
      <c r="F1811" s="23">
        <f t="shared" si="148"/>
        <v>1.1219568101638727E-3</v>
      </c>
      <c r="G1811" s="23">
        <f t="shared" si="147"/>
        <v>2006</v>
      </c>
    </row>
    <row r="1812" spans="1:7" x14ac:dyDescent="0.2">
      <c r="A1812" s="23" t="s">
        <v>919</v>
      </c>
      <c r="C1812" s="24">
        <f t="shared" si="144"/>
        <v>39052</v>
      </c>
      <c r="D1812" s="23">
        <f t="shared" si="145"/>
        <v>44.5</v>
      </c>
      <c r="E1812" s="23">
        <f t="shared" si="146"/>
        <v>44.5</v>
      </c>
      <c r="F1812" s="23">
        <f t="shared" si="148"/>
        <v>-2.0204294671908314E-3</v>
      </c>
      <c r="G1812" s="23">
        <f t="shared" si="147"/>
        <v>2006</v>
      </c>
    </row>
    <row r="1813" spans="1:7" x14ac:dyDescent="0.2">
      <c r="A1813" s="23" t="s">
        <v>918</v>
      </c>
      <c r="C1813" s="24">
        <f t="shared" si="144"/>
        <v>39055</v>
      </c>
      <c r="D1813" s="23">
        <f t="shared" si="145"/>
        <v>44.49</v>
      </c>
      <c r="E1813" s="23">
        <f t="shared" si="146"/>
        <v>44.49</v>
      </c>
      <c r="F1813" s="23">
        <f t="shared" si="148"/>
        <v>-2.2474435424405309E-4</v>
      </c>
      <c r="G1813" s="23">
        <f t="shared" si="147"/>
        <v>2006</v>
      </c>
    </row>
    <row r="1814" spans="1:7" x14ac:dyDescent="0.2">
      <c r="A1814" s="23" t="s">
        <v>917</v>
      </c>
      <c r="C1814" s="24">
        <f t="shared" si="144"/>
        <v>39056</v>
      </c>
      <c r="D1814" s="23">
        <f t="shared" si="145"/>
        <v>44.42</v>
      </c>
      <c r="E1814" s="23">
        <f t="shared" si="146"/>
        <v>44.42</v>
      </c>
      <c r="F1814" s="23">
        <f t="shared" si="148"/>
        <v>-1.5746263516690426E-3</v>
      </c>
      <c r="G1814" s="23">
        <f t="shared" si="147"/>
        <v>2006</v>
      </c>
    </row>
    <row r="1815" spans="1:7" x14ac:dyDescent="0.2">
      <c r="A1815" s="23" t="s">
        <v>916</v>
      </c>
      <c r="C1815" s="24">
        <f t="shared" si="144"/>
        <v>39057</v>
      </c>
      <c r="D1815" s="23">
        <f t="shared" si="145"/>
        <v>44.6</v>
      </c>
      <c r="E1815" s="23">
        <f t="shared" si="146"/>
        <v>44.6</v>
      </c>
      <c r="F1815" s="23">
        <f t="shared" si="148"/>
        <v>4.0440405597369448E-3</v>
      </c>
      <c r="G1815" s="23">
        <f t="shared" si="147"/>
        <v>2006</v>
      </c>
    </row>
    <row r="1816" spans="1:7" x14ac:dyDescent="0.2">
      <c r="A1816" s="23" t="s">
        <v>915</v>
      </c>
      <c r="C1816" s="24">
        <f t="shared" si="144"/>
        <v>39058</v>
      </c>
      <c r="D1816" s="23">
        <f t="shared" si="145"/>
        <v>44.52</v>
      </c>
      <c r="E1816" s="23">
        <f t="shared" si="146"/>
        <v>44.52</v>
      </c>
      <c r="F1816" s="23">
        <f t="shared" si="148"/>
        <v>-1.7953326186742633E-3</v>
      </c>
      <c r="G1816" s="23">
        <f t="shared" si="147"/>
        <v>2006</v>
      </c>
    </row>
    <row r="1817" spans="1:7" x14ac:dyDescent="0.2">
      <c r="A1817" s="23" t="s">
        <v>914</v>
      </c>
      <c r="C1817" s="24">
        <f t="shared" si="144"/>
        <v>39059</v>
      </c>
      <c r="D1817" s="23">
        <f t="shared" si="145"/>
        <v>44.53</v>
      </c>
      <c r="E1817" s="23">
        <f t="shared" si="146"/>
        <v>44.53</v>
      </c>
      <c r="F1817" s="23">
        <f t="shared" si="148"/>
        <v>2.2459292626679354E-4</v>
      </c>
      <c r="G1817" s="23">
        <f t="shared" si="147"/>
        <v>2006</v>
      </c>
    </row>
    <row r="1818" spans="1:7" x14ac:dyDescent="0.2">
      <c r="A1818" s="23" t="s">
        <v>913</v>
      </c>
      <c r="C1818" s="24">
        <f t="shared" si="144"/>
        <v>39062</v>
      </c>
      <c r="D1818" s="23">
        <f t="shared" si="145"/>
        <v>44.69</v>
      </c>
      <c r="E1818" s="23">
        <f t="shared" si="146"/>
        <v>44.69</v>
      </c>
      <c r="F1818" s="23">
        <f t="shared" si="148"/>
        <v>3.5866436117491518E-3</v>
      </c>
      <c r="G1818" s="23">
        <f t="shared" si="147"/>
        <v>2006</v>
      </c>
    </row>
    <row r="1819" spans="1:7" x14ac:dyDescent="0.2">
      <c r="A1819" s="23" t="s">
        <v>912</v>
      </c>
      <c r="C1819" s="24">
        <f t="shared" si="144"/>
        <v>39063</v>
      </c>
      <c r="D1819" s="23">
        <f t="shared" si="145"/>
        <v>44.7</v>
      </c>
      <c r="E1819" s="23">
        <f t="shared" si="146"/>
        <v>44.7</v>
      </c>
      <c r="F1819" s="23">
        <f t="shared" si="148"/>
        <v>2.2373867416317325E-4</v>
      </c>
      <c r="G1819" s="23">
        <f t="shared" si="147"/>
        <v>2006</v>
      </c>
    </row>
    <row r="1820" spans="1:7" x14ac:dyDescent="0.2">
      <c r="A1820" s="23" t="s">
        <v>911</v>
      </c>
      <c r="C1820" s="24">
        <f t="shared" si="144"/>
        <v>39064</v>
      </c>
      <c r="D1820" s="23">
        <f t="shared" si="145"/>
        <v>44.68</v>
      </c>
      <c r="E1820" s="23">
        <f t="shared" si="146"/>
        <v>44.68</v>
      </c>
      <c r="F1820" s="23">
        <f t="shared" si="148"/>
        <v>-4.4752741852321795E-4</v>
      </c>
      <c r="G1820" s="23">
        <f t="shared" si="147"/>
        <v>2006</v>
      </c>
    </row>
    <row r="1821" spans="1:7" x14ac:dyDescent="0.2">
      <c r="A1821" s="23" t="s">
        <v>910</v>
      </c>
      <c r="C1821" s="24">
        <f t="shared" si="144"/>
        <v>39065</v>
      </c>
      <c r="D1821" s="23">
        <f t="shared" si="145"/>
        <v>44.56</v>
      </c>
      <c r="E1821" s="23">
        <f t="shared" si="146"/>
        <v>44.56</v>
      </c>
      <c r="F1821" s="23">
        <f t="shared" si="148"/>
        <v>-2.6893785819713236E-3</v>
      </c>
      <c r="G1821" s="23">
        <f t="shared" si="147"/>
        <v>2006</v>
      </c>
    </row>
    <row r="1822" spans="1:7" x14ac:dyDescent="0.2">
      <c r="A1822" s="23" t="s">
        <v>909</v>
      </c>
      <c r="C1822" s="24">
        <f t="shared" si="144"/>
        <v>39066</v>
      </c>
      <c r="D1822" s="23">
        <f t="shared" si="145"/>
        <v>44.54</v>
      </c>
      <c r="E1822" s="23">
        <f t="shared" si="146"/>
        <v>44.54</v>
      </c>
      <c r="F1822" s="23">
        <f t="shared" si="148"/>
        <v>-4.4893378980706799E-4</v>
      </c>
      <c r="G1822" s="23">
        <f t="shared" si="147"/>
        <v>2006</v>
      </c>
    </row>
    <row r="1823" spans="1:7" x14ac:dyDescent="0.2">
      <c r="A1823" s="23" t="s">
        <v>908</v>
      </c>
      <c r="C1823" s="24">
        <f t="shared" si="144"/>
        <v>39069</v>
      </c>
      <c r="D1823" s="23">
        <f t="shared" si="145"/>
        <v>44.63</v>
      </c>
      <c r="E1823" s="23">
        <f t="shared" si="146"/>
        <v>44.63</v>
      </c>
      <c r="F1823" s="23">
        <f t="shared" si="148"/>
        <v>2.0186168119569869E-3</v>
      </c>
      <c r="G1823" s="23">
        <f t="shared" si="147"/>
        <v>2006</v>
      </c>
    </row>
    <row r="1824" spans="1:7" x14ac:dyDescent="0.2">
      <c r="A1824" s="23" t="s">
        <v>907</v>
      </c>
      <c r="C1824" s="24">
        <f t="shared" si="144"/>
        <v>39070</v>
      </c>
      <c r="D1824" s="23">
        <f t="shared" si="145"/>
        <v>44.61</v>
      </c>
      <c r="E1824" s="23">
        <f t="shared" si="146"/>
        <v>44.61</v>
      </c>
      <c r="F1824" s="23">
        <f t="shared" si="148"/>
        <v>-4.4822950100517026E-4</v>
      </c>
      <c r="G1824" s="23">
        <f t="shared" si="147"/>
        <v>2006</v>
      </c>
    </row>
    <row r="1825" spans="1:7" x14ac:dyDescent="0.2">
      <c r="A1825" s="23" t="s">
        <v>906</v>
      </c>
      <c r="C1825" s="24">
        <f t="shared" si="144"/>
        <v>39071</v>
      </c>
      <c r="D1825" s="23">
        <f t="shared" si="145"/>
        <v>44.55</v>
      </c>
      <c r="E1825" s="23">
        <f t="shared" si="146"/>
        <v>44.55</v>
      </c>
      <c r="F1825" s="23">
        <f t="shared" si="148"/>
        <v>-1.3458952233551251E-3</v>
      </c>
      <c r="G1825" s="23">
        <f t="shared" si="147"/>
        <v>2006</v>
      </c>
    </row>
    <row r="1826" spans="1:7" x14ac:dyDescent="0.2">
      <c r="A1826" s="23" t="s">
        <v>905</v>
      </c>
      <c r="C1826" s="24">
        <f t="shared" si="144"/>
        <v>39072</v>
      </c>
      <c r="D1826" s="23">
        <f t="shared" si="145"/>
        <v>44.51</v>
      </c>
      <c r="E1826" s="23">
        <f t="shared" si="146"/>
        <v>44.51</v>
      </c>
      <c r="F1826" s="23">
        <f t="shared" si="148"/>
        <v>-8.9827088905538005E-4</v>
      </c>
      <c r="G1826" s="23">
        <f t="shared" si="147"/>
        <v>2006</v>
      </c>
    </row>
    <row r="1827" spans="1:7" x14ac:dyDescent="0.2">
      <c r="A1827" s="23" t="s">
        <v>904</v>
      </c>
      <c r="C1827" s="24">
        <f t="shared" si="144"/>
        <v>39073</v>
      </c>
      <c r="D1827" s="23">
        <f t="shared" si="145"/>
        <v>44.37</v>
      </c>
      <c r="E1827" s="23">
        <f t="shared" si="146"/>
        <v>44.37</v>
      </c>
      <c r="F1827" s="23">
        <f t="shared" si="148"/>
        <v>-3.1503176369448937E-3</v>
      </c>
      <c r="G1827" s="23">
        <f t="shared" si="147"/>
        <v>2006</v>
      </c>
    </row>
    <row r="1828" spans="1:7" x14ac:dyDescent="0.2">
      <c r="A1828" s="23" t="s">
        <v>903</v>
      </c>
      <c r="C1828" s="24">
        <f t="shared" si="144"/>
        <v>39076</v>
      </c>
      <c r="D1828" s="23" t="e">
        <f t="shared" si="145"/>
        <v>#VALUE!</v>
      </c>
      <c r="E1828" s="23">
        <f t="shared" si="146"/>
        <v>44.37</v>
      </c>
      <c r="F1828" s="23">
        <f t="shared" si="148"/>
        <v>0</v>
      </c>
      <c r="G1828" s="23">
        <f t="shared" si="147"/>
        <v>2006</v>
      </c>
    </row>
    <row r="1829" spans="1:7" x14ac:dyDescent="0.2">
      <c r="A1829" s="23" t="s">
        <v>902</v>
      </c>
      <c r="C1829" s="24">
        <f t="shared" si="144"/>
        <v>39077</v>
      </c>
      <c r="D1829" s="23">
        <f t="shared" si="145"/>
        <v>44.32</v>
      </c>
      <c r="E1829" s="23">
        <f t="shared" si="146"/>
        <v>44.32</v>
      </c>
      <c r="F1829" s="23">
        <f t="shared" si="148"/>
        <v>-1.1275229517897294E-3</v>
      </c>
      <c r="G1829" s="23">
        <f t="shared" si="147"/>
        <v>2006</v>
      </c>
    </row>
    <row r="1830" spans="1:7" x14ac:dyDescent="0.2">
      <c r="A1830" s="23" t="s">
        <v>901</v>
      </c>
      <c r="C1830" s="24">
        <f t="shared" si="144"/>
        <v>39078</v>
      </c>
      <c r="D1830" s="23">
        <f t="shared" si="145"/>
        <v>44.2</v>
      </c>
      <c r="E1830" s="23">
        <f t="shared" si="146"/>
        <v>44.2</v>
      </c>
      <c r="F1830" s="23">
        <f t="shared" si="148"/>
        <v>-2.7112533553758549E-3</v>
      </c>
      <c r="G1830" s="23">
        <f t="shared" si="147"/>
        <v>2006</v>
      </c>
    </row>
    <row r="1831" spans="1:7" x14ac:dyDescent="0.2">
      <c r="A1831" s="23" t="s">
        <v>900</v>
      </c>
      <c r="C1831" s="24">
        <f t="shared" si="144"/>
        <v>39079</v>
      </c>
      <c r="D1831" s="23">
        <f t="shared" si="145"/>
        <v>44.14</v>
      </c>
      <c r="E1831" s="23">
        <f t="shared" si="146"/>
        <v>44.14</v>
      </c>
      <c r="F1831" s="23">
        <f t="shared" si="148"/>
        <v>-1.3583882550622067E-3</v>
      </c>
      <c r="G1831" s="23">
        <f t="shared" si="147"/>
        <v>2006</v>
      </c>
    </row>
    <row r="1832" spans="1:7" x14ac:dyDescent="0.2">
      <c r="A1832" s="23" t="s">
        <v>899</v>
      </c>
      <c r="C1832" s="24">
        <f t="shared" si="144"/>
        <v>39080</v>
      </c>
      <c r="D1832" s="23">
        <f t="shared" si="145"/>
        <v>44.11</v>
      </c>
      <c r="E1832" s="23">
        <f t="shared" si="146"/>
        <v>44.11</v>
      </c>
      <c r="F1832" s="23">
        <f t="shared" si="148"/>
        <v>-6.7988671174196548E-4</v>
      </c>
      <c r="G1832" s="23">
        <f t="shared" si="147"/>
        <v>2006</v>
      </c>
    </row>
    <row r="1833" spans="1:7" x14ac:dyDescent="0.2">
      <c r="A1833" s="23" t="s">
        <v>898</v>
      </c>
      <c r="C1833" s="24">
        <f t="shared" si="144"/>
        <v>39083</v>
      </c>
      <c r="D1833" s="23" t="e">
        <f t="shared" si="145"/>
        <v>#VALUE!</v>
      </c>
      <c r="E1833" s="23">
        <f t="shared" si="146"/>
        <v>44.11</v>
      </c>
      <c r="F1833" s="23">
        <f t="shared" si="148"/>
        <v>0</v>
      </c>
      <c r="G1833" s="23">
        <f t="shared" si="147"/>
        <v>2007</v>
      </c>
    </row>
    <row r="1834" spans="1:7" x14ac:dyDescent="0.2">
      <c r="A1834" s="23" t="s">
        <v>897</v>
      </c>
      <c r="C1834" s="24">
        <f t="shared" si="144"/>
        <v>39084</v>
      </c>
      <c r="D1834" s="23">
        <f t="shared" si="145"/>
        <v>44.13</v>
      </c>
      <c r="E1834" s="23">
        <f t="shared" si="146"/>
        <v>44.13</v>
      </c>
      <c r="F1834" s="23">
        <f t="shared" si="148"/>
        <v>4.5330916460755219E-4</v>
      </c>
      <c r="G1834" s="23">
        <f t="shared" si="147"/>
        <v>2007</v>
      </c>
    </row>
    <row r="1835" spans="1:7" x14ac:dyDescent="0.2">
      <c r="A1835" s="23" t="s">
        <v>896</v>
      </c>
      <c r="C1835" s="24">
        <f t="shared" si="144"/>
        <v>39085</v>
      </c>
      <c r="D1835" s="23">
        <f t="shared" si="145"/>
        <v>44.24</v>
      </c>
      <c r="E1835" s="23">
        <f t="shared" si="146"/>
        <v>44.24</v>
      </c>
      <c r="F1835" s="23">
        <f t="shared" si="148"/>
        <v>2.4895339326235629E-3</v>
      </c>
      <c r="G1835" s="23">
        <f t="shared" si="147"/>
        <v>2007</v>
      </c>
    </row>
    <row r="1836" spans="1:7" x14ac:dyDescent="0.2">
      <c r="A1836" s="23" t="s">
        <v>895</v>
      </c>
      <c r="C1836" s="24">
        <f t="shared" si="144"/>
        <v>39086</v>
      </c>
      <c r="D1836" s="23">
        <f t="shared" si="145"/>
        <v>44.16</v>
      </c>
      <c r="E1836" s="23">
        <f t="shared" si="146"/>
        <v>44.16</v>
      </c>
      <c r="F1836" s="23">
        <f t="shared" si="148"/>
        <v>-1.8099552452396416E-3</v>
      </c>
      <c r="G1836" s="23">
        <f t="shared" si="147"/>
        <v>2007</v>
      </c>
    </row>
    <row r="1837" spans="1:7" x14ac:dyDescent="0.2">
      <c r="A1837" s="23" t="s">
        <v>894</v>
      </c>
      <c r="C1837" s="24">
        <f t="shared" si="144"/>
        <v>39087</v>
      </c>
      <c r="D1837" s="23">
        <f t="shared" si="145"/>
        <v>44.2</v>
      </c>
      <c r="E1837" s="23">
        <f t="shared" si="146"/>
        <v>44.2</v>
      </c>
      <c r="F1837" s="23">
        <f t="shared" si="148"/>
        <v>9.0538711481274146E-4</v>
      </c>
      <c r="G1837" s="23">
        <f t="shared" si="147"/>
        <v>2007</v>
      </c>
    </row>
    <row r="1838" spans="1:7" x14ac:dyDescent="0.2">
      <c r="A1838" s="23" t="s">
        <v>893</v>
      </c>
      <c r="C1838" s="24">
        <f t="shared" si="144"/>
        <v>39090</v>
      </c>
      <c r="D1838" s="23">
        <f t="shared" si="145"/>
        <v>44.32</v>
      </c>
      <c r="E1838" s="23">
        <f t="shared" si="146"/>
        <v>44.32</v>
      </c>
      <c r="F1838" s="23">
        <f t="shared" si="148"/>
        <v>2.7112533553759182E-3</v>
      </c>
      <c r="G1838" s="23">
        <f t="shared" si="147"/>
        <v>2007</v>
      </c>
    </row>
    <row r="1839" spans="1:7" x14ac:dyDescent="0.2">
      <c r="A1839" s="23" t="s">
        <v>892</v>
      </c>
      <c r="C1839" s="24">
        <f t="shared" si="144"/>
        <v>39091</v>
      </c>
      <c r="D1839" s="23">
        <f t="shared" si="145"/>
        <v>44.27</v>
      </c>
      <c r="E1839" s="23">
        <f t="shared" si="146"/>
        <v>44.27</v>
      </c>
      <c r="F1839" s="23">
        <f t="shared" si="148"/>
        <v>-1.1287956949786171E-3</v>
      </c>
      <c r="G1839" s="23">
        <f t="shared" si="147"/>
        <v>2007</v>
      </c>
    </row>
    <row r="1840" spans="1:7" x14ac:dyDescent="0.2">
      <c r="A1840" s="23" t="s">
        <v>891</v>
      </c>
      <c r="C1840" s="24">
        <f t="shared" si="144"/>
        <v>39092</v>
      </c>
      <c r="D1840" s="23">
        <f t="shared" si="145"/>
        <v>44.44</v>
      </c>
      <c r="E1840" s="23">
        <f t="shared" si="146"/>
        <v>44.44</v>
      </c>
      <c r="F1840" s="23">
        <f t="shared" si="148"/>
        <v>3.8327180273795376E-3</v>
      </c>
      <c r="G1840" s="23">
        <f t="shared" si="147"/>
        <v>2007</v>
      </c>
    </row>
    <row r="1841" spans="1:7" x14ac:dyDescent="0.2">
      <c r="A1841" s="23" t="s">
        <v>890</v>
      </c>
      <c r="C1841" s="24">
        <f t="shared" si="144"/>
        <v>39093</v>
      </c>
      <c r="D1841" s="23">
        <f t="shared" si="145"/>
        <v>44.49</v>
      </c>
      <c r="E1841" s="23">
        <f t="shared" si="146"/>
        <v>44.49</v>
      </c>
      <c r="F1841" s="23">
        <f t="shared" si="148"/>
        <v>1.1244800465212948E-3</v>
      </c>
      <c r="G1841" s="23">
        <f t="shared" si="147"/>
        <v>2007</v>
      </c>
    </row>
    <row r="1842" spans="1:7" x14ac:dyDescent="0.2">
      <c r="A1842" s="23" t="s">
        <v>889</v>
      </c>
      <c r="C1842" s="24">
        <f t="shared" si="144"/>
        <v>39094</v>
      </c>
      <c r="D1842" s="23">
        <f t="shared" si="145"/>
        <v>44.43</v>
      </c>
      <c r="E1842" s="23">
        <f t="shared" si="146"/>
        <v>44.43</v>
      </c>
      <c r="F1842" s="23">
        <f t="shared" si="148"/>
        <v>-1.3495278701334151E-3</v>
      </c>
      <c r="G1842" s="23">
        <f t="shared" si="147"/>
        <v>2007</v>
      </c>
    </row>
    <row r="1843" spans="1:7" x14ac:dyDescent="0.2">
      <c r="A1843" s="23" t="s">
        <v>888</v>
      </c>
      <c r="C1843" s="24">
        <f t="shared" si="144"/>
        <v>39097</v>
      </c>
      <c r="D1843" s="23" t="e">
        <f t="shared" si="145"/>
        <v>#VALUE!</v>
      </c>
      <c r="E1843" s="23">
        <f t="shared" si="146"/>
        <v>44.43</v>
      </c>
      <c r="F1843" s="23">
        <f t="shared" si="148"/>
        <v>0</v>
      </c>
      <c r="G1843" s="23">
        <f t="shared" si="147"/>
        <v>2007</v>
      </c>
    </row>
    <row r="1844" spans="1:7" x14ac:dyDescent="0.2">
      <c r="A1844" s="23" t="s">
        <v>887</v>
      </c>
      <c r="C1844" s="24">
        <f t="shared" si="144"/>
        <v>39098</v>
      </c>
      <c r="D1844" s="23">
        <f t="shared" si="145"/>
        <v>44.2</v>
      </c>
      <c r="E1844" s="23">
        <f t="shared" si="146"/>
        <v>44.2</v>
      </c>
      <c r="F1844" s="23">
        <f t="shared" si="148"/>
        <v>-5.190127864164621E-3</v>
      </c>
      <c r="G1844" s="23">
        <f t="shared" si="147"/>
        <v>2007</v>
      </c>
    </row>
    <row r="1845" spans="1:7" x14ac:dyDescent="0.2">
      <c r="A1845" s="23" t="s">
        <v>886</v>
      </c>
      <c r="C1845" s="24">
        <f t="shared" si="144"/>
        <v>39099</v>
      </c>
      <c r="D1845" s="23">
        <f t="shared" si="145"/>
        <v>44.09</v>
      </c>
      <c r="E1845" s="23">
        <f t="shared" si="146"/>
        <v>44.09</v>
      </c>
      <c r="F1845" s="23">
        <f t="shared" si="148"/>
        <v>-2.4917897138061734E-3</v>
      </c>
      <c r="G1845" s="23">
        <f t="shared" si="147"/>
        <v>2007</v>
      </c>
    </row>
    <row r="1846" spans="1:7" x14ac:dyDescent="0.2">
      <c r="A1846" s="23" t="s">
        <v>885</v>
      </c>
      <c r="C1846" s="24">
        <f t="shared" si="144"/>
        <v>39100</v>
      </c>
      <c r="D1846" s="23">
        <f t="shared" si="145"/>
        <v>44.15</v>
      </c>
      <c r="E1846" s="23">
        <f t="shared" si="146"/>
        <v>44.15</v>
      </c>
      <c r="F1846" s="23">
        <f t="shared" si="148"/>
        <v>1.3599276801227417E-3</v>
      </c>
      <c r="G1846" s="23">
        <f t="shared" si="147"/>
        <v>2007</v>
      </c>
    </row>
    <row r="1847" spans="1:7" x14ac:dyDescent="0.2">
      <c r="A1847" s="23" t="s">
        <v>884</v>
      </c>
      <c r="C1847" s="24">
        <f t="shared" si="144"/>
        <v>39101</v>
      </c>
      <c r="D1847" s="23">
        <f t="shared" si="145"/>
        <v>44.15</v>
      </c>
      <c r="E1847" s="23">
        <f t="shared" si="146"/>
        <v>44.15</v>
      </c>
      <c r="F1847" s="23">
        <f t="shared" si="148"/>
        <v>0</v>
      </c>
      <c r="G1847" s="23">
        <f t="shared" si="147"/>
        <v>2007</v>
      </c>
    </row>
    <row r="1848" spans="1:7" x14ac:dyDescent="0.2">
      <c r="A1848" s="23" t="s">
        <v>883</v>
      </c>
      <c r="C1848" s="24">
        <f t="shared" si="144"/>
        <v>39104</v>
      </c>
      <c r="D1848" s="23">
        <f t="shared" si="145"/>
        <v>44.11</v>
      </c>
      <c r="E1848" s="23">
        <f t="shared" si="146"/>
        <v>44.11</v>
      </c>
      <c r="F1848" s="23">
        <f t="shared" si="148"/>
        <v>-9.0641293312058557E-4</v>
      </c>
      <c r="G1848" s="23">
        <f t="shared" si="147"/>
        <v>2007</v>
      </c>
    </row>
    <row r="1849" spans="1:7" x14ac:dyDescent="0.2">
      <c r="A1849" s="23" t="s">
        <v>882</v>
      </c>
      <c r="C1849" s="24">
        <f t="shared" si="144"/>
        <v>39105</v>
      </c>
      <c r="D1849" s="23">
        <f t="shared" si="145"/>
        <v>44.14</v>
      </c>
      <c r="E1849" s="23">
        <f t="shared" si="146"/>
        <v>44.14</v>
      </c>
      <c r="F1849" s="23">
        <f t="shared" si="148"/>
        <v>6.7988671174208843E-4</v>
      </c>
      <c r="G1849" s="23">
        <f t="shared" si="147"/>
        <v>2007</v>
      </c>
    </row>
    <row r="1850" spans="1:7" x14ac:dyDescent="0.2">
      <c r="A1850" s="23" t="s">
        <v>881</v>
      </c>
      <c r="C1850" s="24">
        <f t="shared" si="144"/>
        <v>39106</v>
      </c>
      <c r="D1850" s="23">
        <f t="shared" si="145"/>
        <v>44.15</v>
      </c>
      <c r="E1850" s="23">
        <f t="shared" si="146"/>
        <v>44.15</v>
      </c>
      <c r="F1850" s="23">
        <f t="shared" si="148"/>
        <v>2.2652622137863713E-4</v>
      </c>
      <c r="G1850" s="23">
        <f t="shared" si="147"/>
        <v>2007</v>
      </c>
    </row>
    <row r="1851" spans="1:7" x14ac:dyDescent="0.2">
      <c r="A1851" s="23" t="s">
        <v>880</v>
      </c>
      <c r="C1851" s="24">
        <f t="shared" si="144"/>
        <v>39107</v>
      </c>
      <c r="D1851" s="23">
        <f t="shared" si="145"/>
        <v>44.15</v>
      </c>
      <c r="E1851" s="23">
        <f t="shared" si="146"/>
        <v>44.15</v>
      </c>
      <c r="F1851" s="23">
        <f t="shared" si="148"/>
        <v>0</v>
      </c>
      <c r="G1851" s="23">
        <f t="shared" si="147"/>
        <v>2007</v>
      </c>
    </row>
    <row r="1852" spans="1:7" x14ac:dyDescent="0.2">
      <c r="A1852" s="23" t="s">
        <v>879</v>
      </c>
      <c r="C1852" s="24">
        <f t="shared" si="144"/>
        <v>39108</v>
      </c>
      <c r="D1852" s="23">
        <f t="shared" si="145"/>
        <v>44.08</v>
      </c>
      <c r="E1852" s="23">
        <f t="shared" si="146"/>
        <v>44.08</v>
      </c>
      <c r="F1852" s="23">
        <f t="shared" si="148"/>
        <v>-1.5867622053099566E-3</v>
      </c>
      <c r="G1852" s="23">
        <f t="shared" si="147"/>
        <v>2007</v>
      </c>
    </row>
    <row r="1853" spans="1:7" x14ac:dyDescent="0.2">
      <c r="A1853" s="23" t="s">
        <v>878</v>
      </c>
      <c r="C1853" s="24">
        <f t="shared" si="144"/>
        <v>39111</v>
      </c>
      <c r="D1853" s="23">
        <f t="shared" si="145"/>
        <v>44.13</v>
      </c>
      <c r="E1853" s="23">
        <f t="shared" si="146"/>
        <v>44.13</v>
      </c>
      <c r="F1853" s="23">
        <f t="shared" si="148"/>
        <v>1.1336584367968416E-3</v>
      </c>
      <c r="G1853" s="23">
        <f t="shared" si="147"/>
        <v>2007</v>
      </c>
    </row>
    <row r="1854" spans="1:7" x14ac:dyDescent="0.2">
      <c r="A1854" s="23" t="s">
        <v>877</v>
      </c>
      <c r="C1854" s="24">
        <f t="shared" si="144"/>
        <v>39112</v>
      </c>
      <c r="D1854" s="23">
        <f t="shared" si="145"/>
        <v>44.23</v>
      </c>
      <c r="E1854" s="23">
        <f t="shared" si="146"/>
        <v>44.23</v>
      </c>
      <c r="F1854" s="23">
        <f t="shared" si="148"/>
        <v>2.2634685987794898E-3</v>
      </c>
      <c r="G1854" s="23">
        <f t="shared" si="147"/>
        <v>2007</v>
      </c>
    </row>
    <row r="1855" spans="1:7" x14ac:dyDescent="0.2">
      <c r="A1855" s="23" t="s">
        <v>876</v>
      </c>
      <c r="C1855" s="24">
        <f t="shared" si="144"/>
        <v>39113</v>
      </c>
      <c r="D1855" s="23">
        <f t="shared" si="145"/>
        <v>44.07</v>
      </c>
      <c r="E1855" s="23">
        <f t="shared" si="146"/>
        <v>44.07</v>
      </c>
      <c r="F1855" s="23">
        <f t="shared" si="148"/>
        <v>-3.6240130263396758E-3</v>
      </c>
      <c r="G1855" s="23">
        <f t="shared" si="147"/>
        <v>2007</v>
      </c>
    </row>
    <row r="1856" spans="1:7" x14ac:dyDescent="0.2">
      <c r="A1856" s="23" t="s">
        <v>875</v>
      </c>
      <c r="C1856" s="24">
        <f t="shared" si="144"/>
        <v>39114</v>
      </c>
      <c r="D1856" s="23">
        <f t="shared" si="145"/>
        <v>44.01</v>
      </c>
      <c r="E1856" s="23">
        <f t="shared" si="146"/>
        <v>44.01</v>
      </c>
      <c r="F1856" s="23">
        <f t="shared" si="148"/>
        <v>-1.3623980308956755E-3</v>
      </c>
      <c r="G1856" s="23">
        <f t="shared" si="147"/>
        <v>2007</v>
      </c>
    </row>
    <row r="1857" spans="1:7" x14ac:dyDescent="0.2">
      <c r="A1857" s="23" t="s">
        <v>874</v>
      </c>
      <c r="C1857" s="24">
        <f t="shared" si="144"/>
        <v>39115</v>
      </c>
      <c r="D1857" s="23">
        <f t="shared" si="145"/>
        <v>44</v>
      </c>
      <c r="E1857" s="23">
        <f t="shared" si="146"/>
        <v>44</v>
      </c>
      <c r="F1857" s="23">
        <f t="shared" si="148"/>
        <v>-2.272469047388102E-4</v>
      </c>
      <c r="G1857" s="23">
        <f t="shared" si="147"/>
        <v>2007</v>
      </c>
    </row>
    <row r="1858" spans="1:7" x14ac:dyDescent="0.2">
      <c r="A1858" s="23" t="s">
        <v>873</v>
      </c>
      <c r="C1858" s="24">
        <f t="shared" si="144"/>
        <v>39118</v>
      </c>
      <c r="D1858" s="23">
        <f t="shared" si="145"/>
        <v>44.03</v>
      </c>
      <c r="E1858" s="23">
        <f t="shared" si="146"/>
        <v>44.03</v>
      </c>
      <c r="F1858" s="23">
        <f t="shared" si="148"/>
        <v>6.8158584940134479E-4</v>
      </c>
      <c r="G1858" s="23">
        <f t="shared" si="147"/>
        <v>2007</v>
      </c>
    </row>
    <row r="1859" spans="1:7" x14ac:dyDescent="0.2">
      <c r="A1859" s="23" t="s">
        <v>872</v>
      </c>
      <c r="C1859" s="24">
        <f t="shared" si="144"/>
        <v>39119</v>
      </c>
      <c r="D1859" s="23">
        <f t="shared" si="145"/>
        <v>44.03</v>
      </c>
      <c r="E1859" s="23">
        <f t="shared" si="146"/>
        <v>44.03</v>
      </c>
      <c r="F1859" s="23">
        <f t="shared" si="148"/>
        <v>0</v>
      </c>
      <c r="G1859" s="23">
        <f t="shared" si="147"/>
        <v>2007</v>
      </c>
    </row>
    <row r="1860" spans="1:7" x14ac:dyDescent="0.2">
      <c r="A1860" s="23" t="s">
        <v>871</v>
      </c>
      <c r="C1860" s="24">
        <f t="shared" si="144"/>
        <v>39120</v>
      </c>
      <c r="D1860" s="23">
        <f t="shared" si="145"/>
        <v>44.01</v>
      </c>
      <c r="E1860" s="23">
        <f t="shared" si="146"/>
        <v>44.01</v>
      </c>
      <c r="F1860" s="23">
        <f t="shared" si="148"/>
        <v>-4.5433894466248592E-4</v>
      </c>
      <c r="G1860" s="23">
        <f t="shared" si="147"/>
        <v>2007</v>
      </c>
    </row>
    <row r="1861" spans="1:7" x14ac:dyDescent="0.2">
      <c r="A1861" s="23" t="s">
        <v>870</v>
      </c>
      <c r="C1861" s="24">
        <f t="shared" si="144"/>
        <v>39121</v>
      </c>
      <c r="D1861" s="23">
        <f t="shared" si="145"/>
        <v>43.98</v>
      </c>
      <c r="E1861" s="23">
        <f t="shared" si="146"/>
        <v>43.98</v>
      </c>
      <c r="F1861" s="23">
        <f t="shared" si="148"/>
        <v>-6.818956963849359E-4</v>
      </c>
      <c r="G1861" s="23">
        <f t="shared" si="147"/>
        <v>2007</v>
      </c>
    </row>
    <row r="1862" spans="1:7" x14ac:dyDescent="0.2">
      <c r="A1862" s="23" t="s">
        <v>869</v>
      </c>
      <c r="C1862" s="24">
        <f t="shared" si="144"/>
        <v>39122</v>
      </c>
      <c r="D1862" s="23">
        <f t="shared" si="145"/>
        <v>43.93</v>
      </c>
      <c r="E1862" s="23">
        <f t="shared" si="146"/>
        <v>43.93</v>
      </c>
      <c r="F1862" s="23">
        <f t="shared" si="148"/>
        <v>-1.1375271389268118E-3</v>
      </c>
      <c r="G1862" s="23">
        <f t="shared" si="147"/>
        <v>2007</v>
      </c>
    </row>
    <row r="1863" spans="1:7" x14ac:dyDescent="0.2">
      <c r="A1863" s="23" t="s">
        <v>868</v>
      </c>
      <c r="C1863" s="24">
        <f t="shared" si="144"/>
        <v>39125</v>
      </c>
      <c r="D1863" s="23">
        <f t="shared" si="145"/>
        <v>44</v>
      </c>
      <c r="E1863" s="23">
        <f t="shared" si="146"/>
        <v>44</v>
      </c>
      <c r="F1863" s="23">
        <f t="shared" si="148"/>
        <v>1.5921759305728943E-3</v>
      </c>
      <c r="G1863" s="23">
        <f t="shared" si="147"/>
        <v>2007</v>
      </c>
    </row>
    <row r="1864" spans="1:7" x14ac:dyDescent="0.2">
      <c r="A1864" s="23" t="s">
        <v>867</v>
      </c>
      <c r="C1864" s="24">
        <f t="shared" ref="C1864:C1927" si="149">VALUE(LEFT(A1864,15))</f>
        <v>39126</v>
      </c>
      <c r="D1864" s="23">
        <f t="shared" ref="D1864:D1927" si="150">VALUE(RIGHT(A1864,9))</f>
        <v>44.02</v>
      </c>
      <c r="E1864" s="23">
        <f t="shared" ref="E1864:E1927" si="151">IF(ISNUMBER(D1864),D1864,D1863)</f>
        <v>44.02</v>
      </c>
      <c r="F1864" s="23">
        <f t="shared" si="148"/>
        <v>4.5444218005447643E-4</v>
      </c>
      <c r="G1864" s="23">
        <f t="shared" ref="G1864:G1927" si="152">YEAR(C1864)</f>
        <v>2007</v>
      </c>
    </row>
    <row r="1865" spans="1:7" x14ac:dyDescent="0.2">
      <c r="A1865" s="23" t="s">
        <v>866</v>
      </c>
      <c r="C1865" s="24">
        <f t="shared" si="149"/>
        <v>39127</v>
      </c>
      <c r="D1865" s="23">
        <f t="shared" si="150"/>
        <v>44</v>
      </c>
      <c r="E1865" s="23">
        <f t="shared" si="151"/>
        <v>44</v>
      </c>
      <c r="F1865" s="23">
        <f t="shared" ref="F1865:F1928" si="153">LN(E1865/E1864)</f>
        <v>-4.5444218005454543E-4</v>
      </c>
      <c r="G1865" s="23">
        <f t="shared" si="152"/>
        <v>2007</v>
      </c>
    </row>
    <row r="1866" spans="1:7" x14ac:dyDescent="0.2">
      <c r="A1866" s="23" t="s">
        <v>865</v>
      </c>
      <c r="C1866" s="24">
        <f t="shared" si="149"/>
        <v>39128</v>
      </c>
      <c r="D1866" s="23">
        <f t="shared" si="150"/>
        <v>43.91</v>
      </c>
      <c r="E1866" s="23">
        <f t="shared" si="151"/>
        <v>43.91</v>
      </c>
      <c r="F1866" s="23">
        <f t="shared" si="153"/>
        <v>-2.0475493446351126E-3</v>
      </c>
      <c r="G1866" s="23">
        <f t="shared" si="152"/>
        <v>2007</v>
      </c>
    </row>
    <row r="1867" spans="1:7" x14ac:dyDescent="0.2">
      <c r="A1867" s="23" t="s">
        <v>864</v>
      </c>
      <c r="C1867" s="24">
        <f t="shared" si="149"/>
        <v>39129</v>
      </c>
      <c r="D1867" s="23">
        <f t="shared" si="150"/>
        <v>43.87</v>
      </c>
      <c r="E1867" s="23">
        <f t="shared" si="151"/>
        <v>43.87</v>
      </c>
      <c r="F1867" s="23">
        <f t="shared" si="153"/>
        <v>-9.1136939550348281E-4</v>
      </c>
      <c r="G1867" s="23">
        <f t="shared" si="152"/>
        <v>2007</v>
      </c>
    </row>
    <row r="1868" spans="1:7" x14ac:dyDescent="0.2">
      <c r="A1868" s="23" t="s">
        <v>863</v>
      </c>
      <c r="C1868" s="24">
        <f t="shared" si="149"/>
        <v>39132</v>
      </c>
      <c r="D1868" s="23" t="e">
        <f t="shared" si="150"/>
        <v>#VALUE!</v>
      </c>
      <c r="E1868" s="23">
        <f t="shared" si="151"/>
        <v>43.87</v>
      </c>
      <c r="F1868" s="23">
        <f t="shared" si="153"/>
        <v>0</v>
      </c>
      <c r="G1868" s="23">
        <f t="shared" si="152"/>
        <v>2007</v>
      </c>
    </row>
    <row r="1869" spans="1:7" x14ac:dyDescent="0.2">
      <c r="A1869" s="23" t="s">
        <v>862</v>
      </c>
      <c r="C1869" s="24">
        <f t="shared" si="149"/>
        <v>39133</v>
      </c>
      <c r="D1869" s="23">
        <f t="shared" si="150"/>
        <v>44.12</v>
      </c>
      <c r="E1869" s="23">
        <f t="shared" si="151"/>
        <v>44.12</v>
      </c>
      <c r="F1869" s="23">
        <f t="shared" si="153"/>
        <v>5.6824792071791313E-3</v>
      </c>
      <c r="G1869" s="23">
        <f t="shared" si="152"/>
        <v>2007</v>
      </c>
    </row>
    <row r="1870" spans="1:7" x14ac:dyDescent="0.2">
      <c r="A1870" s="23" t="s">
        <v>861</v>
      </c>
      <c r="C1870" s="24">
        <f t="shared" si="149"/>
        <v>39134</v>
      </c>
      <c r="D1870" s="23">
        <f t="shared" si="150"/>
        <v>44</v>
      </c>
      <c r="E1870" s="23">
        <f t="shared" si="151"/>
        <v>44</v>
      </c>
      <c r="F1870" s="23">
        <f t="shared" si="153"/>
        <v>-2.7235604670404925E-3</v>
      </c>
      <c r="G1870" s="23">
        <f t="shared" si="152"/>
        <v>2007</v>
      </c>
    </row>
    <row r="1871" spans="1:7" x14ac:dyDescent="0.2">
      <c r="A1871" s="23" t="s">
        <v>860</v>
      </c>
      <c r="C1871" s="24">
        <f t="shared" si="149"/>
        <v>39135</v>
      </c>
      <c r="D1871" s="23">
        <f t="shared" si="150"/>
        <v>44.05</v>
      </c>
      <c r="E1871" s="23">
        <f t="shared" si="151"/>
        <v>44.05</v>
      </c>
      <c r="F1871" s="23">
        <f t="shared" si="153"/>
        <v>1.135718463927207E-3</v>
      </c>
      <c r="G1871" s="23">
        <f t="shared" si="152"/>
        <v>2007</v>
      </c>
    </row>
    <row r="1872" spans="1:7" x14ac:dyDescent="0.2">
      <c r="A1872" s="23" t="s">
        <v>859</v>
      </c>
      <c r="C1872" s="24">
        <f t="shared" si="149"/>
        <v>39136</v>
      </c>
      <c r="D1872" s="23">
        <f t="shared" si="150"/>
        <v>44.08</v>
      </c>
      <c r="E1872" s="23">
        <f t="shared" si="151"/>
        <v>44.08</v>
      </c>
      <c r="F1872" s="23">
        <f t="shared" si="153"/>
        <v>6.8081246247063789E-4</v>
      </c>
      <c r="G1872" s="23">
        <f t="shared" si="152"/>
        <v>2007</v>
      </c>
    </row>
    <row r="1873" spans="1:7" x14ac:dyDescent="0.2">
      <c r="A1873" s="23" t="s">
        <v>858</v>
      </c>
      <c r="C1873" s="24">
        <f t="shared" si="149"/>
        <v>39139</v>
      </c>
      <c r="D1873" s="23">
        <f t="shared" si="150"/>
        <v>44.04</v>
      </c>
      <c r="E1873" s="23">
        <f t="shared" si="151"/>
        <v>44.04</v>
      </c>
      <c r="F1873" s="23">
        <f t="shared" si="153"/>
        <v>-9.0785299017978279E-4</v>
      </c>
      <c r="G1873" s="23">
        <f t="shared" si="152"/>
        <v>2007</v>
      </c>
    </row>
    <row r="1874" spans="1:7" x14ac:dyDescent="0.2">
      <c r="A1874" s="23" t="s">
        <v>857</v>
      </c>
      <c r="C1874" s="24">
        <f t="shared" si="149"/>
        <v>39140</v>
      </c>
      <c r="D1874" s="23">
        <f t="shared" si="150"/>
        <v>44.21</v>
      </c>
      <c r="E1874" s="23">
        <f t="shared" si="151"/>
        <v>44.21</v>
      </c>
      <c r="F1874" s="23">
        <f t="shared" si="153"/>
        <v>3.8526959836726522E-3</v>
      </c>
      <c r="G1874" s="23">
        <f t="shared" si="152"/>
        <v>2007</v>
      </c>
    </row>
    <row r="1875" spans="1:7" x14ac:dyDescent="0.2">
      <c r="A1875" s="23" t="s">
        <v>856</v>
      </c>
      <c r="C1875" s="24">
        <f t="shared" si="149"/>
        <v>39141</v>
      </c>
      <c r="D1875" s="23">
        <f t="shared" si="150"/>
        <v>44.08</v>
      </c>
      <c r="E1875" s="23">
        <f t="shared" si="151"/>
        <v>44.08</v>
      </c>
      <c r="F1875" s="23">
        <f t="shared" si="153"/>
        <v>-2.9448429934928384E-3</v>
      </c>
      <c r="G1875" s="23">
        <f t="shared" si="152"/>
        <v>2007</v>
      </c>
    </row>
    <row r="1876" spans="1:7" x14ac:dyDescent="0.2">
      <c r="A1876" s="23" t="s">
        <v>855</v>
      </c>
      <c r="C1876" s="24">
        <f t="shared" si="149"/>
        <v>39142</v>
      </c>
      <c r="D1876" s="23">
        <f t="shared" si="150"/>
        <v>44.11</v>
      </c>
      <c r="E1876" s="23">
        <f t="shared" si="151"/>
        <v>44.11</v>
      </c>
      <c r="F1876" s="23">
        <f t="shared" si="153"/>
        <v>6.8034927218938736E-4</v>
      </c>
      <c r="G1876" s="23">
        <f t="shared" si="152"/>
        <v>2007</v>
      </c>
    </row>
    <row r="1877" spans="1:7" x14ac:dyDescent="0.2">
      <c r="A1877" s="23" t="s">
        <v>854</v>
      </c>
      <c r="C1877" s="24">
        <f t="shared" si="149"/>
        <v>39143</v>
      </c>
      <c r="D1877" s="23">
        <f t="shared" si="150"/>
        <v>44.1</v>
      </c>
      <c r="E1877" s="23">
        <f t="shared" si="151"/>
        <v>44.1</v>
      </c>
      <c r="F1877" s="23">
        <f t="shared" si="153"/>
        <v>-2.2673166404797821E-4</v>
      </c>
      <c r="G1877" s="23">
        <f t="shared" si="152"/>
        <v>2007</v>
      </c>
    </row>
    <row r="1878" spans="1:7" x14ac:dyDescent="0.2">
      <c r="A1878" s="23" t="s">
        <v>853</v>
      </c>
      <c r="C1878" s="24">
        <f t="shared" si="149"/>
        <v>39146</v>
      </c>
      <c r="D1878" s="23">
        <f t="shared" si="150"/>
        <v>44.43</v>
      </c>
      <c r="E1878" s="23">
        <f t="shared" si="151"/>
        <v>44.43</v>
      </c>
      <c r="F1878" s="23">
        <f t="shared" si="153"/>
        <v>7.455134495016739E-3</v>
      </c>
      <c r="G1878" s="23">
        <f t="shared" si="152"/>
        <v>2007</v>
      </c>
    </row>
    <row r="1879" spans="1:7" x14ac:dyDescent="0.2">
      <c r="A1879" s="23" t="s">
        <v>852</v>
      </c>
      <c r="C1879" s="24">
        <f t="shared" si="149"/>
        <v>39147</v>
      </c>
      <c r="D1879" s="23">
        <f t="shared" si="150"/>
        <v>44.18</v>
      </c>
      <c r="E1879" s="23">
        <f t="shared" si="151"/>
        <v>44.18</v>
      </c>
      <c r="F1879" s="23">
        <f t="shared" si="153"/>
        <v>-5.6427189558459385E-3</v>
      </c>
      <c r="G1879" s="23">
        <f t="shared" si="152"/>
        <v>2007</v>
      </c>
    </row>
    <row r="1880" spans="1:7" x14ac:dyDescent="0.2">
      <c r="A1880" s="23" t="s">
        <v>851</v>
      </c>
      <c r="C1880" s="24">
        <f t="shared" si="149"/>
        <v>39148</v>
      </c>
      <c r="D1880" s="23">
        <f t="shared" si="150"/>
        <v>44.18</v>
      </c>
      <c r="E1880" s="23">
        <f t="shared" si="151"/>
        <v>44.18</v>
      </c>
      <c r="F1880" s="23">
        <f t="shared" si="153"/>
        <v>0</v>
      </c>
      <c r="G1880" s="23">
        <f t="shared" si="152"/>
        <v>2007</v>
      </c>
    </row>
    <row r="1881" spans="1:7" x14ac:dyDescent="0.2">
      <c r="A1881" s="23" t="s">
        <v>850</v>
      </c>
      <c r="C1881" s="24">
        <f t="shared" si="149"/>
        <v>39149</v>
      </c>
      <c r="D1881" s="23">
        <f t="shared" si="150"/>
        <v>44.19</v>
      </c>
      <c r="E1881" s="23">
        <f t="shared" si="151"/>
        <v>44.19</v>
      </c>
      <c r="F1881" s="23">
        <f t="shared" si="153"/>
        <v>2.2632115067748471E-4</v>
      </c>
      <c r="G1881" s="23">
        <f t="shared" si="152"/>
        <v>2007</v>
      </c>
    </row>
    <row r="1882" spans="1:7" x14ac:dyDescent="0.2">
      <c r="A1882" s="23" t="s">
        <v>849</v>
      </c>
      <c r="C1882" s="24">
        <f t="shared" si="149"/>
        <v>39150</v>
      </c>
      <c r="D1882" s="23">
        <f t="shared" si="150"/>
        <v>44.07</v>
      </c>
      <c r="E1882" s="23">
        <f t="shared" si="151"/>
        <v>44.07</v>
      </c>
      <c r="F1882" s="23">
        <f t="shared" si="153"/>
        <v>-2.7192402887529347E-3</v>
      </c>
      <c r="G1882" s="23">
        <f t="shared" si="152"/>
        <v>2007</v>
      </c>
    </row>
    <row r="1883" spans="1:7" x14ac:dyDescent="0.2">
      <c r="A1883" s="23" t="s">
        <v>848</v>
      </c>
      <c r="C1883" s="24">
        <f t="shared" si="149"/>
        <v>39153</v>
      </c>
      <c r="D1883" s="23">
        <f t="shared" si="150"/>
        <v>44.11</v>
      </c>
      <c r="E1883" s="23">
        <f t="shared" si="151"/>
        <v>44.11</v>
      </c>
      <c r="F1883" s="23">
        <f t="shared" si="153"/>
        <v>9.072352629526443E-4</v>
      </c>
      <c r="G1883" s="23">
        <f t="shared" si="152"/>
        <v>2007</v>
      </c>
    </row>
    <row r="1884" spans="1:7" x14ac:dyDescent="0.2">
      <c r="A1884" s="23" t="s">
        <v>847</v>
      </c>
      <c r="C1884" s="24">
        <f t="shared" si="149"/>
        <v>39154</v>
      </c>
      <c r="D1884" s="23">
        <f t="shared" si="150"/>
        <v>44.08</v>
      </c>
      <c r="E1884" s="23">
        <f t="shared" si="151"/>
        <v>44.08</v>
      </c>
      <c r="F1884" s="23">
        <f t="shared" si="153"/>
        <v>-6.8034927218931244E-4</v>
      </c>
      <c r="G1884" s="23">
        <f t="shared" si="152"/>
        <v>2007</v>
      </c>
    </row>
    <row r="1885" spans="1:7" x14ac:dyDescent="0.2">
      <c r="A1885" s="23" t="s">
        <v>846</v>
      </c>
      <c r="C1885" s="24">
        <f t="shared" si="149"/>
        <v>39155</v>
      </c>
      <c r="D1885" s="23">
        <f t="shared" si="150"/>
        <v>44.25</v>
      </c>
      <c r="E1885" s="23">
        <f t="shared" si="151"/>
        <v>44.25</v>
      </c>
      <c r="F1885" s="23">
        <f t="shared" si="153"/>
        <v>3.8492066092795925E-3</v>
      </c>
      <c r="G1885" s="23">
        <f t="shared" si="152"/>
        <v>2007</v>
      </c>
    </row>
    <row r="1886" spans="1:7" x14ac:dyDescent="0.2">
      <c r="A1886" s="23" t="s">
        <v>845</v>
      </c>
      <c r="C1886" s="24">
        <f t="shared" si="149"/>
        <v>39156</v>
      </c>
      <c r="D1886" s="23">
        <f t="shared" si="150"/>
        <v>44.19</v>
      </c>
      <c r="E1886" s="23">
        <f t="shared" si="151"/>
        <v>44.19</v>
      </c>
      <c r="F1886" s="23">
        <f t="shared" si="153"/>
        <v>-1.3568523112900196E-3</v>
      </c>
      <c r="G1886" s="23">
        <f t="shared" si="152"/>
        <v>2007</v>
      </c>
    </row>
    <row r="1887" spans="1:7" x14ac:dyDescent="0.2">
      <c r="A1887" s="23" t="s">
        <v>844</v>
      </c>
      <c r="C1887" s="24">
        <f t="shared" si="149"/>
        <v>39157</v>
      </c>
      <c r="D1887" s="23">
        <f t="shared" si="150"/>
        <v>44.08</v>
      </c>
      <c r="E1887" s="23">
        <f t="shared" si="151"/>
        <v>44.08</v>
      </c>
      <c r="F1887" s="23">
        <f t="shared" si="153"/>
        <v>-2.492354297989499E-3</v>
      </c>
      <c r="G1887" s="23">
        <f t="shared" si="152"/>
        <v>2007</v>
      </c>
    </row>
    <row r="1888" spans="1:7" x14ac:dyDescent="0.2">
      <c r="A1888" s="23" t="s">
        <v>843</v>
      </c>
      <c r="C1888" s="24">
        <f t="shared" si="149"/>
        <v>39160</v>
      </c>
      <c r="D1888" s="23">
        <f t="shared" si="150"/>
        <v>44.04</v>
      </c>
      <c r="E1888" s="23">
        <f t="shared" si="151"/>
        <v>44.04</v>
      </c>
      <c r="F1888" s="23">
        <f t="shared" si="153"/>
        <v>-9.0785299017978279E-4</v>
      </c>
      <c r="G1888" s="23">
        <f t="shared" si="152"/>
        <v>2007</v>
      </c>
    </row>
    <row r="1889" spans="1:7" x14ac:dyDescent="0.2">
      <c r="A1889" s="23" t="s">
        <v>842</v>
      </c>
      <c r="C1889" s="24">
        <f t="shared" si="149"/>
        <v>39161</v>
      </c>
      <c r="D1889" s="23">
        <f t="shared" si="150"/>
        <v>43.53</v>
      </c>
      <c r="E1889" s="23">
        <f t="shared" si="151"/>
        <v>43.53</v>
      </c>
      <c r="F1889" s="23">
        <f t="shared" si="153"/>
        <v>-1.164795629027302E-2</v>
      </c>
      <c r="G1889" s="23">
        <f t="shared" si="152"/>
        <v>2007</v>
      </c>
    </row>
    <row r="1890" spans="1:7" x14ac:dyDescent="0.2">
      <c r="A1890" s="23" t="s">
        <v>841</v>
      </c>
      <c r="C1890" s="24">
        <f t="shared" si="149"/>
        <v>39162</v>
      </c>
      <c r="D1890" s="23">
        <f t="shared" si="150"/>
        <v>43.28</v>
      </c>
      <c r="E1890" s="23">
        <f t="shared" si="151"/>
        <v>43.28</v>
      </c>
      <c r="F1890" s="23">
        <f t="shared" si="153"/>
        <v>-5.7597210259801319E-3</v>
      </c>
      <c r="G1890" s="23">
        <f t="shared" si="152"/>
        <v>2007</v>
      </c>
    </row>
    <row r="1891" spans="1:7" x14ac:dyDescent="0.2">
      <c r="A1891" s="23" t="s">
        <v>840</v>
      </c>
      <c r="C1891" s="24">
        <f t="shared" si="149"/>
        <v>39163</v>
      </c>
      <c r="D1891" s="23">
        <f t="shared" si="150"/>
        <v>43.52</v>
      </c>
      <c r="E1891" s="23">
        <f t="shared" si="151"/>
        <v>43.52</v>
      </c>
      <c r="F1891" s="23">
        <f t="shared" si="153"/>
        <v>5.5299680094611755E-3</v>
      </c>
      <c r="G1891" s="23">
        <f t="shared" si="152"/>
        <v>2007</v>
      </c>
    </row>
    <row r="1892" spans="1:7" x14ac:dyDescent="0.2">
      <c r="A1892" s="23" t="s">
        <v>839</v>
      </c>
      <c r="C1892" s="24">
        <f t="shared" si="149"/>
        <v>39164</v>
      </c>
      <c r="D1892" s="23">
        <f t="shared" si="150"/>
        <v>43.56</v>
      </c>
      <c r="E1892" s="23">
        <f t="shared" si="151"/>
        <v>43.56</v>
      </c>
      <c r="F1892" s="23">
        <f t="shared" si="153"/>
        <v>9.1869551707258633E-4</v>
      </c>
      <c r="G1892" s="23">
        <f t="shared" si="152"/>
        <v>2007</v>
      </c>
    </row>
    <row r="1893" spans="1:7" x14ac:dyDescent="0.2">
      <c r="A1893" s="23" t="s">
        <v>838</v>
      </c>
      <c r="C1893" s="24">
        <f t="shared" si="149"/>
        <v>39167</v>
      </c>
      <c r="D1893" s="23">
        <f t="shared" si="150"/>
        <v>43.2</v>
      </c>
      <c r="E1893" s="23">
        <f t="shared" si="151"/>
        <v>43.2</v>
      </c>
      <c r="F1893" s="23">
        <f t="shared" si="153"/>
        <v>-8.2988028146950658E-3</v>
      </c>
      <c r="G1893" s="23">
        <f t="shared" si="152"/>
        <v>2007</v>
      </c>
    </row>
    <row r="1894" spans="1:7" x14ac:dyDescent="0.2">
      <c r="A1894" s="23" t="s">
        <v>837</v>
      </c>
      <c r="C1894" s="24">
        <f t="shared" si="149"/>
        <v>39168</v>
      </c>
      <c r="D1894" s="23">
        <f t="shared" si="150"/>
        <v>43.03</v>
      </c>
      <c r="E1894" s="23">
        <f t="shared" si="151"/>
        <v>43.03</v>
      </c>
      <c r="F1894" s="23">
        <f t="shared" si="153"/>
        <v>-3.9429483995563818E-3</v>
      </c>
      <c r="G1894" s="23">
        <f t="shared" si="152"/>
        <v>2007</v>
      </c>
    </row>
    <row r="1895" spans="1:7" x14ac:dyDescent="0.2">
      <c r="A1895" s="23" t="s">
        <v>836</v>
      </c>
      <c r="C1895" s="24">
        <f t="shared" si="149"/>
        <v>39169</v>
      </c>
      <c r="D1895" s="23">
        <f t="shared" si="150"/>
        <v>42.78</v>
      </c>
      <c r="E1895" s="23">
        <f t="shared" si="151"/>
        <v>42.78</v>
      </c>
      <c r="F1895" s="23">
        <f t="shared" si="153"/>
        <v>-5.8268431962487195E-3</v>
      </c>
      <c r="G1895" s="23">
        <f t="shared" si="152"/>
        <v>2007</v>
      </c>
    </row>
    <row r="1896" spans="1:7" x14ac:dyDescent="0.2">
      <c r="A1896" s="23" t="s">
        <v>835</v>
      </c>
      <c r="C1896" s="24">
        <f t="shared" si="149"/>
        <v>39170</v>
      </c>
      <c r="D1896" s="23">
        <f t="shared" si="150"/>
        <v>43.45</v>
      </c>
      <c r="E1896" s="23">
        <f t="shared" si="151"/>
        <v>43.45</v>
      </c>
      <c r="F1896" s="23">
        <f t="shared" si="153"/>
        <v>1.5540148057141451E-2</v>
      </c>
      <c r="G1896" s="23">
        <f t="shared" si="152"/>
        <v>2007</v>
      </c>
    </row>
    <row r="1897" spans="1:7" x14ac:dyDescent="0.2">
      <c r="A1897" s="23" t="s">
        <v>834</v>
      </c>
      <c r="C1897" s="24">
        <f t="shared" si="149"/>
        <v>39171</v>
      </c>
      <c r="D1897" s="23">
        <f t="shared" si="150"/>
        <v>43.1</v>
      </c>
      <c r="E1897" s="23">
        <f t="shared" si="151"/>
        <v>43.1</v>
      </c>
      <c r="F1897" s="23">
        <f t="shared" si="153"/>
        <v>-8.0878546016990051E-3</v>
      </c>
      <c r="G1897" s="23">
        <f t="shared" si="152"/>
        <v>2007</v>
      </c>
    </row>
    <row r="1898" spans="1:7" x14ac:dyDescent="0.2">
      <c r="A1898" s="23" t="s">
        <v>833</v>
      </c>
      <c r="C1898" s="24">
        <f t="shared" si="149"/>
        <v>39174</v>
      </c>
      <c r="D1898" s="23">
        <f t="shared" si="150"/>
        <v>43.05</v>
      </c>
      <c r="E1898" s="23">
        <f t="shared" si="151"/>
        <v>43.05</v>
      </c>
      <c r="F1898" s="23">
        <f t="shared" si="153"/>
        <v>-1.1607662359623871E-3</v>
      </c>
      <c r="G1898" s="23">
        <f t="shared" si="152"/>
        <v>2007</v>
      </c>
    </row>
    <row r="1899" spans="1:7" x14ac:dyDescent="0.2">
      <c r="A1899" s="23" t="s">
        <v>832</v>
      </c>
      <c r="C1899" s="24">
        <f t="shared" si="149"/>
        <v>39175</v>
      </c>
      <c r="D1899" s="23">
        <f t="shared" si="150"/>
        <v>43.04</v>
      </c>
      <c r="E1899" s="23">
        <f t="shared" si="151"/>
        <v>43.04</v>
      </c>
      <c r="F1899" s="23">
        <f t="shared" si="153"/>
        <v>-2.3231502021076253E-4</v>
      </c>
      <c r="G1899" s="23">
        <f t="shared" si="152"/>
        <v>2007</v>
      </c>
    </row>
    <row r="1900" spans="1:7" x14ac:dyDescent="0.2">
      <c r="A1900" s="23" t="s">
        <v>831</v>
      </c>
      <c r="C1900" s="24">
        <f t="shared" si="149"/>
        <v>39176</v>
      </c>
      <c r="D1900" s="23">
        <f t="shared" si="150"/>
        <v>42.84</v>
      </c>
      <c r="E1900" s="23">
        <f t="shared" si="151"/>
        <v>42.84</v>
      </c>
      <c r="F1900" s="23">
        <f t="shared" si="153"/>
        <v>-4.6576702739808329E-3</v>
      </c>
      <c r="G1900" s="23">
        <f t="shared" si="152"/>
        <v>2007</v>
      </c>
    </row>
    <row r="1901" spans="1:7" x14ac:dyDescent="0.2">
      <c r="A1901" s="23" t="s">
        <v>830</v>
      </c>
      <c r="C1901" s="24">
        <f t="shared" si="149"/>
        <v>39177</v>
      </c>
      <c r="D1901" s="23">
        <f t="shared" si="150"/>
        <v>42.76</v>
      </c>
      <c r="E1901" s="23">
        <f t="shared" si="151"/>
        <v>42.76</v>
      </c>
      <c r="F1901" s="23">
        <f t="shared" si="153"/>
        <v>-1.8691594227036473E-3</v>
      </c>
      <c r="G1901" s="23">
        <f t="shared" si="152"/>
        <v>2007</v>
      </c>
    </row>
    <row r="1902" spans="1:7" x14ac:dyDescent="0.2">
      <c r="A1902" s="23" t="s">
        <v>829</v>
      </c>
      <c r="C1902" s="24">
        <f t="shared" si="149"/>
        <v>39178</v>
      </c>
      <c r="D1902" s="23">
        <f t="shared" si="150"/>
        <v>42.74</v>
      </c>
      <c r="E1902" s="23">
        <f t="shared" si="151"/>
        <v>42.74</v>
      </c>
      <c r="F1902" s="23">
        <f t="shared" si="153"/>
        <v>-4.6783626584281126E-4</v>
      </c>
      <c r="G1902" s="23">
        <f t="shared" si="152"/>
        <v>2007</v>
      </c>
    </row>
    <row r="1903" spans="1:7" x14ac:dyDescent="0.2">
      <c r="A1903" s="23" t="s">
        <v>828</v>
      </c>
      <c r="C1903" s="24">
        <f t="shared" si="149"/>
        <v>39181</v>
      </c>
      <c r="D1903" s="23">
        <f t="shared" si="150"/>
        <v>42.65</v>
      </c>
      <c r="E1903" s="23">
        <f t="shared" si="151"/>
        <v>42.65</v>
      </c>
      <c r="F1903" s="23">
        <f t="shared" si="153"/>
        <v>-2.1079759533135672E-3</v>
      </c>
      <c r="G1903" s="23">
        <f t="shared" si="152"/>
        <v>2007</v>
      </c>
    </row>
    <row r="1904" spans="1:7" x14ac:dyDescent="0.2">
      <c r="A1904" s="23" t="s">
        <v>827</v>
      </c>
      <c r="C1904" s="24">
        <f t="shared" si="149"/>
        <v>39182</v>
      </c>
      <c r="D1904" s="23">
        <f t="shared" si="150"/>
        <v>42.65</v>
      </c>
      <c r="E1904" s="23">
        <f t="shared" si="151"/>
        <v>42.65</v>
      </c>
      <c r="F1904" s="23">
        <f t="shared" si="153"/>
        <v>0</v>
      </c>
      <c r="G1904" s="23">
        <f t="shared" si="152"/>
        <v>2007</v>
      </c>
    </row>
    <row r="1905" spans="1:7" x14ac:dyDescent="0.2">
      <c r="A1905" s="23" t="s">
        <v>826</v>
      </c>
      <c r="C1905" s="24">
        <f t="shared" si="149"/>
        <v>39183</v>
      </c>
      <c r="D1905" s="23">
        <f t="shared" si="150"/>
        <v>42.69</v>
      </c>
      <c r="E1905" s="23">
        <f t="shared" si="151"/>
        <v>42.69</v>
      </c>
      <c r="F1905" s="23">
        <f t="shared" si="153"/>
        <v>9.3742683218248925E-4</v>
      </c>
      <c r="G1905" s="23">
        <f t="shared" si="152"/>
        <v>2007</v>
      </c>
    </row>
    <row r="1906" spans="1:7" x14ac:dyDescent="0.2">
      <c r="A1906" s="23" t="s">
        <v>825</v>
      </c>
      <c r="C1906" s="24">
        <f t="shared" si="149"/>
        <v>39184</v>
      </c>
      <c r="D1906" s="23">
        <f t="shared" si="150"/>
        <v>42.65</v>
      </c>
      <c r="E1906" s="23">
        <f t="shared" si="151"/>
        <v>42.65</v>
      </c>
      <c r="F1906" s="23">
        <f t="shared" si="153"/>
        <v>-9.3742683218251853E-4</v>
      </c>
      <c r="G1906" s="23">
        <f t="shared" si="152"/>
        <v>2007</v>
      </c>
    </row>
    <row r="1907" spans="1:7" x14ac:dyDescent="0.2">
      <c r="A1907" s="23" t="s">
        <v>824</v>
      </c>
      <c r="C1907" s="24">
        <f t="shared" si="149"/>
        <v>39185</v>
      </c>
      <c r="D1907" s="23">
        <f t="shared" si="150"/>
        <v>42.42</v>
      </c>
      <c r="E1907" s="23">
        <f t="shared" si="151"/>
        <v>42.42</v>
      </c>
      <c r="F1907" s="23">
        <f t="shared" si="153"/>
        <v>-5.4073248011516153E-3</v>
      </c>
      <c r="G1907" s="23">
        <f t="shared" si="152"/>
        <v>2007</v>
      </c>
    </row>
    <row r="1908" spans="1:7" x14ac:dyDescent="0.2">
      <c r="A1908" s="23" t="s">
        <v>823</v>
      </c>
      <c r="C1908" s="24">
        <f t="shared" si="149"/>
        <v>39188</v>
      </c>
      <c r="D1908" s="23">
        <f t="shared" si="150"/>
        <v>41.75</v>
      </c>
      <c r="E1908" s="23">
        <f t="shared" si="151"/>
        <v>41.75</v>
      </c>
      <c r="F1908" s="23">
        <f t="shared" si="153"/>
        <v>-1.5920497839671911E-2</v>
      </c>
      <c r="G1908" s="23">
        <f t="shared" si="152"/>
        <v>2007</v>
      </c>
    </row>
    <row r="1909" spans="1:7" x14ac:dyDescent="0.2">
      <c r="A1909" s="23" t="s">
        <v>822</v>
      </c>
      <c r="C1909" s="24">
        <f t="shared" si="149"/>
        <v>39189</v>
      </c>
      <c r="D1909" s="23">
        <f t="shared" si="150"/>
        <v>41.98</v>
      </c>
      <c r="E1909" s="23">
        <f t="shared" si="151"/>
        <v>41.98</v>
      </c>
      <c r="F1909" s="23">
        <f t="shared" si="153"/>
        <v>5.4938630956222765E-3</v>
      </c>
      <c r="G1909" s="23">
        <f t="shared" si="152"/>
        <v>2007</v>
      </c>
    </row>
    <row r="1910" spans="1:7" x14ac:dyDescent="0.2">
      <c r="A1910" s="23" t="s">
        <v>821</v>
      </c>
      <c r="C1910" s="24">
        <f t="shared" si="149"/>
        <v>39190</v>
      </c>
      <c r="D1910" s="23">
        <f t="shared" si="150"/>
        <v>42</v>
      </c>
      <c r="E1910" s="23">
        <f t="shared" si="151"/>
        <v>42</v>
      </c>
      <c r="F1910" s="23">
        <f t="shared" si="153"/>
        <v>4.7630389088134897E-4</v>
      </c>
      <c r="G1910" s="23">
        <f t="shared" si="152"/>
        <v>2007</v>
      </c>
    </row>
    <row r="1911" spans="1:7" x14ac:dyDescent="0.2">
      <c r="A1911" s="23" t="s">
        <v>820</v>
      </c>
      <c r="C1911" s="24">
        <f t="shared" si="149"/>
        <v>39191</v>
      </c>
      <c r="D1911" s="23">
        <f t="shared" si="150"/>
        <v>42.08</v>
      </c>
      <c r="E1911" s="23">
        <f t="shared" si="151"/>
        <v>42.08</v>
      </c>
      <c r="F1911" s="23">
        <f t="shared" si="153"/>
        <v>1.9029501460860636E-3</v>
      </c>
      <c r="G1911" s="23">
        <f t="shared" si="152"/>
        <v>2007</v>
      </c>
    </row>
    <row r="1912" spans="1:7" x14ac:dyDescent="0.2">
      <c r="A1912" s="23" t="s">
        <v>819</v>
      </c>
      <c r="C1912" s="24">
        <f t="shared" si="149"/>
        <v>39192</v>
      </c>
      <c r="D1912" s="23">
        <f t="shared" si="150"/>
        <v>41.7</v>
      </c>
      <c r="E1912" s="23">
        <f t="shared" si="151"/>
        <v>41.7</v>
      </c>
      <c r="F1912" s="23">
        <f t="shared" si="153"/>
        <v>-9.0714396246984966E-3</v>
      </c>
      <c r="G1912" s="23">
        <f t="shared" si="152"/>
        <v>2007</v>
      </c>
    </row>
    <row r="1913" spans="1:7" x14ac:dyDescent="0.2">
      <c r="A1913" s="23" t="s">
        <v>818</v>
      </c>
      <c r="C1913" s="24">
        <f t="shared" si="149"/>
        <v>39195</v>
      </c>
      <c r="D1913" s="23">
        <f t="shared" si="150"/>
        <v>41.65</v>
      </c>
      <c r="E1913" s="23">
        <f t="shared" si="151"/>
        <v>41.65</v>
      </c>
      <c r="F1913" s="23">
        <f t="shared" si="153"/>
        <v>-1.1997601919041712E-3</v>
      </c>
      <c r="G1913" s="23">
        <f t="shared" si="152"/>
        <v>2007</v>
      </c>
    </row>
    <row r="1914" spans="1:7" x14ac:dyDescent="0.2">
      <c r="A1914" s="23" t="s">
        <v>817</v>
      </c>
      <c r="C1914" s="24">
        <f t="shared" si="149"/>
        <v>39196</v>
      </c>
      <c r="D1914" s="23">
        <f t="shared" si="150"/>
        <v>40.75</v>
      </c>
      <c r="E1914" s="23">
        <f t="shared" si="151"/>
        <v>40.75</v>
      </c>
      <c r="F1914" s="23">
        <f t="shared" si="153"/>
        <v>-2.1845528925979921E-2</v>
      </c>
      <c r="G1914" s="23">
        <f t="shared" si="152"/>
        <v>2007</v>
      </c>
    </row>
    <row r="1915" spans="1:7" x14ac:dyDescent="0.2">
      <c r="A1915" s="23" t="s">
        <v>816</v>
      </c>
      <c r="C1915" s="24">
        <f t="shared" si="149"/>
        <v>39197</v>
      </c>
      <c r="D1915" s="23">
        <f t="shared" si="150"/>
        <v>40.58</v>
      </c>
      <c r="E1915" s="23">
        <f t="shared" si="151"/>
        <v>40.58</v>
      </c>
      <c r="F1915" s="23">
        <f t="shared" si="153"/>
        <v>-4.180505289203074E-3</v>
      </c>
      <c r="G1915" s="23">
        <f t="shared" si="152"/>
        <v>2007</v>
      </c>
    </row>
    <row r="1916" spans="1:7" x14ac:dyDescent="0.2">
      <c r="A1916" s="23" t="s">
        <v>815</v>
      </c>
      <c r="C1916" s="24">
        <f t="shared" si="149"/>
        <v>39198</v>
      </c>
      <c r="D1916" s="23">
        <f t="shared" si="150"/>
        <v>40.56</v>
      </c>
      <c r="E1916" s="23">
        <f t="shared" si="151"/>
        <v>40.56</v>
      </c>
      <c r="F1916" s="23">
        <f t="shared" si="153"/>
        <v>-4.9297511474081189E-4</v>
      </c>
      <c r="G1916" s="23">
        <f t="shared" si="152"/>
        <v>2007</v>
      </c>
    </row>
    <row r="1917" spans="1:7" x14ac:dyDescent="0.2">
      <c r="A1917" s="23" t="s">
        <v>814</v>
      </c>
      <c r="C1917" s="24">
        <f t="shared" si="149"/>
        <v>39199</v>
      </c>
      <c r="D1917" s="23">
        <f t="shared" si="150"/>
        <v>40.79</v>
      </c>
      <c r="E1917" s="23">
        <f t="shared" si="151"/>
        <v>40.79</v>
      </c>
      <c r="F1917" s="23">
        <f t="shared" si="153"/>
        <v>5.6545940465393069E-3</v>
      </c>
      <c r="G1917" s="23">
        <f t="shared" si="152"/>
        <v>2007</v>
      </c>
    </row>
    <row r="1918" spans="1:7" x14ac:dyDescent="0.2">
      <c r="A1918" s="23" t="s">
        <v>813</v>
      </c>
      <c r="C1918" s="24">
        <f t="shared" si="149"/>
        <v>39202</v>
      </c>
      <c r="D1918" s="23">
        <f t="shared" si="150"/>
        <v>41.04</v>
      </c>
      <c r="E1918" s="23">
        <f t="shared" si="151"/>
        <v>41.04</v>
      </c>
      <c r="F1918" s="23">
        <f t="shared" si="153"/>
        <v>6.1102475330469348E-3</v>
      </c>
      <c r="G1918" s="23">
        <f t="shared" si="152"/>
        <v>2007</v>
      </c>
    </row>
    <row r="1919" spans="1:7" x14ac:dyDescent="0.2">
      <c r="A1919" s="23" t="s">
        <v>812</v>
      </c>
      <c r="C1919" s="24">
        <f t="shared" si="149"/>
        <v>39203</v>
      </c>
      <c r="D1919" s="23">
        <f t="shared" si="150"/>
        <v>41</v>
      </c>
      <c r="E1919" s="23">
        <f t="shared" si="151"/>
        <v>41</v>
      </c>
      <c r="F1919" s="23">
        <f t="shared" si="153"/>
        <v>-9.7513415820631828E-4</v>
      </c>
      <c r="G1919" s="23">
        <f t="shared" si="152"/>
        <v>2007</v>
      </c>
    </row>
    <row r="1920" spans="1:7" x14ac:dyDescent="0.2">
      <c r="A1920" s="23" t="s">
        <v>811</v>
      </c>
      <c r="C1920" s="24">
        <f t="shared" si="149"/>
        <v>39204</v>
      </c>
      <c r="D1920" s="23">
        <f t="shared" si="150"/>
        <v>41.04</v>
      </c>
      <c r="E1920" s="23">
        <f t="shared" si="151"/>
        <v>41.04</v>
      </c>
      <c r="F1920" s="23">
        <f t="shared" si="153"/>
        <v>9.7513415820629139E-4</v>
      </c>
      <c r="G1920" s="23">
        <f t="shared" si="152"/>
        <v>2007</v>
      </c>
    </row>
    <row r="1921" spans="1:7" x14ac:dyDescent="0.2">
      <c r="A1921" s="23" t="s">
        <v>810</v>
      </c>
      <c r="C1921" s="24">
        <f t="shared" si="149"/>
        <v>39205</v>
      </c>
      <c r="D1921" s="23">
        <f t="shared" si="150"/>
        <v>40.82</v>
      </c>
      <c r="E1921" s="23">
        <f t="shared" si="151"/>
        <v>40.82</v>
      </c>
      <c r="F1921" s="23">
        <f t="shared" si="153"/>
        <v>-5.3750434808152898E-3</v>
      </c>
      <c r="G1921" s="23">
        <f t="shared" si="152"/>
        <v>2007</v>
      </c>
    </row>
    <row r="1922" spans="1:7" x14ac:dyDescent="0.2">
      <c r="A1922" s="23" t="s">
        <v>809</v>
      </c>
      <c r="C1922" s="24">
        <f t="shared" si="149"/>
        <v>39206</v>
      </c>
      <c r="D1922" s="23">
        <f t="shared" si="150"/>
        <v>40.58</v>
      </c>
      <c r="E1922" s="23">
        <f t="shared" si="151"/>
        <v>40.58</v>
      </c>
      <c r="F1922" s="23">
        <f t="shared" si="153"/>
        <v>-5.8968229840300835E-3</v>
      </c>
      <c r="G1922" s="23">
        <f t="shared" si="152"/>
        <v>2007</v>
      </c>
    </row>
    <row r="1923" spans="1:7" x14ac:dyDescent="0.2">
      <c r="A1923" s="23" t="s">
        <v>808</v>
      </c>
      <c r="C1923" s="24">
        <f t="shared" si="149"/>
        <v>39209</v>
      </c>
      <c r="D1923" s="23">
        <f t="shared" si="150"/>
        <v>40.53</v>
      </c>
      <c r="E1923" s="23">
        <f t="shared" si="151"/>
        <v>40.53</v>
      </c>
      <c r="F1923" s="23">
        <f t="shared" si="153"/>
        <v>-1.2328937574514656E-3</v>
      </c>
      <c r="G1923" s="23">
        <f t="shared" si="152"/>
        <v>2007</v>
      </c>
    </row>
    <row r="1924" spans="1:7" x14ac:dyDescent="0.2">
      <c r="A1924" s="23" t="s">
        <v>807</v>
      </c>
      <c r="C1924" s="24">
        <f t="shared" si="149"/>
        <v>39210</v>
      </c>
      <c r="D1924" s="23">
        <f t="shared" si="150"/>
        <v>40.64</v>
      </c>
      <c r="E1924" s="23">
        <f t="shared" si="151"/>
        <v>40.64</v>
      </c>
      <c r="F1924" s="23">
        <f t="shared" si="153"/>
        <v>2.7103626300092392E-3</v>
      </c>
      <c r="G1924" s="23">
        <f t="shared" si="152"/>
        <v>2007</v>
      </c>
    </row>
    <row r="1925" spans="1:7" x14ac:dyDescent="0.2">
      <c r="A1925" s="23" t="s">
        <v>806</v>
      </c>
      <c r="C1925" s="24">
        <f t="shared" si="149"/>
        <v>39211</v>
      </c>
      <c r="D1925" s="23">
        <f t="shared" si="150"/>
        <v>40.67</v>
      </c>
      <c r="E1925" s="23">
        <f t="shared" si="151"/>
        <v>40.67</v>
      </c>
      <c r="F1925" s="23">
        <f t="shared" si="153"/>
        <v>7.3791664890676776E-4</v>
      </c>
      <c r="G1925" s="23">
        <f t="shared" si="152"/>
        <v>2007</v>
      </c>
    </row>
    <row r="1926" spans="1:7" x14ac:dyDescent="0.2">
      <c r="A1926" s="23" t="s">
        <v>805</v>
      </c>
      <c r="C1926" s="24">
        <f t="shared" si="149"/>
        <v>39212</v>
      </c>
      <c r="D1926" s="23">
        <f t="shared" si="150"/>
        <v>41.04</v>
      </c>
      <c r="E1926" s="23">
        <f t="shared" si="151"/>
        <v>41.04</v>
      </c>
      <c r="F1926" s="23">
        <f t="shared" si="153"/>
        <v>9.0564809433809016E-3</v>
      </c>
      <c r="G1926" s="23">
        <f t="shared" si="152"/>
        <v>2007</v>
      </c>
    </row>
    <row r="1927" spans="1:7" x14ac:dyDescent="0.2">
      <c r="A1927" s="23" t="s">
        <v>804</v>
      </c>
      <c r="C1927" s="24">
        <f t="shared" si="149"/>
        <v>39213</v>
      </c>
      <c r="D1927" s="23">
        <f t="shared" si="150"/>
        <v>40.74</v>
      </c>
      <c r="E1927" s="23">
        <f t="shared" si="151"/>
        <v>40.74</v>
      </c>
      <c r="F1927" s="23">
        <f t="shared" si="153"/>
        <v>-7.3367900638543204E-3</v>
      </c>
      <c r="G1927" s="23">
        <f t="shared" si="152"/>
        <v>2007</v>
      </c>
    </row>
    <row r="1928" spans="1:7" x14ac:dyDescent="0.2">
      <c r="A1928" s="23" t="s">
        <v>803</v>
      </c>
      <c r="C1928" s="24">
        <f t="shared" ref="C1928:C1991" si="154">VALUE(LEFT(A1928,15))</f>
        <v>39216</v>
      </c>
      <c r="D1928" s="23">
        <f t="shared" ref="D1928:D1991" si="155">VALUE(RIGHT(A1928,9))</f>
        <v>40.590000000000003</v>
      </c>
      <c r="E1928" s="23">
        <f t="shared" ref="E1928:E1991" si="156">IF(ISNUMBER(D1928),D1928,D1927)</f>
        <v>40.590000000000003</v>
      </c>
      <c r="F1928" s="23">
        <f t="shared" si="153"/>
        <v>-3.6886799478533842E-3</v>
      </c>
      <c r="G1928" s="23">
        <f t="shared" ref="G1928:G1991" si="157">YEAR(C1928)</f>
        <v>2007</v>
      </c>
    </row>
    <row r="1929" spans="1:7" x14ac:dyDescent="0.2">
      <c r="A1929" s="23" t="s">
        <v>802</v>
      </c>
      <c r="C1929" s="24">
        <f t="shared" si="154"/>
        <v>39217</v>
      </c>
      <c r="D1929" s="23">
        <f t="shared" si="155"/>
        <v>40.64</v>
      </c>
      <c r="E1929" s="23">
        <f t="shared" si="156"/>
        <v>40.64</v>
      </c>
      <c r="F1929" s="23">
        <f t="shared" ref="F1929:F1992" si="158">LN(E1929/E1928)</f>
        <v>1.2310724194200054E-3</v>
      </c>
      <c r="G1929" s="23">
        <f t="shared" si="157"/>
        <v>2007</v>
      </c>
    </row>
    <row r="1930" spans="1:7" x14ac:dyDescent="0.2">
      <c r="A1930" s="23" t="s">
        <v>801</v>
      </c>
      <c r="C1930" s="24">
        <f t="shared" si="154"/>
        <v>39218</v>
      </c>
      <c r="D1930" s="23">
        <f t="shared" si="155"/>
        <v>40.58</v>
      </c>
      <c r="E1930" s="23">
        <f t="shared" si="156"/>
        <v>40.58</v>
      </c>
      <c r="F1930" s="23">
        <f t="shared" si="158"/>
        <v>-1.4774688725578764E-3</v>
      </c>
      <c r="G1930" s="23">
        <f t="shared" si="157"/>
        <v>2007</v>
      </c>
    </row>
    <row r="1931" spans="1:7" x14ac:dyDescent="0.2">
      <c r="A1931" s="23" t="s">
        <v>800</v>
      </c>
      <c r="C1931" s="24">
        <f t="shared" si="154"/>
        <v>39219</v>
      </c>
      <c r="D1931" s="23">
        <f t="shared" si="155"/>
        <v>40.590000000000003</v>
      </c>
      <c r="E1931" s="23">
        <f t="shared" si="156"/>
        <v>40.590000000000003</v>
      </c>
      <c r="F1931" s="23">
        <f t="shared" si="158"/>
        <v>2.4639645313782605E-4</v>
      </c>
      <c r="G1931" s="23">
        <f t="shared" si="157"/>
        <v>2007</v>
      </c>
    </row>
    <row r="1932" spans="1:7" x14ac:dyDescent="0.2">
      <c r="A1932" s="23" t="s">
        <v>799</v>
      </c>
      <c r="C1932" s="24">
        <f t="shared" si="154"/>
        <v>39220</v>
      </c>
      <c r="D1932" s="23">
        <f t="shared" si="155"/>
        <v>40.36</v>
      </c>
      <c r="E1932" s="23">
        <f t="shared" si="156"/>
        <v>40.36</v>
      </c>
      <c r="F1932" s="23">
        <f t="shared" si="158"/>
        <v>-5.6825353653982575E-3</v>
      </c>
      <c r="G1932" s="23">
        <f t="shared" si="157"/>
        <v>2007</v>
      </c>
    </row>
    <row r="1933" spans="1:7" x14ac:dyDescent="0.2">
      <c r="A1933" s="23" t="s">
        <v>798</v>
      </c>
      <c r="C1933" s="24">
        <f t="shared" si="154"/>
        <v>39223</v>
      </c>
      <c r="D1933" s="23">
        <f t="shared" si="155"/>
        <v>40.479999999999997</v>
      </c>
      <c r="E1933" s="23">
        <f t="shared" si="156"/>
        <v>40.479999999999997</v>
      </c>
      <c r="F1933" s="23">
        <f t="shared" si="158"/>
        <v>2.9688294938018489E-3</v>
      </c>
      <c r="G1933" s="23">
        <f t="shared" si="157"/>
        <v>2007</v>
      </c>
    </row>
    <row r="1934" spans="1:7" x14ac:dyDescent="0.2">
      <c r="A1934" s="23" t="s">
        <v>797</v>
      </c>
      <c r="C1934" s="24">
        <f t="shared" si="154"/>
        <v>39224</v>
      </c>
      <c r="D1934" s="23">
        <f t="shared" si="155"/>
        <v>40.14</v>
      </c>
      <c r="E1934" s="23">
        <f t="shared" si="156"/>
        <v>40.14</v>
      </c>
      <c r="F1934" s="23">
        <f t="shared" si="158"/>
        <v>-8.4346816110179162E-3</v>
      </c>
      <c r="G1934" s="23">
        <f t="shared" si="157"/>
        <v>2007</v>
      </c>
    </row>
    <row r="1935" spans="1:7" x14ac:dyDescent="0.2">
      <c r="A1935" s="23" t="s">
        <v>796</v>
      </c>
      <c r="C1935" s="24">
        <f t="shared" si="154"/>
        <v>39225</v>
      </c>
      <c r="D1935" s="23">
        <f t="shared" si="155"/>
        <v>40.28</v>
      </c>
      <c r="E1935" s="23">
        <f t="shared" si="156"/>
        <v>40.28</v>
      </c>
      <c r="F1935" s="23">
        <f t="shared" si="158"/>
        <v>3.4817244821694232E-3</v>
      </c>
      <c r="G1935" s="23">
        <f t="shared" si="157"/>
        <v>2007</v>
      </c>
    </row>
    <row r="1936" spans="1:7" x14ac:dyDescent="0.2">
      <c r="A1936" s="23" t="s">
        <v>795</v>
      </c>
      <c r="C1936" s="24">
        <f t="shared" si="154"/>
        <v>39226</v>
      </c>
      <c r="D1936" s="23">
        <f t="shared" si="155"/>
        <v>40.43</v>
      </c>
      <c r="E1936" s="23">
        <f t="shared" si="156"/>
        <v>40.43</v>
      </c>
      <c r="F1936" s="23">
        <f t="shared" si="158"/>
        <v>3.717015802318E-3</v>
      </c>
      <c r="G1936" s="23">
        <f t="shared" si="157"/>
        <v>2007</v>
      </c>
    </row>
    <row r="1937" spans="1:7" x14ac:dyDescent="0.2">
      <c r="A1937" s="23" t="s">
        <v>794</v>
      </c>
      <c r="C1937" s="24">
        <f t="shared" si="154"/>
        <v>39227</v>
      </c>
      <c r="D1937" s="23">
        <f t="shared" si="155"/>
        <v>40.28</v>
      </c>
      <c r="E1937" s="23">
        <f t="shared" si="156"/>
        <v>40.28</v>
      </c>
      <c r="F1937" s="23">
        <f t="shared" si="158"/>
        <v>-3.7170158023179288E-3</v>
      </c>
      <c r="G1937" s="23">
        <f t="shared" si="157"/>
        <v>2007</v>
      </c>
    </row>
    <row r="1938" spans="1:7" x14ac:dyDescent="0.2">
      <c r="A1938" s="23" t="s">
        <v>793</v>
      </c>
      <c r="C1938" s="24">
        <f t="shared" si="154"/>
        <v>39230</v>
      </c>
      <c r="D1938" s="23" t="e">
        <f t="shared" si="155"/>
        <v>#VALUE!</v>
      </c>
      <c r="E1938" s="23">
        <f t="shared" si="156"/>
        <v>40.28</v>
      </c>
      <c r="F1938" s="23">
        <f t="shared" si="158"/>
        <v>0</v>
      </c>
      <c r="G1938" s="23">
        <f t="shared" si="157"/>
        <v>2007</v>
      </c>
    </row>
    <row r="1939" spans="1:7" x14ac:dyDescent="0.2">
      <c r="A1939" s="23" t="s">
        <v>792</v>
      </c>
      <c r="C1939" s="24">
        <f t="shared" si="154"/>
        <v>39231</v>
      </c>
      <c r="D1939" s="23">
        <f t="shared" si="155"/>
        <v>40.19</v>
      </c>
      <c r="E1939" s="23">
        <f t="shared" si="156"/>
        <v>40.19</v>
      </c>
      <c r="F1939" s="23">
        <f t="shared" si="158"/>
        <v>-2.2368593892519409E-3</v>
      </c>
      <c r="G1939" s="23">
        <f t="shared" si="157"/>
        <v>2007</v>
      </c>
    </row>
    <row r="1940" spans="1:7" x14ac:dyDescent="0.2">
      <c r="A1940" s="23" t="s">
        <v>791</v>
      </c>
      <c r="C1940" s="24">
        <f t="shared" si="154"/>
        <v>39232</v>
      </c>
      <c r="D1940" s="23">
        <f t="shared" si="155"/>
        <v>40.53</v>
      </c>
      <c r="E1940" s="23">
        <f t="shared" si="156"/>
        <v>40.53</v>
      </c>
      <c r="F1940" s="23">
        <f t="shared" si="158"/>
        <v>8.4242321791074236E-3</v>
      </c>
      <c r="G1940" s="23">
        <f t="shared" si="157"/>
        <v>2007</v>
      </c>
    </row>
    <row r="1941" spans="1:7" x14ac:dyDescent="0.2">
      <c r="A1941" s="23" t="s">
        <v>790</v>
      </c>
      <c r="C1941" s="24">
        <f t="shared" si="154"/>
        <v>39233</v>
      </c>
      <c r="D1941" s="23">
        <f t="shared" si="155"/>
        <v>40.36</v>
      </c>
      <c r="E1941" s="23">
        <f t="shared" si="156"/>
        <v>40.36</v>
      </c>
      <c r="F1941" s="23">
        <f t="shared" si="158"/>
        <v>-4.2032451548089933E-3</v>
      </c>
      <c r="G1941" s="23">
        <f t="shared" si="157"/>
        <v>2007</v>
      </c>
    </row>
    <row r="1942" spans="1:7" x14ac:dyDescent="0.2">
      <c r="A1942" s="23" t="s">
        <v>789</v>
      </c>
      <c r="C1942" s="24">
        <f t="shared" si="154"/>
        <v>39234</v>
      </c>
      <c r="D1942" s="23">
        <f t="shared" si="155"/>
        <v>40.270000000000003</v>
      </c>
      <c r="E1942" s="23">
        <f t="shared" si="156"/>
        <v>40.270000000000003</v>
      </c>
      <c r="F1942" s="23">
        <f t="shared" si="158"/>
        <v>-2.2324206220453164E-3</v>
      </c>
      <c r="G1942" s="23">
        <f t="shared" si="157"/>
        <v>2007</v>
      </c>
    </row>
    <row r="1943" spans="1:7" x14ac:dyDescent="0.2">
      <c r="A1943" s="23" t="s">
        <v>788</v>
      </c>
      <c r="C1943" s="24">
        <f t="shared" si="154"/>
        <v>39237</v>
      </c>
      <c r="D1943" s="23">
        <f t="shared" si="155"/>
        <v>40.5</v>
      </c>
      <c r="E1943" s="23">
        <f t="shared" si="156"/>
        <v>40.5</v>
      </c>
      <c r="F1943" s="23">
        <f t="shared" si="158"/>
        <v>5.6951992491306074E-3</v>
      </c>
      <c r="G1943" s="23">
        <f t="shared" si="157"/>
        <v>2007</v>
      </c>
    </row>
    <row r="1944" spans="1:7" x14ac:dyDescent="0.2">
      <c r="A1944" s="23" t="s">
        <v>787</v>
      </c>
      <c r="C1944" s="24">
        <f t="shared" si="154"/>
        <v>39238</v>
      </c>
      <c r="D1944" s="23">
        <f t="shared" si="155"/>
        <v>40.28</v>
      </c>
      <c r="E1944" s="23">
        <f t="shared" si="156"/>
        <v>40.28</v>
      </c>
      <c r="F1944" s="23">
        <f t="shared" si="158"/>
        <v>-5.4469062621318592E-3</v>
      </c>
      <c r="G1944" s="23">
        <f t="shared" si="157"/>
        <v>2007</v>
      </c>
    </row>
    <row r="1945" spans="1:7" x14ac:dyDescent="0.2">
      <c r="A1945" s="23" t="s">
        <v>786</v>
      </c>
      <c r="C1945" s="24">
        <f t="shared" si="154"/>
        <v>39239</v>
      </c>
      <c r="D1945" s="23">
        <f t="shared" si="155"/>
        <v>40.409999999999997</v>
      </c>
      <c r="E1945" s="23">
        <f t="shared" si="156"/>
        <v>40.409999999999997</v>
      </c>
      <c r="F1945" s="23">
        <f t="shared" si="158"/>
        <v>3.2222112400205789E-3</v>
      </c>
      <c r="G1945" s="23">
        <f t="shared" si="157"/>
        <v>2007</v>
      </c>
    </row>
    <row r="1946" spans="1:7" x14ac:dyDescent="0.2">
      <c r="A1946" s="23" t="s">
        <v>785</v>
      </c>
      <c r="C1946" s="24">
        <f t="shared" si="154"/>
        <v>39240</v>
      </c>
      <c r="D1946" s="23">
        <f t="shared" si="155"/>
        <v>40.51</v>
      </c>
      <c r="E1946" s="23">
        <f t="shared" si="156"/>
        <v>40.51</v>
      </c>
      <c r="F1946" s="23">
        <f t="shared" si="158"/>
        <v>2.4715781242168129E-3</v>
      </c>
      <c r="G1946" s="23">
        <f t="shared" si="157"/>
        <v>2007</v>
      </c>
    </row>
    <row r="1947" spans="1:7" x14ac:dyDescent="0.2">
      <c r="A1947" s="23" t="s">
        <v>784</v>
      </c>
      <c r="C1947" s="24">
        <f t="shared" si="154"/>
        <v>39241</v>
      </c>
      <c r="D1947" s="23">
        <f t="shared" si="155"/>
        <v>40.82</v>
      </c>
      <c r="E1947" s="23">
        <f t="shared" si="156"/>
        <v>40.82</v>
      </c>
      <c r="F1947" s="23">
        <f t="shared" si="158"/>
        <v>7.6233001670995386E-3</v>
      </c>
      <c r="G1947" s="23">
        <f t="shared" si="157"/>
        <v>2007</v>
      </c>
    </row>
    <row r="1948" spans="1:7" x14ac:dyDescent="0.2">
      <c r="A1948" s="23" t="s">
        <v>783</v>
      </c>
      <c r="C1948" s="24">
        <f t="shared" si="154"/>
        <v>39244</v>
      </c>
      <c r="D1948" s="23">
        <f t="shared" si="155"/>
        <v>40.549999999999997</v>
      </c>
      <c r="E1948" s="23">
        <f t="shared" si="156"/>
        <v>40.549999999999997</v>
      </c>
      <c r="F1948" s="23">
        <f t="shared" si="158"/>
        <v>-6.6363768202769005E-3</v>
      </c>
      <c r="G1948" s="23">
        <f t="shared" si="157"/>
        <v>2007</v>
      </c>
    </row>
    <row r="1949" spans="1:7" x14ac:dyDescent="0.2">
      <c r="A1949" s="23" t="s">
        <v>782</v>
      </c>
      <c r="C1949" s="24">
        <f t="shared" si="154"/>
        <v>39245</v>
      </c>
      <c r="D1949" s="23">
        <f t="shared" si="155"/>
        <v>40.479999999999997</v>
      </c>
      <c r="E1949" s="23">
        <f t="shared" si="156"/>
        <v>40.479999999999997</v>
      </c>
      <c r="F1949" s="23">
        <f t="shared" si="158"/>
        <v>-1.7277555822117908E-3</v>
      </c>
      <c r="G1949" s="23">
        <f t="shared" si="157"/>
        <v>2007</v>
      </c>
    </row>
    <row r="1950" spans="1:7" x14ac:dyDescent="0.2">
      <c r="A1950" s="23" t="s">
        <v>781</v>
      </c>
      <c r="C1950" s="24">
        <f t="shared" si="154"/>
        <v>39246</v>
      </c>
      <c r="D1950" s="23">
        <f t="shared" si="155"/>
        <v>40.700000000000003</v>
      </c>
      <c r="E1950" s="23">
        <f t="shared" si="156"/>
        <v>40.700000000000003</v>
      </c>
      <c r="F1950" s="23">
        <f t="shared" si="158"/>
        <v>5.4200674693393345E-3</v>
      </c>
      <c r="G1950" s="23">
        <f t="shared" si="157"/>
        <v>2007</v>
      </c>
    </row>
    <row r="1951" spans="1:7" x14ac:dyDescent="0.2">
      <c r="A1951" s="23" t="s">
        <v>780</v>
      </c>
      <c r="C1951" s="24">
        <f t="shared" si="154"/>
        <v>39247</v>
      </c>
      <c r="D1951" s="23">
        <f t="shared" si="155"/>
        <v>40.659999999999997</v>
      </c>
      <c r="E1951" s="23">
        <f t="shared" si="156"/>
        <v>40.659999999999997</v>
      </c>
      <c r="F1951" s="23">
        <f t="shared" si="158"/>
        <v>-9.8328424834887127E-4</v>
      </c>
      <c r="G1951" s="23">
        <f t="shared" si="157"/>
        <v>2007</v>
      </c>
    </row>
    <row r="1952" spans="1:7" x14ac:dyDescent="0.2">
      <c r="A1952" s="23" t="s">
        <v>779</v>
      </c>
      <c r="C1952" s="24">
        <f t="shared" si="154"/>
        <v>39248</v>
      </c>
      <c r="D1952" s="23">
        <f t="shared" si="155"/>
        <v>40.520000000000003</v>
      </c>
      <c r="E1952" s="23">
        <f t="shared" si="156"/>
        <v>40.520000000000003</v>
      </c>
      <c r="F1952" s="23">
        <f t="shared" si="158"/>
        <v>-3.4491288197177855E-3</v>
      </c>
      <c r="G1952" s="23">
        <f t="shared" si="157"/>
        <v>2007</v>
      </c>
    </row>
    <row r="1953" spans="1:7" x14ac:dyDescent="0.2">
      <c r="A1953" s="23" t="s">
        <v>778</v>
      </c>
      <c r="C1953" s="24">
        <f t="shared" si="154"/>
        <v>39251</v>
      </c>
      <c r="D1953" s="23">
        <f t="shared" si="155"/>
        <v>40.5</v>
      </c>
      <c r="E1953" s="23">
        <f t="shared" si="156"/>
        <v>40.5</v>
      </c>
      <c r="F1953" s="23">
        <f t="shared" si="158"/>
        <v>-4.9370526798929318E-4</v>
      </c>
      <c r="G1953" s="23">
        <f t="shared" si="157"/>
        <v>2007</v>
      </c>
    </row>
    <row r="1954" spans="1:7" x14ac:dyDescent="0.2">
      <c r="A1954" s="23" t="s">
        <v>777</v>
      </c>
      <c r="C1954" s="24">
        <f t="shared" si="154"/>
        <v>39252</v>
      </c>
      <c r="D1954" s="23">
        <f t="shared" si="155"/>
        <v>40.58</v>
      </c>
      <c r="E1954" s="23">
        <f t="shared" si="156"/>
        <v>40.58</v>
      </c>
      <c r="F1954" s="23">
        <f t="shared" si="158"/>
        <v>1.97336028517529E-3</v>
      </c>
      <c r="G1954" s="23">
        <f t="shared" si="157"/>
        <v>2007</v>
      </c>
    </row>
    <row r="1955" spans="1:7" x14ac:dyDescent="0.2">
      <c r="A1955" s="23" t="s">
        <v>776</v>
      </c>
      <c r="C1955" s="24">
        <f t="shared" si="154"/>
        <v>39253</v>
      </c>
      <c r="D1955" s="23">
        <f t="shared" si="155"/>
        <v>40.590000000000003</v>
      </c>
      <c r="E1955" s="23">
        <f t="shared" si="156"/>
        <v>40.590000000000003</v>
      </c>
      <c r="F1955" s="23">
        <f t="shared" si="158"/>
        <v>2.4639645313782605E-4</v>
      </c>
      <c r="G1955" s="23">
        <f t="shared" si="157"/>
        <v>2007</v>
      </c>
    </row>
    <row r="1956" spans="1:7" x14ac:dyDescent="0.2">
      <c r="A1956" s="23" t="s">
        <v>775</v>
      </c>
      <c r="C1956" s="24">
        <f t="shared" si="154"/>
        <v>39254</v>
      </c>
      <c r="D1956" s="23">
        <f t="shared" si="155"/>
        <v>40.590000000000003</v>
      </c>
      <c r="E1956" s="23">
        <f t="shared" si="156"/>
        <v>40.590000000000003</v>
      </c>
      <c r="F1956" s="23">
        <f t="shared" si="158"/>
        <v>0</v>
      </c>
      <c r="G1956" s="23">
        <f t="shared" si="157"/>
        <v>2007</v>
      </c>
    </row>
    <row r="1957" spans="1:7" x14ac:dyDescent="0.2">
      <c r="A1957" s="23" t="s">
        <v>774</v>
      </c>
      <c r="C1957" s="24">
        <f t="shared" si="154"/>
        <v>39255</v>
      </c>
      <c r="D1957" s="23">
        <f t="shared" si="155"/>
        <v>40.549999999999997</v>
      </c>
      <c r="E1957" s="23">
        <f t="shared" si="156"/>
        <v>40.549999999999997</v>
      </c>
      <c r="F1957" s="23">
        <f t="shared" si="158"/>
        <v>-9.8595028938461195E-4</v>
      </c>
      <c r="G1957" s="23">
        <f t="shared" si="157"/>
        <v>2007</v>
      </c>
    </row>
    <row r="1958" spans="1:7" x14ac:dyDescent="0.2">
      <c r="A1958" s="23" t="s">
        <v>773</v>
      </c>
      <c r="C1958" s="24">
        <f t="shared" si="154"/>
        <v>39258</v>
      </c>
      <c r="D1958" s="23">
        <f t="shared" si="155"/>
        <v>40.729999999999997</v>
      </c>
      <c r="E1958" s="23">
        <f t="shared" si="156"/>
        <v>40.729999999999997</v>
      </c>
      <c r="F1958" s="23">
        <f t="shared" si="158"/>
        <v>4.4291410988992327E-3</v>
      </c>
      <c r="G1958" s="23">
        <f t="shared" si="157"/>
        <v>2007</v>
      </c>
    </row>
    <row r="1959" spans="1:7" x14ac:dyDescent="0.2">
      <c r="A1959" s="23" t="s">
        <v>772</v>
      </c>
      <c r="C1959" s="24">
        <f t="shared" si="154"/>
        <v>39259</v>
      </c>
      <c r="D1959" s="23">
        <f t="shared" si="155"/>
        <v>40.9</v>
      </c>
      <c r="E1959" s="23">
        <f t="shared" si="156"/>
        <v>40.9</v>
      </c>
      <c r="F1959" s="23">
        <f t="shared" si="158"/>
        <v>4.1651413884348214E-3</v>
      </c>
      <c r="G1959" s="23">
        <f t="shared" si="157"/>
        <v>2007</v>
      </c>
    </row>
    <row r="1960" spans="1:7" x14ac:dyDescent="0.2">
      <c r="A1960" s="23" t="s">
        <v>771</v>
      </c>
      <c r="C1960" s="24">
        <f t="shared" si="154"/>
        <v>39260</v>
      </c>
      <c r="D1960" s="23">
        <f t="shared" si="155"/>
        <v>40.880000000000003</v>
      </c>
      <c r="E1960" s="23">
        <f t="shared" si="156"/>
        <v>40.880000000000003</v>
      </c>
      <c r="F1960" s="23">
        <f t="shared" si="158"/>
        <v>-4.8911715330692516E-4</v>
      </c>
      <c r="G1960" s="23">
        <f t="shared" si="157"/>
        <v>2007</v>
      </c>
    </row>
    <row r="1961" spans="1:7" x14ac:dyDescent="0.2">
      <c r="A1961" s="23" t="s">
        <v>770</v>
      </c>
      <c r="C1961" s="24">
        <f t="shared" si="154"/>
        <v>39261</v>
      </c>
      <c r="D1961" s="23">
        <f t="shared" si="155"/>
        <v>40.799999999999997</v>
      </c>
      <c r="E1961" s="23">
        <f t="shared" si="156"/>
        <v>40.799999999999997</v>
      </c>
      <c r="F1961" s="23">
        <f t="shared" si="158"/>
        <v>-1.9588644853331455E-3</v>
      </c>
      <c r="G1961" s="23">
        <f t="shared" si="157"/>
        <v>2007</v>
      </c>
    </row>
    <row r="1962" spans="1:7" x14ac:dyDescent="0.2">
      <c r="A1962" s="23" t="s">
        <v>769</v>
      </c>
      <c r="C1962" s="24">
        <f t="shared" si="154"/>
        <v>39262</v>
      </c>
      <c r="D1962" s="23">
        <f t="shared" si="155"/>
        <v>40.58</v>
      </c>
      <c r="E1962" s="23">
        <f t="shared" si="156"/>
        <v>40.58</v>
      </c>
      <c r="F1962" s="23">
        <f t="shared" si="158"/>
        <v>-5.4067470124473122E-3</v>
      </c>
      <c r="G1962" s="23">
        <f t="shared" si="157"/>
        <v>2007</v>
      </c>
    </row>
    <row r="1963" spans="1:7" x14ac:dyDescent="0.2">
      <c r="A1963" s="23" t="s">
        <v>768</v>
      </c>
      <c r="C1963" s="24">
        <f t="shared" si="154"/>
        <v>39265</v>
      </c>
      <c r="D1963" s="23">
        <f t="shared" si="155"/>
        <v>40.42</v>
      </c>
      <c r="E1963" s="23">
        <f t="shared" si="156"/>
        <v>40.42</v>
      </c>
      <c r="F1963" s="23">
        <f t="shared" si="158"/>
        <v>-3.9506224221936533E-3</v>
      </c>
      <c r="G1963" s="23">
        <f t="shared" si="157"/>
        <v>2007</v>
      </c>
    </row>
    <row r="1964" spans="1:7" x14ac:dyDescent="0.2">
      <c r="A1964" s="23" t="s">
        <v>767</v>
      </c>
      <c r="C1964" s="24">
        <f t="shared" si="154"/>
        <v>39266</v>
      </c>
      <c r="D1964" s="23">
        <f t="shared" si="155"/>
        <v>40.409999999999997</v>
      </c>
      <c r="E1964" s="23">
        <f t="shared" si="156"/>
        <v>40.409999999999997</v>
      </c>
      <c r="F1964" s="23">
        <f t="shared" si="158"/>
        <v>-2.4743288509279768E-4</v>
      </c>
      <c r="G1964" s="23">
        <f t="shared" si="157"/>
        <v>2007</v>
      </c>
    </row>
    <row r="1965" spans="1:7" x14ac:dyDescent="0.2">
      <c r="A1965" s="23" t="s">
        <v>766</v>
      </c>
      <c r="C1965" s="24">
        <f t="shared" si="154"/>
        <v>39267</v>
      </c>
      <c r="D1965" s="23" t="e">
        <f t="shared" si="155"/>
        <v>#VALUE!</v>
      </c>
      <c r="E1965" s="23">
        <f t="shared" si="156"/>
        <v>40.409999999999997</v>
      </c>
      <c r="F1965" s="23">
        <f t="shared" si="158"/>
        <v>0</v>
      </c>
      <c r="G1965" s="23">
        <f t="shared" si="157"/>
        <v>2007</v>
      </c>
    </row>
    <row r="1966" spans="1:7" x14ac:dyDescent="0.2">
      <c r="A1966" s="23" t="s">
        <v>765</v>
      </c>
      <c r="C1966" s="24">
        <f t="shared" si="154"/>
        <v>39268</v>
      </c>
      <c r="D1966" s="23">
        <f t="shared" si="155"/>
        <v>40.340000000000003</v>
      </c>
      <c r="E1966" s="23">
        <f t="shared" si="156"/>
        <v>40.340000000000003</v>
      </c>
      <c r="F1966" s="23">
        <f t="shared" si="158"/>
        <v>-1.7337465643163905E-3</v>
      </c>
      <c r="G1966" s="23">
        <f t="shared" si="157"/>
        <v>2007</v>
      </c>
    </row>
    <row r="1967" spans="1:7" x14ac:dyDescent="0.2">
      <c r="A1967" s="23" t="s">
        <v>764</v>
      </c>
      <c r="C1967" s="24">
        <f t="shared" si="154"/>
        <v>39269</v>
      </c>
      <c r="D1967" s="23">
        <f t="shared" si="155"/>
        <v>40.36</v>
      </c>
      <c r="E1967" s="23">
        <f t="shared" si="156"/>
        <v>40.36</v>
      </c>
      <c r="F1967" s="23">
        <f t="shared" si="158"/>
        <v>4.9566295934241227E-4</v>
      </c>
      <c r="G1967" s="23">
        <f t="shared" si="157"/>
        <v>2007</v>
      </c>
    </row>
    <row r="1968" spans="1:7" x14ac:dyDescent="0.2">
      <c r="A1968" s="23" t="s">
        <v>763</v>
      </c>
      <c r="C1968" s="24">
        <f t="shared" si="154"/>
        <v>39272</v>
      </c>
      <c r="D1968" s="23">
        <f t="shared" si="155"/>
        <v>40.369999999999997</v>
      </c>
      <c r="E1968" s="23">
        <f t="shared" si="156"/>
        <v>40.369999999999997</v>
      </c>
      <c r="F1968" s="23">
        <f t="shared" si="158"/>
        <v>2.4773937944110681E-4</v>
      </c>
      <c r="G1968" s="23">
        <f t="shared" si="157"/>
        <v>2007</v>
      </c>
    </row>
    <row r="1969" spans="1:7" x14ac:dyDescent="0.2">
      <c r="A1969" s="23" t="s">
        <v>762</v>
      </c>
      <c r="C1969" s="24">
        <f t="shared" si="154"/>
        <v>39273</v>
      </c>
      <c r="D1969" s="23">
        <f t="shared" si="155"/>
        <v>40.299999999999997</v>
      </c>
      <c r="E1969" s="23">
        <f t="shared" si="156"/>
        <v>40.299999999999997</v>
      </c>
      <c r="F1969" s="23">
        <f t="shared" si="158"/>
        <v>-1.735465912212155E-3</v>
      </c>
      <c r="G1969" s="23">
        <f t="shared" si="157"/>
        <v>2007</v>
      </c>
    </row>
    <row r="1970" spans="1:7" x14ac:dyDescent="0.2">
      <c r="A1970" s="23" t="s">
        <v>761</v>
      </c>
      <c r="C1970" s="24">
        <f t="shared" si="154"/>
        <v>39274</v>
      </c>
      <c r="D1970" s="23">
        <f t="shared" si="155"/>
        <v>40.31</v>
      </c>
      <c r="E1970" s="23">
        <f t="shared" si="156"/>
        <v>40.31</v>
      </c>
      <c r="F1970" s="23">
        <f t="shared" si="158"/>
        <v>2.481081764373538E-4</v>
      </c>
      <c r="G1970" s="23">
        <f t="shared" si="157"/>
        <v>2007</v>
      </c>
    </row>
    <row r="1971" spans="1:7" x14ac:dyDescent="0.2">
      <c r="A1971" s="23" t="s">
        <v>760</v>
      </c>
      <c r="C1971" s="24">
        <f t="shared" si="154"/>
        <v>39275</v>
      </c>
      <c r="D1971" s="23">
        <f t="shared" si="155"/>
        <v>40.28</v>
      </c>
      <c r="E1971" s="23">
        <f t="shared" si="156"/>
        <v>40.28</v>
      </c>
      <c r="F1971" s="23">
        <f t="shared" si="158"/>
        <v>-7.4450927871294722E-4</v>
      </c>
      <c r="G1971" s="23">
        <f t="shared" si="157"/>
        <v>2007</v>
      </c>
    </row>
    <row r="1972" spans="1:7" x14ac:dyDescent="0.2">
      <c r="A1972" s="23" t="s">
        <v>759</v>
      </c>
      <c r="C1972" s="24">
        <f t="shared" si="154"/>
        <v>39276</v>
      </c>
      <c r="D1972" s="23">
        <f t="shared" si="155"/>
        <v>40.26</v>
      </c>
      <c r="E1972" s="23">
        <f t="shared" si="156"/>
        <v>40.26</v>
      </c>
      <c r="F1972" s="23">
        <f t="shared" si="158"/>
        <v>-4.9664763871623617E-4</v>
      </c>
      <c r="G1972" s="23">
        <f t="shared" si="157"/>
        <v>2007</v>
      </c>
    </row>
    <row r="1973" spans="1:7" x14ac:dyDescent="0.2">
      <c r="A1973" s="23" t="s">
        <v>758</v>
      </c>
      <c r="C1973" s="24">
        <f t="shared" si="154"/>
        <v>39279</v>
      </c>
      <c r="D1973" s="23">
        <f t="shared" si="155"/>
        <v>40.22</v>
      </c>
      <c r="E1973" s="23">
        <f t="shared" si="156"/>
        <v>40.22</v>
      </c>
      <c r="F1973" s="23">
        <f t="shared" si="158"/>
        <v>-9.9403586713941831E-4</v>
      </c>
      <c r="G1973" s="23">
        <f t="shared" si="157"/>
        <v>2007</v>
      </c>
    </row>
    <row r="1974" spans="1:7" x14ac:dyDescent="0.2">
      <c r="A1974" s="23" t="s">
        <v>757</v>
      </c>
      <c r="C1974" s="24">
        <f t="shared" si="154"/>
        <v>39280</v>
      </c>
      <c r="D1974" s="23">
        <f t="shared" si="155"/>
        <v>40.229999999999997</v>
      </c>
      <c r="E1974" s="23">
        <f t="shared" si="156"/>
        <v>40.229999999999997</v>
      </c>
      <c r="F1974" s="23">
        <f t="shared" si="158"/>
        <v>2.4860161719081288E-4</v>
      </c>
      <c r="G1974" s="23">
        <f t="shared" si="157"/>
        <v>2007</v>
      </c>
    </row>
    <row r="1975" spans="1:7" x14ac:dyDescent="0.2">
      <c r="A1975" s="23" t="s">
        <v>756</v>
      </c>
      <c r="C1975" s="24">
        <f t="shared" si="154"/>
        <v>39281</v>
      </c>
      <c r="D1975" s="23">
        <f t="shared" si="155"/>
        <v>40.229999999999997</v>
      </c>
      <c r="E1975" s="23">
        <f t="shared" si="156"/>
        <v>40.229999999999997</v>
      </c>
      <c r="F1975" s="23">
        <f t="shared" si="158"/>
        <v>0</v>
      </c>
      <c r="G1975" s="23">
        <f t="shared" si="157"/>
        <v>2007</v>
      </c>
    </row>
    <row r="1976" spans="1:7" x14ac:dyDescent="0.2">
      <c r="A1976" s="23" t="s">
        <v>755</v>
      </c>
      <c r="C1976" s="24">
        <f t="shared" si="154"/>
        <v>39282</v>
      </c>
      <c r="D1976" s="23">
        <f t="shared" si="155"/>
        <v>40.26</v>
      </c>
      <c r="E1976" s="23">
        <f t="shared" si="156"/>
        <v>40.26</v>
      </c>
      <c r="F1976" s="23">
        <f t="shared" si="158"/>
        <v>7.4543424994866366E-4</v>
      </c>
      <c r="G1976" s="23">
        <f t="shared" si="157"/>
        <v>2007</v>
      </c>
    </row>
    <row r="1977" spans="1:7" x14ac:dyDescent="0.2">
      <c r="A1977" s="23" t="s">
        <v>754</v>
      </c>
      <c r="C1977" s="24">
        <f t="shared" si="154"/>
        <v>39283</v>
      </c>
      <c r="D1977" s="23">
        <f t="shared" si="155"/>
        <v>40.18</v>
      </c>
      <c r="E1977" s="23">
        <f t="shared" si="156"/>
        <v>40.18</v>
      </c>
      <c r="F1977" s="23">
        <f t="shared" si="158"/>
        <v>-1.989060824857032E-3</v>
      </c>
      <c r="G1977" s="23">
        <f t="shared" si="157"/>
        <v>2007</v>
      </c>
    </row>
    <row r="1978" spans="1:7" x14ac:dyDescent="0.2">
      <c r="A1978" s="23" t="s">
        <v>753</v>
      </c>
      <c r="C1978" s="24">
        <f t="shared" si="154"/>
        <v>39286</v>
      </c>
      <c r="D1978" s="23">
        <f t="shared" si="155"/>
        <v>40.119999999999997</v>
      </c>
      <c r="E1978" s="23">
        <f t="shared" si="156"/>
        <v>40.119999999999997</v>
      </c>
      <c r="F1978" s="23">
        <f t="shared" si="158"/>
        <v>-1.4943962930536569E-3</v>
      </c>
      <c r="G1978" s="23">
        <f t="shared" si="157"/>
        <v>2007</v>
      </c>
    </row>
    <row r="1979" spans="1:7" x14ac:dyDescent="0.2">
      <c r="A1979" s="23" t="s">
        <v>752</v>
      </c>
      <c r="C1979" s="24">
        <f t="shared" si="154"/>
        <v>39287</v>
      </c>
      <c r="D1979" s="23">
        <f t="shared" si="155"/>
        <v>40.15</v>
      </c>
      <c r="E1979" s="23">
        <f t="shared" si="156"/>
        <v>40.15</v>
      </c>
      <c r="F1979" s="23">
        <f t="shared" si="158"/>
        <v>7.4747729903597434E-4</v>
      </c>
      <c r="G1979" s="23">
        <f t="shared" si="157"/>
        <v>2007</v>
      </c>
    </row>
    <row r="1980" spans="1:7" x14ac:dyDescent="0.2">
      <c r="A1980" s="23" t="s">
        <v>751</v>
      </c>
      <c r="C1980" s="24">
        <f t="shared" si="154"/>
        <v>39288</v>
      </c>
      <c r="D1980" s="23">
        <f t="shared" si="155"/>
        <v>40.24</v>
      </c>
      <c r="E1980" s="23">
        <f t="shared" si="156"/>
        <v>40.24</v>
      </c>
      <c r="F1980" s="23">
        <f t="shared" si="158"/>
        <v>2.2390853987132287E-3</v>
      </c>
      <c r="G1980" s="23">
        <f t="shared" si="157"/>
        <v>2007</v>
      </c>
    </row>
    <row r="1981" spans="1:7" x14ac:dyDescent="0.2">
      <c r="A1981" s="23" t="s">
        <v>750</v>
      </c>
      <c r="C1981" s="24">
        <f t="shared" si="154"/>
        <v>39289</v>
      </c>
      <c r="D1981" s="23">
        <f t="shared" si="155"/>
        <v>40.24</v>
      </c>
      <c r="E1981" s="23">
        <f t="shared" si="156"/>
        <v>40.24</v>
      </c>
      <c r="F1981" s="23">
        <f t="shared" si="158"/>
        <v>0</v>
      </c>
      <c r="G1981" s="23">
        <f t="shared" si="157"/>
        <v>2007</v>
      </c>
    </row>
    <row r="1982" spans="1:7" x14ac:dyDescent="0.2">
      <c r="A1982" s="23" t="s">
        <v>749</v>
      </c>
      <c r="C1982" s="24">
        <f t="shared" si="154"/>
        <v>39290</v>
      </c>
      <c r="D1982" s="23">
        <f t="shared" si="155"/>
        <v>40.380000000000003</v>
      </c>
      <c r="E1982" s="23">
        <f t="shared" si="156"/>
        <v>40.380000000000003</v>
      </c>
      <c r="F1982" s="23">
        <f t="shared" si="158"/>
        <v>3.4730870932076319E-3</v>
      </c>
      <c r="G1982" s="23">
        <f t="shared" si="157"/>
        <v>2007</v>
      </c>
    </row>
    <row r="1983" spans="1:7" x14ac:dyDescent="0.2">
      <c r="A1983" s="23" t="s">
        <v>748</v>
      </c>
      <c r="C1983" s="24">
        <f t="shared" si="154"/>
        <v>39293</v>
      </c>
      <c r="D1983" s="23">
        <f t="shared" si="155"/>
        <v>40.270000000000003</v>
      </c>
      <c r="E1983" s="23">
        <f t="shared" si="156"/>
        <v>40.270000000000003</v>
      </c>
      <c r="F1983" s="23">
        <f t="shared" si="158"/>
        <v>-2.7278380213286288E-3</v>
      </c>
      <c r="G1983" s="23">
        <f t="shared" si="157"/>
        <v>2007</v>
      </c>
    </row>
    <row r="1984" spans="1:7" x14ac:dyDescent="0.2">
      <c r="A1984" s="23" t="s">
        <v>747</v>
      </c>
      <c r="C1984" s="24">
        <f t="shared" si="154"/>
        <v>39294</v>
      </c>
      <c r="D1984" s="23">
        <f t="shared" si="155"/>
        <v>40.18</v>
      </c>
      <c r="E1984" s="23">
        <f t="shared" si="156"/>
        <v>40.18</v>
      </c>
      <c r="F1984" s="23">
        <f t="shared" si="158"/>
        <v>-2.2374154765745155E-3</v>
      </c>
      <c r="G1984" s="23">
        <f t="shared" si="157"/>
        <v>2007</v>
      </c>
    </row>
    <row r="1985" spans="1:7" x14ac:dyDescent="0.2">
      <c r="A1985" s="23" t="s">
        <v>746</v>
      </c>
      <c r="C1985" s="24">
        <f t="shared" si="154"/>
        <v>39295</v>
      </c>
      <c r="D1985" s="23">
        <f t="shared" si="155"/>
        <v>40.25</v>
      </c>
      <c r="E1985" s="23">
        <f t="shared" si="156"/>
        <v>40.25</v>
      </c>
      <c r="F1985" s="23">
        <f t="shared" si="158"/>
        <v>1.7406444777841182E-3</v>
      </c>
      <c r="G1985" s="23">
        <f t="shared" si="157"/>
        <v>2007</v>
      </c>
    </row>
    <row r="1986" spans="1:7" x14ac:dyDescent="0.2">
      <c r="A1986" s="23" t="s">
        <v>745</v>
      </c>
      <c r="C1986" s="24">
        <f t="shared" si="154"/>
        <v>39296</v>
      </c>
      <c r="D1986" s="23">
        <f t="shared" si="155"/>
        <v>40.36</v>
      </c>
      <c r="E1986" s="23">
        <f t="shared" si="156"/>
        <v>40.36</v>
      </c>
      <c r="F1986" s="23">
        <f t="shared" si="158"/>
        <v>2.7291916208357957E-3</v>
      </c>
      <c r="G1986" s="23">
        <f t="shared" si="157"/>
        <v>2007</v>
      </c>
    </row>
    <row r="1987" spans="1:7" x14ac:dyDescent="0.2">
      <c r="A1987" s="23" t="s">
        <v>744</v>
      </c>
      <c r="C1987" s="24">
        <f t="shared" si="154"/>
        <v>39297</v>
      </c>
      <c r="D1987" s="23">
        <f t="shared" si="155"/>
        <v>40.25</v>
      </c>
      <c r="E1987" s="23">
        <f t="shared" si="156"/>
        <v>40.25</v>
      </c>
      <c r="F1987" s="23">
        <f t="shared" si="158"/>
        <v>-2.7291916208358039E-3</v>
      </c>
      <c r="G1987" s="23">
        <f t="shared" si="157"/>
        <v>2007</v>
      </c>
    </row>
    <row r="1988" spans="1:7" x14ac:dyDescent="0.2">
      <c r="A1988" s="23" t="s">
        <v>743</v>
      </c>
      <c r="C1988" s="24">
        <f t="shared" si="154"/>
        <v>39300</v>
      </c>
      <c r="D1988" s="23">
        <f t="shared" si="155"/>
        <v>40.25</v>
      </c>
      <c r="E1988" s="23">
        <f t="shared" si="156"/>
        <v>40.25</v>
      </c>
      <c r="F1988" s="23">
        <f t="shared" si="158"/>
        <v>0</v>
      </c>
      <c r="G1988" s="23">
        <f t="shared" si="157"/>
        <v>2007</v>
      </c>
    </row>
    <row r="1989" spans="1:7" x14ac:dyDescent="0.2">
      <c r="A1989" s="23" t="s">
        <v>742</v>
      </c>
      <c r="C1989" s="24">
        <f t="shared" si="154"/>
        <v>39301</v>
      </c>
      <c r="D1989" s="23">
        <f t="shared" si="155"/>
        <v>40.26</v>
      </c>
      <c r="E1989" s="23">
        <f t="shared" si="156"/>
        <v>40.26</v>
      </c>
      <c r="F1989" s="23">
        <f t="shared" si="158"/>
        <v>2.4841634707296461E-4</v>
      </c>
      <c r="G1989" s="23">
        <f t="shared" si="157"/>
        <v>2007</v>
      </c>
    </row>
    <row r="1990" spans="1:7" x14ac:dyDescent="0.2">
      <c r="A1990" s="23" t="s">
        <v>741</v>
      </c>
      <c r="C1990" s="24">
        <f t="shared" si="154"/>
        <v>39302</v>
      </c>
      <c r="D1990" s="23">
        <f t="shared" si="155"/>
        <v>40.29</v>
      </c>
      <c r="E1990" s="23">
        <f t="shared" si="156"/>
        <v>40.29</v>
      </c>
      <c r="F1990" s="23">
        <f t="shared" si="158"/>
        <v>7.4487899161040244E-4</v>
      </c>
      <c r="G1990" s="23">
        <f t="shared" si="157"/>
        <v>2007</v>
      </c>
    </row>
    <row r="1991" spans="1:7" x14ac:dyDescent="0.2">
      <c r="A1991" s="23" t="s">
        <v>740</v>
      </c>
      <c r="C1991" s="24">
        <f t="shared" si="154"/>
        <v>39303</v>
      </c>
      <c r="D1991" s="23">
        <f t="shared" si="155"/>
        <v>40.4</v>
      </c>
      <c r="E1991" s="23">
        <f t="shared" si="156"/>
        <v>40.4</v>
      </c>
      <c r="F1991" s="23">
        <f t="shared" si="158"/>
        <v>2.7264857638484028E-3</v>
      </c>
      <c r="G1991" s="23">
        <f t="shared" si="157"/>
        <v>2007</v>
      </c>
    </row>
    <row r="1992" spans="1:7" x14ac:dyDescent="0.2">
      <c r="A1992" s="23" t="s">
        <v>739</v>
      </c>
      <c r="C1992" s="24">
        <f t="shared" ref="C1992:C2055" si="159">VALUE(LEFT(A1992,15))</f>
        <v>39304</v>
      </c>
      <c r="D1992" s="23">
        <f t="shared" ref="D1992:D2055" si="160">VALUE(RIGHT(A1992,9))</f>
        <v>40.450000000000003</v>
      </c>
      <c r="E1992" s="23">
        <f t="shared" ref="E1992:E2055" si="161">IF(ISNUMBER(D1992),D1992,D1991)</f>
        <v>40.450000000000003</v>
      </c>
      <c r="F1992" s="23">
        <f t="shared" si="158"/>
        <v>1.2368585373964223E-3</v>
      </c>
      <c r="G1992" s="23">
        <f t="shared" ref="G1992:G2055" si="162">YEAR(C1992)</f>
        <v>2007</v>
      </c>
    </row>
    <row r="1993" spans="1:7" x14ac:dyDescent="0.2">
      <c r="A1993" s="23" t="s">
        <v>738</v>
      </c>
      <c r="C1993" s="24">
        <f t="shared" si="159"/>
        <v>39307</v>
      </c>
      <c r="D1993" s="23">
        <f t="shared" si="160"/>
        <v>40.4</v>
      </c>
      <c r="E1993" s="23">
        <f t="shared" si="161"/>
        <v>40.4</v>
      </c>
      <c r="F1993" s="23">
        <f t="shared" ref="F1993:F2056" si="163">LN(E1993/E1992)</f>
        <v>-1.2368585373964695E-3</v>
      </c>
      <c r="G1993" s="23">
        <f t="shared" si="162"/>
        <v>2007</v>
      </c>
    </row>
    <row r="1994" spans="1:7" x14ac:dyDescent="0.2">
      <c r="A1994" s="23" t="s">
        <v>737</v>
      </c>
      <c r="C1994" s="24">
        <f t="shared" si="159"/>
        <v>39308</v>
      </c>
      <c r="D1994" s="23">
        <f t="shared" si="160"/>
        <v>40.799999999999997</v>
      </c>
      <c r="E1994" s="23">
        <f t="shared" si="161"/>
        <v>40.799999999999997</v>
      </c>
      <c r="F1994" s="23">
        <f t="shared" si="163"/>
        <v>9.8522964430116395E-3</v>
      </c>
      <c r="G1994" s="23">
        <f t="shared" si="162"/>
        <v>2007</v>
      </c>
    </row>
    <row r="1995" spans="1:7" x14ac:dyDescent="0.2">
      <c r="A1995" s="23" t="s">
        <v>736</v>
      </c>
      <c r="C1995" s="24">
        <f t="shared" si="159"/>
        <v>39309</v>
      </c>
      <c r="D1995" s="23">
        <f t="shared" si="160"/>
        <v>40.549999999999997</v>
      </c>
      <c r="E1995" s="23">
        <f t="shared" si="161"/>
        <v>40.549999999999997</v>
      </c>
      <c r="F1995" s="23">
        <f t="shared" si="163"/>
        <v>-6.1463008486940659E-3</v>
      </c>
      <c r="G1995" s="23">
        <f t="shared" si="162"/>
        <v>2007</v>
      </c>
    </row>
    <row r="1996" spans="1:7" x14ac:dyDescent="0.2">
      <c r="A1996" s="23" t="s">
        <v>735</v>
      </c>
      <c r="C1996" s="24">
        <f t="shared" si="159"/>
        <v>39310</v>
      </c>
      <c r="D1996" s="23">
        <f t="shared" si="160"/>
        <v>41.15</v>
      </c>
      <c r="E1996" s="23">
        <f t="shared" si="161"/>
        <v>41.15</v>
      </c>
      <c r="F1996" s="23">
        <f t="shared" si="163"/>
        <v>1.4688146561656868E-2</v>
      </c>
      <c r="G1996" s="23">
        <f t="shared" si="162"/>
        <v>2007</v>
      </c>
    </row>
    <row r="1997" spans="1:7" x14ac:dyDescent="0.2">
      <c r="A1997" s="23" t="s">
        <v>734</v>
      </c>
      <c r="C1997" s="24">
        <f t="shared" si="159"/>
        <v>39311</v>
      </c>
      <c r="D1997" s="23">
        <f t="shared" si="160"/>
        <v>41.04</v>
      </c>
      <c r="E1997" s="23">
        <f t="shared" si="161"/>
        <v>41.04</v>
      </c>
      <c r="F1997" s="23">
        <f t="shared" si="163"/>
        <v>-2.676726260564752E-3</v>
      </c>
      <c r="G1997" s="23">
        <f t="shared" si="162"/>
        <v>2007</v>
      </c>
    </row>
    <row r="1998" spans="1:7" x14ac:dyDescent="0.2">
      <c r="A1998" s="23" t="s">
        <v>733</v>
      </c>
      <c r="C1998" s="24">
        <f t="shared" si="159"/>
        <v>39314</v>
      </c>
      <c r="D1998" s="23">
        <f t="shared" si="160"/>
        <v>40.909999999999997</v>
      </c>
      <c r="E1998" s="23">
        <f t="shared" si="161"/>
        <v>40.909999999999997</v>
      </c>
      <c r="F1998" s="23">
        <f t="shared" si="163"/>
        <v>-3.1726689212069874E-3</v>
      </c>
      <c r="G1998" s="23">
        <f t="shared" si="162"/>
        <v>2007</v>
      </c>
    </row>
    <row r="1999" spans="1:7" x14ac:dyDescent="0.2">
      <c r="A1999" s="23" t="s">
        <v>732</v>
      </c>
      <c r="C1999" s="24">
        <f t="shared" si="159"/>
        <v>39315</v>
      </c>
      <c r="D1999" s="23">
        <f t="shared" si="160"/>
        <v>41.01</v>
      </c>
      <c r="E1999" s="23">
        <f t="shared" si="161"/>
        <v>41.01</v>
      </c>
      <c r="F1999" s="23">
        <f t="shared" si="163"/>
        <v>2.4414074626608099E-3</v>
      </c>
      <c r="G1999" s="23">
        <f t="shared" si="162"/>
        <v>2007</v>
      </c>
    </row>
    <row r="2000" spans="1:7" x14ac:dyDescent="0.2">
      <c r="A2000" s="23" t="s">
        <v>731</v>
      </c>
      <c r="C2000" s="24">
        <f t="shared" si="159"/>
        <v>39316</v>
      </c>
      <c r="D2000" s="23">
        <f t="shared" si="160"/>
        <v>40.770000000000003</v>
      </c>
      <c r="E2000" s="23">
        <f t="shared" si="161"/>
        <v>40.770000000000003</v>
      </c>
      <c r="F2000" s="23">
        <f t="shared" si="163"/>
        <v>-5.8694225728057325E-3</v>
      </c>
      <c r="G2000" s="23">
        <f t="shared" si="162"/>
        <v>2007</v>
      </c>
    </row>
    <row r="2001" spans="1:7" x14ac:dyDescent="0.2">
      <c r="A2001" s="23" t="s">
        <v>730</v>
      </c>
      <c r="C2001" s="24">
        <f t="shared" si="159"/>
        <v>39317</v>
      </c>
      <c r="D2001" s="23">
        <f t="shared" si="160"/>
        <v>41</v>
      </c>
      <c r="E2001" s="23">
        <f t="shared" si="161"/>
        <v>41</v>
      </c>
      <c r="F2001" s="23">
        <f t="shared" si="163"/>
        <v>5.6255498731457489E-3</v>
      </c>
      <c r="G2001" s="23">
        <f t="shared" si="162"/>
        <v>2007</v>
      </c>
    </row>
    <row r="2002" spans="1:7" x14ac:dyDescent="0.2">
      <c r="A2002" s="23" t="s">
        <v>729</v>
      </c>
      <c r="C2002" s="24">
        <f t="shared" si="159"/>
        <v>39318</v>
      </c>
      <c r="D2002" s="23">
        <f t="shared" si="160"/>
        <v>40.9</v>
      </c>
      <c r="E2002" s="23">
        <f t="shared" si="161"/>
        <v>40.9</v>
      </c>
      <c r="F2002" s="23">
        <f t="shared" si="163"/>
        <v>-2.4420036555517443E-3</v>
      </c>
      <c r="G2002" s="23">
        <f t="shared" si="162"/>
        <v>2007</v>
      </c>
    </row>
    <row r="2003" spans="1:7" x14ac:dyDescent="0.2">
      <c r="A2003" s="23" t="s">
        <v>728</v>
      </c>
      <c r="C2003" s="24">
        <f t="shared" si="159"/>
        <v>39321</v>
      </c>
      <c r="D2003" s="23">
        <f t="shared" si="160"/>
        <v>40.880000000000003</v>
      </c>
      <c r="E2003" s="23">
        <f t="shared" si="161"/>
        <v>40.880000000000003</v>
      </c>
      <c r="F2003" s="23">
        <f t="shared" si="163"/>
        <v>-4.8911715330692516E-4</v>
      </c>
      <c r="G2003" s="23">
        <f t="shared" si="162"/>
        <v>2007</v>
      </c>
    </row>
    <row r="2004" spans="1:7" x14ac:dyDescent="0.2">
      <c r="A2004" s="23" t="s">
        <v>727</v>
      </c>
      <c r="C2004" s="24">
        <f t="shared" si="159"/>
        <v>39322</v>
      </c>
      <c r="D2004" s="23">
        <f t="shared" si="160"/>
        <v>41.1</v>
      </c>
      <c r="E2004" s="23">
        <f t="shared" si="161"/>
        <v>41.1</v>
      </c>
      <c r="F2004" s="23">
        <f t="shared" si="163"/>
        <v>5.3671756067399969E-3</v>
      </c>
      <c r="G2004" s="23">
        <f t="shared" si="162"/>
        <v>2007</v>
      </c>
    </row>
    <row r="2005" spans="1:7" x14ac:dyDescent="0.2">
      <c r="A2005" s="23" t="s">
        <v>726</v>
      </c>
      <c r="C2005" s="24">
        <f t="shared" si="159"/>
        <v>39323</v>
      </c>
      <c r="D2005" s="23">
        <f t="shared" si="160"/>
        <v>40.950000000000003</v>
      </c>
      <c r="E2005" s="23">
        <f t="shared" si="161"/>
        <v>40.950000000000003</v>
      </c>
      <c r="F2005" s="23">
        <f t="shared" si="163"/>
        <v>-3.6563112031104319E-3</v>
      </c>
      <c r="G2005" s="23">
        <f t="shared" si="162"/>
        <v>2007</v>
      </c>
    </row>
    <row r="2006" spans="1:7" x14ac:dyDescent="0.2">
      <c r="A2006" s="23" t="s">
        <v>725</v>
      </c>
      <c r="C2006" s="24">
        <f t="shared" si="159"/>
        <v>39324</v>
      </c>
      <c r="D2006" s="23">
        <f t="shared" si="160"/>
        <v>41.02</v>
      </c>
      <c r="E2006" s="23">
        <f t="shared" si="161"/>
        <v>41.02</v>
      </c>
      <c r="F2006" s="23">
        <f t="shared" si="163"/>
        <v>1.7079423451561158E-3</v>
      </c>
      <c r="G2006" s="23">
        <f t="shared" si="162"/>
        <v>2007</v>
      </c>
    </row>
    <row r="2007" spans="1:7" x14ac:dyDescent="0.2">
      <c r="A2007" s="23" t="s">
        <v>724</v>
      </c>
      <c r="C2007" s="24">
        <f t="shared" si="159"/>
        <v>39325</v>
      </c>
      <c r="D2007" s="23">
        <f t="shared" si="160"/>
        <v>40.630000000000003</v>
      </c>
      <c r="E2007" s="23">
        <f t="shared" si="161"/>
        <v>40.630000000000003</v>
      </c>
      <c r="F2007" s="23">
        <f t="shared" si="163"/>
        <v>-9.5530426445991391E-3</v>
      </c>
      <c r="G2007" s="23">
        <f t="shared" si="162"/>
        <v>2007</v>
      </c>
    </row>
    <row r="2008" spans="1:7" x14ac:dyDescent="0.2">
      <c r="A2008" s="23" t="s">
        <v>723</v>
      </c>
      <c r="C2008" s="24">
        <f t="shared" si="159"/>
        <v>39328</v>
      </c>
      <c r="D2008" s="23">
        <f t="shared" si="160"/>
        <v>40.630000000000003</v>
      </c>
      <c r="E2008" s="23">
        <f t="shared" si="161"/>
        <v>40.630000000000003</v>
      </c>
      <c r="F2008" s="23">
        <f t="shared" si="163"/>
        <v>0</v>
      </c>
      <c r="G2008" s="23">
        <f t="shared" si="162"/>
        <v>2007</v>
      </c>
    </row>
    <row r="2009" spans="1:7" x14ac:dyDescent="0.2">
      <c r="A2009" s="23" t="s">
        <v>722</v>
      </c>
      <c r="C2009" s="24">
        <f t="shared" si="159"/>
        <v>39329</v>
      </c>
      <c r="D2009" s="23">
        <f t="shared" si="160"/>
        <v>40.76</v>
      </c>
      <c r="E2009" s="23">
        <f t="shared" si="161"/>
        <v>40.76</v>
      </c>
      <c r="F2009" s="23">
        <f t="shared" si="163"/>
        <v>3.194498354888534E-3</v>
      </c>
      <c r="G2009" s="23">
        <f t="shared" si="162"/>
        <v>2007</v>
      </c>
    </row>
    <row r="2010" spans="1:7" x14ac:dyDescent="0.2">
      <c r="A2010" s="23" t="s">
        <v>721</v>
      </c>
      <c r="C2010" s="24">
        <f t="shared" si="159"/>
        <v>39330</v>
      </c>
      <c r="D2010" s="23">
        <f t="shared" si="160"/>
        <v>40.81</v>
      </c>
      <c r="E2010" s="23">
        <f t="shared" si="161"/>
        <v>40.81</v>
      </c>
      <c r="F2010" s="23">
        <f t="shared" si="163"/>
        <v>1.2259410631903988E-3</v>
      </c>
      <c r="G2010" s="23">
        <f t="shared" si="162"/>
        <v>2007</v>
      </c>
    </row>
    <row r="2011" spans="1:7" x14ac:dyDescent="0.2">
      <c r="A2011" s="23" t="s">
        <v>720</v>
      </c>
      <c r="C2011" s="24">
        <f t="shared" si="159"/>
        <v>39331</v>
      </c>
      <c r="D2011" s="23">
        <f t="shared" si="160"/>
        <v>40.6</v>
      </c>
      <c r="E2011" s="23">
        <f t="shared" si="161"/>
        <v>40.6</v>
      </c>
      <c r="F2011" s="23">
        <f t="shared" si="163"/>
        <v>-5.1590828100273357E-3</v>
      </c>
      <c r="G2011" s="23">
        <f t="shared" si="162"/>
        <v>2007</v>
      </c>
    </row>
    <row r="2012" spans="1:7" x14ac:dyDescent="0.2">
      <c r="A2012" s="23" t="s">
        <v>719</v>
      </c>
      <c r="C2012" s="24">
        <f t="shared" si="159"/>
        <v>39332</v>
      </c>
      <c r="D2012" s="23">
        <f t="shared" si="160"/>
        <v>40.4</v>
      </c>
      <c r="E2012" s="23">
        <f t="shared" si="161"/>
        <v>40.4</v>
      </c>
      <c r="F2012" s="23">
        <f t="shared" si="163"/>
        <v>-4.9382816405826773E-3</v>
      </c>
      <c r="G2012" s="23">
        <f t="shared" si="162"/>
        <v>2007</v>
      </c>
    </row>
    <row r="2013" spans="1:7" x14ac:dyDescent="0.2">
      <c r="A2013" s="23" t="s">
        <v>718</v>
      </c>
      <c r="C2013" s="24">
        <f t="shared" si="159"/>
        <v>39335</v>
      </c>
      <c r="D2013" s="23">
        <f t="shared" si="160"/>
        <v>40.479999999999997</v>
      </c>
      <c r="E2013" s="23">
        <f t="shared" si="161"/>
        <v>40.479999999999997</v>
      </c>
      <c r="F2013" s="23">
        <f t="shared" si="163"/>
        <v>1.9782400121057205E-3</v>
      </c>
      <c r="G2013" s="23">
        <f t="shared" si="162"/>
        <v>2007</v>
      </c>
    </row>
    <row r="2014" spans="1:7" x14ac:dyDescent="0.2">
      <c r="A2014" s="23" t="s">
        <v>717</v>
      </c>
      <c r="C2014" s="24">
        <f t="shared" si="159"/>
        <v>39336</v>
      </c>
      <c r="D2014" s="23">
        <f t="shared" si="160"/>
        <v>40.36</v>
      </c>
      <c r="E2014" s="23">
        <f t="shared" si="161"/>
        <v>40.36</v>
      </c>
      <c r="F2014" s="23">
        <f t="shared" si="163"/>
        <v>-2.9688294938018801E-3</v>
      </c>
      <c r="G2014" s="23">
        <f t="shared" si="162"/>
        <v>2007</v>
      </c>
    </row>
    <row r="2015" spans="1:7" x14ac:dyDescent="0.2">
      <c r="A2015" s="23" t="s">
        <v>716</v>
      </c>
      <c r="C2015" s="24">
        <f t="shared" si="159"/>
        <v>39337</v>
      </c>
      <c r="D2015" s="23">
        <f t="shared" si="160"/>
        <v>40.340000000000003</v>
      </c>
      <c r="E2015" s="23">
        <f t="shared" si="161"/>
        <v>40.340000000000003</v>
      </c>
      <c r="F2015" s="23">
        <f t="shared" si="163"/>
        <v>-4.9566295934244838E-4</v>
      </c>
      <c r="G2015" s="23">
        <f t="shared" si="162"/>
        <v>2007</v>
      </c>
    </row>
    <row r="2016" spans="1:7" x14ac:dyDescent="0.2">
      <c r="A2016" s="23" t="s">
        <v>715</v>
      </c>
      <c r="C2016" s="24">
        <f t="shared" si="159"/>
        <v>39338</v>
      </c>
      <c r="D2016" s="23">
        <f t="shared" si="160"/>
        <v>40.25</v>
      </c>
      <c r="E2016" s="23">
        <f t="shared" si="161"/>
        <v>40.25</v>
      </c>
      <c r="F2016" s="23">
        <f t="shared" si="163"/>
        <v>-2.2335286614934154E-3</v>
      </c>
      <c r="G2016" s="23">
        <f t="shared" si="162"/>
        <v>2007</v>
      </c>
    </row>
    <row r="2017" spans="1:7" x14ac:dyDescent="0.2">
      <c r="A2017" s="23" t="s">
        <v>714</v>
      </c>
      <c r="C2017" s="24">
        <f t="shared" si="159"/>
        <v>39339</v>
      </c>
      <c r="D2017" s="23">
        <f t="shared" si="160"/>
        <v>40.4</v>
      </c>
      <c r="E2017" s="23">
        <f t="shared" si="161"/>
        <v>40.4</v>
      </c>
      <c r="F2017" s="23">
        <f t="shared" si="163"/>
        <v>3.7197811025320819E-3</v>
      </c>
      <c r="G2017" s="23">
        <f t="shared" si="162"/>
        <v>2007</v>
      </c>
    </row>
    <row r="2018" spans="1:7" x14ac:dyDescent="0.2">
      <c r="A2018" s="23" t="s">
        <v>713</v>
      </c>
      <c r="C2018" s="24">
        <f t="shared" si="159"/>
        <v>39342</v>
      </c>
      <c r="D2018" s="23">
        <f t="shared" si="160"/>
        <v>40.520000000000003</v>
      </c>
      <c r="E2018" s="23">
        <f t="shared" si="161"/>
        <v>40.520000000000003</v>
      </c>
      <c r="F2018" s="23">
        <f t="shared" si="163"/>
        <v>2.965894413378248E-3</v>
      </c>
      <c r="G2018" s="23">
        <f t="shared" si="162"/>
        <v>2007</v>
      </c>
    </row>
    <row r="2019" spans="1:7" x14ac:dyDescent="0.2">
      <c r="A2019" s="23" t="s">
        <v>712</v>
      </c>
      <c r="C2019" s="24">
        <f t="shared" si="159"/>
        <v>39343</v>
      </c>
      <c r="D2019" s="23">
        <f t="shared" si="160"/>
        <v>40.450000000000003</v>
      </c>
      <c r="E2019" s="23">
        <f t="shared" si="161"/>
        <v>40.450000000000003</v>
      </c>
      <c r="F2019" s="23">
        <f t="shared" si="163"/>
        <v>-1.7290358759819598E-3</v>
      </c>
      <c r="G2019" s="23">
        <f t="shared" si="162"/>
        <v>2007</v>
      </c>
    </row>
    <row r="2020" spans="1:7" x14ac:dyDescent="0.2">
      <c r="A2020" s="23" t="s">
        <v>711</v>
      </c>
      <c r="C2020" s="24">
        <f t="shared" si="159"/>
        <v>39344</v>
      </c>
      <c r="D2020" s="23">
        <f t="shared" si="160"/>
        <v>39.81</v>
      </c>
      <c r="E2020" s="23">
        <f t="shared" si="161"/>
        <v>39.81</v>
      </c>
      <c r="F2020" s="23">
        <f t="shared" si="163"/>
        <v>-1.5948506492274878E-2</v>
      </c>
      <c r="G2020" s="23">
        <f t="shared" si="162"/>
        <v>2007</v>
      </c>
    </row>
    <row r="2021" spans="1:7" x14ac:dyDescent="0.2">
      <c r="A2021" s="23" t="s">
        <v>710</v>
      </c>
      <c r="C2021" s="24">
        <f t="shared" si="159"/>
        <v>39345</v>
      </c>
      <c r="D2021" s="23">
        <f t="shared" si="160"/>
        <v>39.869999999999997</v>
      </c>
      <c r="E2021" s="23">
        <f t="shared" si="161"/>
        <v>39.869999999999997</v>
      </c>
      <c r="F2021" s="23">
        <f t="shared" si="163"/>
        <v>1.5060243810376356E-3</v>
      </c>
      <c r="G2021" s="23">
        <f t="shared" si="162"/>
        <v>2007</v>
      </c>
    </row>
    <row r="2022" spans="1:7" x14ac:dyDescent="0.2">
      <c r="A2022" s="23" t="s">
        <v>709</v>
      </c>
      <c r="C2022" s="24">
        <f t="shared" si="159"/>
        <v>39346</v>
      </c>
      <c r="D2022" s="23">
        <f t="shared" si="160"/>
        <v>39.840000000000003</v>
      </c>
      <c r="E2022" s="23">
        <f t="shared" si="161"/>
        <v>39.840000000000003</v>
      </c>
      <c r="F2022" s="23">
        <f t="shared" si="163"/>
        <v>-7.5272867686604599E-4</v>
      </c>
      <c r="G2022" s="23">
        <f t="shared" si="162"/>
        <v>2007</v>
      </c>
    </row>
    <row r="2023" spans="1:7" x14ac:dyDescent="0.2">
      <c r="A2023" s="23" t="s">
        <v>708</v>
      </c>
      <c r="C2023" s="24">
        <f t="shared" si="159"/>
        <v>39349</v>
      </c>
      <c r="D2023" s="23">
        <f t="shared" si="160"/>
        <v>39.5</v>
      </c>
      <c r="E2023" s="23">
        <f t="shared" si="161"/>
        <v>39.5</v>
      </c>
      <c r="F2023" s="23">
        <f t="shared" si="163"/>
        <v>-8.570760809321407E-3</v>
      </c>
      <c r="G2023" s="23">
        <f t="shared" si="162"/>
        <v>2007</v>
      </c>
    </row>
    <row r="2024" spans="1:7" x14ac:dyDescent="0.2">
      <c r="A2024" s="23" t="s">
        <v>707</v>
      </c>
      <c r="C2024" s="24">
        <f t="shared" si="159"/>
        <v>39350</v>
      </c>
      <c r="D2024" s="23">
        <f t="shared" si="160"/>
        <v>39.549999999999997</v>
      </c>
      <c r="E2024" s="23">
        <f t="shared" si="161"/>
        <v>39.549999999999997</v>
      </c>
      <c r="F2024" s="23">
        <f t="shared" si="163"/>
        <v>1.2650223065867022E-3</v>
      </c>
      <c r="G2024" s="23">
        <f t="shared" si="162"/>
        <v>2007</v>
      </c>
    </row>
    <row r="2025" spans="1:7" x14ac:dyDescent="0.2">
      <c r="A2025" s="23" t="s">
        <v>706</v>
      </c>
      <c r="C2025" s="24">
        <f t="shared" si="159"/>
        <v>39351</v>
      </c>
      <c r="D2025" s="23">
        <f t="shared" si="160"/>
        <v>39.5</v>
      </c>
      <c r="E2025" s="23">
        <f t="shared" si="161"/>
        <v>39.5</v>
      </c>
      <c r="F2025" s="23">
        <f t="shared" si="163"/>
        <v>-1.2650223065866339E-3</v>
      </c>
      <c r="G2025" s="23">
        <f t="shared" si="162"/>
        <v>2007</v>
      </c>
    </row>
    <row r="2026" spans="1:7" x14ac:dyDescent="0.2">
      <c r="A2026" s="23" t="s">
        <v>705</v>
      </c>
      <c r="C2026" s="24">
        <f t="shared" si="159"/>
        <v>39352</v>
      </c>
      <c r="D2026" s="23">
        <f t="shared" si="160"/>
        <v>39.65</v>
      </c>
      <c r="E2026" s="23">
        <f t="shared" si="161"/>
        <v>39.65</v>
      </c>
      <c r="F2026" s="23">
        <f t="shared" si="163"/>
        <v>3.7902761737808269E-3</v>
      </c>
      <c r="G2026" s="23">
        <f t="shared" si="162"/>
        <v>2007</v>
      </c>
    </row>
    <row r="2027" spans="1:7" x14ac:dyDescent="0.2">
      <c r="A2027" s="23" t="s">
        <v>704</v>
      </c>
      <c r="C2027" s="24">
        <f t="shared" si="159"/>
        <v>39353</v>
      </c>
      <c r="D2027" s="23">
        <f t="shared" si="160"/>
        <v>39.75</v>
      </c>
      <c r="E2027" s="23">
        <f t="shared" si="161"/>
        <v>39.75</v>
      </c>
      <c r="F2027" s="23">
        <f t="shared" si="163"/>
        <v>2.5188930194839864E-3</v>
      </c>
      <c r="G2027" s="23">
        <f t="shared" si="162"/>
        <v>2007</v>
      </c>
    </row>
    <row r="2028" spans="1:7" x14ac:dyDescent="0.2">
      <c r="A2028" s="23" t="s">
        <v>703</v>
      </c>
      <c r="C2028" s="24">
        <f t="shared" si="159"/>
        <v>39356</v>
      </c>
      <c r="D2028" s="23">
        <f t="shared" si="160"/>
        <v>39.700000000000003</v>
      </c>
      <c r="E2028" s="23">
        <f t="shared" si="161"/>
        <v>39.700000000000003</v>
      </c>
      <c r="F2028" s="23">
        <f t="shared" si="163"/>
        <v>-1.2586534071960661E-3</v>
      </c>
      <c r="G2028" s="23">
        <f t="shared" si="162"/>
        <v>2007</v>
      </c>
    </row>
    <row r="2029" spans="1:7" x14ac:dyDescent="0.2">
      <c r="A2029" s="23" t="s">
        <v>702</v>
      </c>
      <c r="C2029" s="24">
        <f t="shared" si="159"/>
        <v>39357</v>
      </c>
      <c r="D2029" s="23">
        <f t="shared" si="160"/>
        <v>39.65</v>
      </c>
      <c r="E2029" s="23">
        <f t="shared" si="161"/>
        <v>39.65</v>
      </c>
      <c r="F2029" s="23">
        <f t="shared" si="163"/>
        <v>-1.2602396122878884E-3</v>
      </c>
      <c r="G2029" s="23">
        <f t="shared" si="162"/>
        <v>2007</v>
      </c>
    </row>
    <row r="2030" spans="1:7" x14ac:dyDescent="0.2">
      <c r="A2030" s="23" t="s">
        <v>701</v>
      </c>
      <c r="C2030" s="24">
        <f t="shared" si="159"/>
        <v>39358</v>
      </c>
      <c r="D2030" s="23">
        <f t="shared" si="160"/>
        <v>39.380000000000003</v>
      </c>
      <c r="E2030" s="23">
        <f t="shared" si="161"/>
        <v>39.380000000000003</v>
      </c>
      <c r="F2030" s="23">
        <f t="shared" si="163"/>
        <v>-6.8328748698773898E-3</v>
      </c>
      <c r="G2030" s="23">
        <f t="shared" si="162"/>
        <v>2007</v>
      </c>
    </row>
    <row r="2031" spans="1:7" x14ac:dyDescent="0.2">
      <c r="A2031" s="23" t="s">
        <v>700</v>
      </c>
      <c r="C2031" s="24">
        <f t="shared" si="159"/>
        <v>39359</v>
      </c>
      <c r="D2031" s="23">
        <f t="shared" si="160"/>
        <v>39.369999999999997</v>
      </c>
      <c r="E2031" s="23">
        <f t="shared" si="161"/>
        <v>39.369999999999997</v>
      </c>
      <c r="F2031" s="23">
        <f t="shared" si="163"/>
        <v>-2.5396825533344398E-4</v>
      </c>
      <c r="G2031" s="23">
        <f t="shared" si="162"/>
        <v>2007</v>
      </c>
    </row>
    <row r="2032" spans="1:7" x14ac:dyDescent="0.2">
      <c r="A2032" s="23" t="s">
        <v>699</v>
      </c>
      <c r="C2032" s="24">
        <f t="shared" si="159"/>
        <v>39360</v>
      </c>
      <c r="D2032" s="23">
        <f t="shared" si="160"/>
        <v>39.47</v>
      </c>
      <c r="E2032" s="23">
        <f t="shared" si="161"/>
        <v>39.47</v>
      </c>
      <c r="F2032" s="23">
        <f t="shared" si="163"/>
        <v>2.5367847191096102E-3</v>
      </c>
      <c r="G2032" s="23">
        <f t="shared" si="162"/>
        <v>2007</v>
      </c>
    </row>
    <row r="2033" spans="1:7" x14ac:dyDescent="0.2">
      <c r="A2033" s="23" t="s">
        <v>698</v>
      </c>
      <c r="C2033" s="24">
        <f t="shared" si="159"/>
        <v>39363</v>
      </c>
      <c r="D2033" s="23">
        <f t="shared" si="160"/>
        <v>39.47</v>
      </c>
      <c r="E2033" s="23">
        <f t="shared" si="161"/>
        <v>39.47</v>
      </c>
      <c r="F2033" s="23">
        <f t="shared" si="163"/>
        <v>0</v>
      </c>
      <c r="G2033" s="23">
        <f t="shared" si="162"/>
        <v>2007</v>
      </c>
    </row>
    <row r="2034" spans="1:7" x14ac:dyDescent="0.2">
      <c r="A2034" s="23" t="s">
        <v>697</v>
      </c>
      <c r="C2034" s="24">
        <f t="shared" si="159"/>
        <v>39364</v>
      </c>
      <c r="D2034" s="23">
        <f t="shared" si="160"/>
        <v>38.479999999999997</v>
      </c>
      <c r="E2034" s="23">
        <f t="shared" si="161"/>
        <v>38.479999999999997</v>
      </c>
      <c r="F2034" s="23">
        <f t="shared" si="163"/>
        <v>-2.5402263877250104E-2</v>
      </c>
      <c r="G2034" s="23">
        <f t="shared" si="162"/>
        <v>2007</v>
      </c>
    </row>
    <row r="2035" spans="1:7" x14ac:dyDescent="0.2">
      <c r="A2035" s="23" t="s">
        <v>696</v>
      </c>
      <c r="C2035" s="24">
        <f t="shared" si="159"/>
        <v>39365</v>
      </c>
      <c r="D2035" s="23">
        <f t="shared" si="160"/>
        <v>39.130000000000003</v>
      </c>
      <c r="E2035" s="23">
        <f t="shared" si="161"/>
        <v>39.130000000000003</v>
      </c>
      <c r="F2035" s="23">
        <f t="shared" si="163"/>
        <v>1.675081042481557E-2</v>
      </c>
      <c r="G2035" s="23">
        <f t="shared" si="162"/>
        <v>2007</v>
      </c>
    </row>
    <row r="2036" spans="1:7" x14ac:dyDescent="0.2">
      <c r="A2036" s="23" t="s">
        <v>695</v>
      </c>
      <c r="C2036" s="24">
        <f t="shared" si="159"/>
        <v>39366</v>
      </c>
      <c r="D2036" s="23">
        <f t="shared" si="160"/>
        <v>39.200000000000003</v>
      </c>
      <c r="E2036" s="23">
        <f t="shared" si="161"/>
        <v>39.200000000000003</v>
      </c>
      <c r="F2036" s="23">
        <f t="shared" si="163"/>
        <v>1.7873105740956587E-3</v>
      </c>
      <c r="G2036" s="23">
        <f t="shared" si="162"/>
        <v>2007</v>
      </c>
    </row>
    <row r="2037" spans="1:7" x14ac:dyDescent="0.2">
      <c r="A2037" s="23" t="s">
        <v>694</v>
      </c>
      <c r="C2037" s="24">
        <f t="shared" si="159"/>
        <v>39367</v>
      </c>
      <c r="D2037" s="23">
        <f t="shared" si="160"/>
        <v>39.159999999999997</v>
      </c>
      <c r="E2037" s="23">
        <f t="shared" si="161"/>
        <v>39.159999999999997</v>
      </c>
      <c r="F2037" s="23">
        <f t="shared" si="163"/>
        <v>-1.0209291341073447E-3</v>
      </c>
      <c r="G2037" s="23">
        <f t="shared" si="162"/>
        <v>2007</v>
      </c>
    </row>
    <row r="2038" spans="1:7" x14ac:dyDescent="0.2">
      <c r="A2038" s="23" t="s">
        <v>693</v>
      </c>
      <c r="C2038" s="24">
        <f t="shared" si="159"/>
        <v>39370</v>
      </c>
      <c r="D2038" s="23">
        <f t="shared" si="160"/>
        <v>39.29</v>
      </c>
      <c r="E2038" s="23">
        <f t="shared" si="161"/>
        <v>39.29</v>
      </c>
      <c r="F2038" s="23">
        <f t="shared" si="163"/>
        <v>3.3142159080588969E-3</v>
      </c>
      <c r="G2038" s="23">
        <f t="shared" si="162"/>
        <v>2007</v>
      </c>
    </row>
    <row r="2039" spans="1:7" x14ac:dyDescent="0.2">
      <c r="A2039" s="23" t="s">
        <v>692</v>
      </c>
      <c r="C2039" s="24">
        <f t="shared" si="159"/>
        <v>39371</v>
      </c>
      <c r="D2039" s="23">
        <f t="shared" si="160"/>
        <v>39.229999999999997</v>
      </c>
      <c r="E2039" s="23">
        <f t="shared" si="161"/>
        <v>39.229999999999997</v>
      </c>
      <c r="F2039" s="23">
        <f t="shared" si="163"/>
        <v>-1.5282733489073064E-3</v>
      </c>
      <c r="G2039" s="23">
        <f t="shared" si="162"/>
        <v>2007</v>
      </c>
    </row>
    <row r="2040" spans="1:7" x14ac:dyDescent="0.2">
      <c r="A2040" s="23" t="s">
        <v>691</v>
      </c>
      <c r="C2040" s="24">
        <f t="shared" si="159"/>
        <v>39372</v>
      </c>
      <c r="D2040" s="23">
        <f t="shared" si="160"/>
        <v>39.35</v>
      </c>
      <c r="E2040" s="23">
        <f t="shared" si="161"/>
        <v>39.35</v>
      </c>
      <c r="F2040" s="23">
        <f t="shared" si="163"/>
        <v>3.054214641951099E-3</v>
      </c>
      <c r="G2040" s="23">
        <f t="shared" si="162"/>
        <v>2007</v>
      </c>
    </row>
    <row r="2041" spans="1:7" x14ac:dyDescent="0.2">
      <c r="A2041" s="23" t="s">
        <v>690</v>
      </c>
      <c r="C2041" s="24">
        <f t="shared" si="159"/>
        <v>39373</v>
      </c>
      <c r="D2041" s="23">
        <f t="shared" si="160"/>
        <v>39.72</v>
      </c>
      <c r="E2041" s="23">
        <f t="shared" si="161"/>
        <v>39.72</v>
      </c>
      <c r="F2041" s="23">
        <f t="shared" si="163"/>
        <v>9.3588643135595409E-3</v>
      </c>
      <c r="G2041" s="23">
        <f t="shared" si="162"/>
        <v>2007</v>
      </c>
    </row>
    <row r="2042" spans="1:7" x14ac:dyDescent="0.2">
      <c r="A2042" s="23" t="s">
        <v>689</v>
      </c>
      <c r="C2042" s="24">
        <f t="shared" si="159"/>
        <v>39374</v>
      </c>
      <c r="D2042" s="23">
        <f t="shared" si="160"/>
        <v>39.6</v>
      </c>
      <c r="E2042" s="23">
        <f t="shared" si="161"/>
        <v>39.6</v>
      </c>
      <c r="F2042" s="23">
        <f t="shared" si="163"/>
        <v>-3.0257209165369561E-3</v>
      </c>
      <c r="G2042" s="23">
        <f t="shared" si="162"/>
        <v>2007</v>
      </c>
    </row>
    <row r="2043" spans="1:7" x14ac:dyDescent="0.2">
      <c r="A2043" s="23" t="s">
        <v>688</v>
      </c>
      <c r="C2043" s="24">
        <f t="shared" si="159"/>
        <v>39377</v>
      </c>
      <c r="D2043" s="23">
        <f t="shared" si="160"/>
        <v>39.72</v>
      </c>
      <c r="E2043" s="23">
        <f t="shared" si="161"/>
        <v>39.72</v>
      </c>
      <c r="F2043" s="23">
        <f t="shared" si="163"/>
        <v>3.0257209165368902E-3</v>
      </c>
      <c r="G2043" s="23">
        <f t="shared" si="162"/>
        <v>2007</v>
      </c>
    </row>
    <row r="2044" spans="1:7" x14ac:dyDescent="0.2">
      <c r="A2044" s="23" t="s">
        <v>687</v>
      </c>
      <c r="C2044" s="24">
        <f t="shared" si="159"/>
        <v>39378</v>
      </c>
      <c r="D2044" s="23">
        <f t="shared" si="160"/>
        <v>39.479999999999997</v>
      </c>
      <c r="E2044" s="23">
        <f t="shared" si="161"/>
        <v>39.479999999999997</v>
      </c>
      <c r="F2044" s="23">
        <f t="shared" si="163"/>
        <v>-6.0606246116910699E-3</v>
      </c>
      <c r="G2044" s="23">
        <f t="shared" si="162"/>
        <v>2007</v>
      </c>
    </row>
    <row r="2045" spans="1:7" x14ac:dyDescent="0.2">
      <c r="A2045" s="23" t="s">
        <v>686</v>
      </c>
      <c r="C2045" s="24">
        <f t="shared" si="159"/>
        <v>39379</v>
      </c>
      <c r="D2045" s="23">
        <f t="shared" si="160"/>
        <v>39.49</v>
      </c>
      <c r="E2045" s="23">
        <f t="shared" si="161"/>
        <v>39.49</v>
      </c>
      <c r="F2045" s="23">
        <f t="shared" si="163"/>
        <v>2.5326073327736992E-4</v>
      </c>
      <c r="G2045" s="23">
        <f t="shared" si="162"/>
        <v>2007</v>
      </c>
    </row>
    <row r="2046" spans="1:7" x14ac:dyDescent="0.2">
      <c r="A2046" s="23" t="s">
        <v>685</v>
      </c>
      <c r="C2046" s="24">
        <f t="shared" si="159"/>
        <v>39380</v>
      </c>
      <c r="D2046" s="23">
        <f t="shared" si="160"/>
        <v>39.35</v>
      </c>
      <c r="E2046" s="23">
        <f t="shared" si="161"/>
        <v>39.35</v>
      </c>
      <c r="F2046" s="23">
        <f t="shared" si="163"/>
        <v>-3.5515004351457922E-3</v>
      </c>
      <c r="G2046" s="23">
        <f t="shared" si="162"/>
        <v>2007</v>
      </c>
    </row>
    <row r="2047" spans="1:7" x14ac:dyDescent="0.2">
      <c r="A2047" s="23" t="s">
        <v>684</v>
      </c>
      <c r="C2047" s="24">
        <f t="shared" si="159"/>
        <v>39381</v>
      </c>
      <c r="D2047" s="23">
        <f t="shared" si="160"/>
        <v>39.299999999999997</v>
      </c>
      <c r="E2047" s="23">
        <f t="shared" si="161"/>
        <v>39.299999999999997</v>
      </c>
      <c r="F2047" s="23">
        <f t="shared" si="163"/>
        <v>-1.271455988196832E-3</v>
      </c>
      <c r="G2047" s="23">
        <f t="shared" si="162"/>
        <v>2007</v>
      </c>
    </row>
    <row r="2048" spans="1:7" x14ac:dyDescent="0.2">
      <c r="A2048" s="23" t="s">
        <v>683</v>
      </c>
      <c r="C2048" s="24">
        <f t="shared" si="159"/>
        <v>39384</v>
      </c>
      <c r="D2048" s="23">
        <f t="shared" si="160"/>
        <v>39.32</v>
      </c>
      <c r="E2048" s="23">
        <f t="shared" si="161"/>
        <v>39.32</v>
      </c>
      <c r="F2048" s="23">
        <f t="shared" si="163"/>
        <v>5.0877640375042237E-4</v>
      </c>
      <c r="G2048" s="23">
        <f t="shared" si="162"/>
        <v>2007</v>
      </c>
    </row>
    <row r="2049" spans="1:7" x14ac:dyDescent="0.2">
      <c r="A2049" s="23" t="s">
        <v>682</v>
      </c>
      <c r="C2049" s="24">
        <f t="shared" si="159"/>
        <v>39385</v>
      </c>
      <c r="D2049" s="23">
        <f t="shared" si="160"/>
        <v>39.299999999999997</v>
      </c>
      <c r="E2049" s="23">
        <f t="shared" si="161"/>
        <v>39.299999999999997</v>
      </c>
      <c r="F2049" s="23">
        <f t="shared" si="163"/>
        <v>-5.0877640375033228E-4</v>
      </c>
      <c r="G2049" s="23">
        <f t="shared" si="162"/>
        <v>2007</v>
      </c>
    </row>
    <row r="2050" spans="1:7" x14ac:dyDescent="0.2">
      <c r="A2050" s="23" t="s">
        <v>681</v>
      </c>
      <c r="C2050" s="24">
        <f t="shared" si="159"/>
        <v>39386</v>
      </c>
      <c r="D2050" s="23">
        <f t="shared" si="160"/>
        <v>39.26</v>
      </c>
      <c r="E2050" s="23">
        <f t="shared" si="161"/>
        <v>39.26</v>
      </c>
      <c r="F2050" s="23">
        <f t="shared" si="163"/>
        <v>-1.0183300269005545E-3</v>
      </c>
      <c r="G2050" s="23">
        <f t="shared" si="162"/>
        <v>2007</v>
      </c>
    </row>
    <row r="2051" spans="1:7" x14ac:dyDescent="0.2">
      <c r="A2051" s="23" t="s">
        <v>680</v>
      </c>
      <c r="C2051" s="24">
        <f t="shared" si="159"/>
        <v>39387</v>
      </c>
      <c r="D2051" s="23">
        <f t="shared" si="160"/>
        <v>39.22</v>
      </c>
      <c r="E2051" s="23">
        <f t="shared" si="161"/>
        <v>39.22</v>
      </c>
      <c r="F2051" s="23">
        <f t="shared" si="163"/>
        <v>-1.0193680801147916E-3</v>
      </c>
      <c r="G2051" s="23">
        <f t="shared" si="162"/>
        <v>2007</v>
      </c>
    </row>
    <row r="2052" spans="1:7" x14ac:dyDescent="0.2">
      <c r="A2052" s="23" t="s">
        <v>679</v>
      </c>
      <c r="C2052" s="24">
        <f t="shared" si="159"/>
        <v>39388</v>
      </c>
      <c r="D2052" s="23">
        <f t="shared" si="160"/>
        <v>39.25</v>
      </c>
      <c r="E2052" s="23">
        <f t="shared" si="161"/>
        <v>39.25</v>
      </c>
      <c r="F2052" s="23">
        <f t="shared" si="163"/>
        <v>7.6462346021726954E-4</v>
      </c>
      <c r="G2052" s="23">
        <f t="shared" si="162"/>
        <v>2007</v>
      </c>
    </row>
    <row r="2053" spans="1:7" x14ac:dyDescent="0.2">
      <c r="A2053" s="23" t="s">
        <v>678</v>
      </c>
      <c r="C2053" s="24">
        <f t="shared" si="159"/>
        <v>39391</v>
      </c>
      <c r="D2053" s="23">
        <f t="shared" si="160"/>
        <v>39.18</v>
      </c>
      <c r="E2053" s="23">
        <f t="shared" si="161"/>
        <v>39.18</v>
      </c>
      <c r="F2053" s="23">
        <f t="shared" si="163"/>
        <v>-1.7850317120227885E-3</v>
      </c>
      <c r="G2053" s="23">
        <f t="shared" si="162"/>
        <v>2007</v>
      </c>
    </row>
    <row r="2054" spans="1:7" x14ac:dyDescent="0.2">
      <c r="A2054" s="23" t="s">
        <v>677</v>
      </c>
      <c r="C2054" s="24">
        <f t="shared" si="159"/>
        <v>39392</v>
      </c>
      <c r="D2054" s="23">
        <f t="shared" si="160"/>
        <v>39.229999999999997</v>
      </c>
      <c r="E2054" s="23">
        <f t="shared" si="161"/>
        <v>39.229999999999997</v>
      </c>
      <c r="F2054" s="23">
        <f t="shared" si="163"/>
        <v>1.2753477050664154E-3</v>
      </c>
      <c r="G2054" s="23">
        <f t="shared" si="162"/>
        <v>2007</v>
      </c>
    </row>
    <row r="2055" spans="1:7" x14ac:dyDescent="0.2">
      <c r="A2055" s="23" t="s">
        <v>676</v>
      </c>
      <c r="C2055" s="24">
        <f t="shared" si="159"/>
        <v>39393</v>
      </c>
      <c r="D2055" s="23">
        <f t="shared" si="160"/>
        <v>39.15</v>
      </c>
      <c r="E2055" s="23">
        <f t="shared" si="161"/>
        <v>39.15</v>
      </c>
      <c r="F2055" s="23">
        <f t="shared" si="163"/>
        <v>-2.0413377846490912E-3</v>
      </c>
      <c r="G2055" s="23">
        <f t="shared" si="162"/>
        <v>2007</v>
      </c>
    </row>
    <row r="2056" spans="1:7" x14ac:dyDescent="0.2">
      <c r="A2056" s="23" t="s">
        <v>675</v>
      </c>
      <c r="C2056" s="24">
        <f t="shared" ref="C2056:C2119" si="164">VALUE(LEFT(A2056,15))</f>
        <v>39394</v>
      </c>
      <c r="D2056" s="23">
        <f t="shared" ref="D2056:D2119" si="165">VALUE(RIGHT(A2056,9))</f>
        <v>39.130000000000003</v>
      </c>
      <c r="E2056" s="23">
        <f t="shared" ref="E2056:E2119" si="166">IF(ISNUMBER(D2056),D2056,D2055)</f>
        <v>39.130000000000003</v>
      </c>
      <c r="F2056" s="23">
        <f t="shared" si="163"/>
        <v>-5.1098621449089721E-4</v>
      </c>
      <c r="G2056" s="23">
        <f t="shared" ref="G2056:G2119" si="167">YEAR(C2056)</f>
        <v>2007</v>
      </c>
    </row>
    <row r="2057" spans="1:7" x14ac:dyDescent="0.2">
      <c r="A2057" s="23" t="s">
        <v>674</v>
      </c>
      <c r="C2057" s="24">
        <f t="shared" si="164"/>
        <v>39395</v>
      </c>
      <c r="D2057" s="23">
        <f t="shared" si="165"/>
        <v>39.11</v>
      </c>
      <c r="E2057" s="23">
        <f t="shared" si="166"/>
        <v>39.11</v>
      </c>
      <c r="F2057" s="23">
        <f t="shared" ref="F2057:F2120" si="168">LN(E2057/E2056)</f>
        <v>-5.1124745489845966E-4</v>
      </c>
      <c r="G2057" s="23">
        <f t="shared" si="167"/>
        <v>2007</v>
      </c>
    </row>
    <row r="2058" spans="1:7" x14ac:dyDescent="0.2">
      <c r="A2058" s="23" t="s">
        <v>673</v>
      </c>
      <c r="C2058" s="24">
        <f t="shared" si="164"/>
        <v>39398</v>
      </c>
      <c r="D2058" s="23" t="e">
        <f t="shared" si="165"/>
        <v>#VALUE!</v>
      </c>
      <c r="E2058" s="23">
        <f t="shared" si="166"/>
        <v>39.11</v>
      </c>
      <c r="F2058" s="23">
        <f t="shared" si="168"/>
        <v>0</v>
      </c>
      <c r="G2058" s="23">
        <f t="shared" si="167"/>
        <v>2007</v>
      </c>
    </row>
    <row r="2059" spans="1:7" x14ac:dyDescent="0.2">
      <c r="A2059" s="23" t="s">
        <v>672</v>
      </c>
      <c r="C2059" s="24">
        <f t="shared" si="164"/>
        <v>39399</v>
      </c>
      <c r="D2059" s="23">
        <f t="shared" si="165"/>
        <v>39.22</v>
      </c>
      <c r="E2059" s="23">
        <f t="shared" si="166"/>
        <v>39.22</v>
      </c>
      <c r="F2059" s="23">
        <f t="shared" si="168"/>
        <v>2.8086320007775496E-3</v>
      </c>
      <c r="G2059" s="23">
        <f t="shared" si="167"/>
        <v>2007</v>
      </c>
    </row>
    <row r="2060" spans="1:7" x14ac:dyDescent="0.2">
      <c r="A2060" s="23" t="s">
        <v>671</v>
      </c>
      <c r="C2060" s="24">
        <f t="shared" si="164"/>
        <v>39400</v>
      </c>
      <c r="D2060" s="23">
        <f t="shared" si="165"/>
        <v>39.18</v>
      </c>
      <c r="E2060" s="23">
        <f t="shared" si="166"/>
        <v>39.18</v>
      </c>
      <c r="F2060" s="23">
        <f t="shared" si="168"/>
        <v>-1.0204082518055196E-3</v>
      </c>
      <c r="G2060" s="23">
        <f t="shared" si="167"/>
        <v>2007</v>
      </c>
    </row>
    <row r="2061" spans="1:7" x14ac:dyDescent="0.2">
      <c r="A2061" s="23" t="s">
        <v>670</v>
      </c>
      <c r="C2061" s="24">
        <f t="shared" si="164"/>
        <v>39401</v>
      </c>
      <c r="D2061" s="23">
        <f t="shared" si="165"/>
        <v>39.18</v>
      </c>
      <c r="E2061" s="23">
        <f t="shared" si="166"/>
        <v>39.18</v>
      </c>
      <c r="F2061" s="23">
        <f t="shared" si="168"/>
        <v>0</v>
      </c>
      <c r="G2061" s="23">
        <f t="shared" si="167"/>
        <v>2007</v>
      </c>
    </row>
    <row r="2062" spans="1:7" x14ac:dyDescent="0.2">
      <c r="A2062" s="23" t="s">
        <v>669</v>
      </c>
      <c r="C2062" s="24">
        <f t="shared" si="164"/>
        <v>39402</v>
      </c>
      <c r="D2062" s="23">
        <f t="shared" si="165"/>
        <v>39.24</v>
      </c>
      <c r="E2062" s="23">
        <f t="shared" si="166"/>
        <v>39.24</v>
      </c>
      <c r="F2062" s="23">
        <f t="shared" si="168"/>
        <v>1.5302221807677583E-3</v>
      </c>
      <c r="G2062" s="23">
        <f t="shared" si="167"/>
        <v>2007</v>
      </c>
    </row>
    <row r="2063" spans="1:7" x14ac:dyDescent="0.2">
      <c r="A2063" s="23" t="s">
        <v>668</v>
      </c>
      <c r="C2063" s="24">
        <f t="shared" si="164"/>
        <v>39405</v>
      </c>
      <c r="D2063" s="23">
        <f t="shared" si="165"/>
        <v>39.229999999999997</v>
      </c>
      <c r="E2063" s="23">
        <f t="shared" si="166"/>
        <v>39.229999999999997</v>
      </c>
      <c r="F2063" s="23">
        <f t="shared" si="168"/>
        <v>-2.5487447570131578E-4</v>
      </c>
      <c r="G2063" s="23">
        <f t="shared" si="167"/>
        <v>2007</v>
      </c>
    </row>
    <row r="2064" spans="1:7" x14ac:dyDescent="0.2">
      <c r="A2064" s="23" t="s">
        <v>667</v>
      </c>
      <c r="C2064" s="24">
        <f t="shared" si="164"/>
        <v>39406</v>
      </c>
      <c r="D2064" s="23">
        <f t="shared" si="165"/>
        <v>39.32</v>
      </c>
      <c r="E2064" s="23">
        <f t="shared" si="166"/>
        <v>39.32</v>
      </c>
      <c r="F2064" s="23">
        <f t="shared" si="168"/>
        <v>2.2915350575046529E-3</v>
      </c>
      <c r="G2064" s="23">
        <f t="shared" si="167"/>
        <v>2007</v>
      </c>
    </row>
    <row r="2065" spans="1:7" x14ac:dyDescent="0.2">
      <c r="A2065" s="23" t="s">
        <v>666</v>
      </c>
      <c r="C2065" s="24">
        <f t="shared" si="164"/>
        <v>39407</v>
      </c>
      <c r="D2065" s="23">
        <f t="shared" si="165"/>
        <v>39.29</v>
      </c>
      <c r="E2065" s="23">
        <f t="shared" si="166"/>
        <v>39.29</v>
      </c>
      <c r="F2065" s="23">
        <f t="shared" si="168"/>
        <v>-7.6326170859741707E-4</v>
      </c>
      <c r="G2065" s="23">
        <f t="shared" si="167"/>
        <v>2007</v>
      </c>
    </row>
    <row r="2066" spans="1:7" x14ac:dyDescent="0.2">
      <c r="A2066" s="23" t="s">
        <v>665</v>
      </c>
      <c r="C2066" s="24">
        <f t="shared" si="164"/>
        <v>39408</v>
      </c>
      <c r="D2066" s="23">
        <f t="shared" si="165"/>
        <v>39.29</v>
      </c>
      <c r="E2066" s="23">
        <f t="shared" si="166"/>
        <v>39.29</v>
      </c>
      <c r="F2066" s="23">
        <f t="shared" si="168"/>
        <v>0</v>
      </c>
      <c r="G2066" s="23">
        <f t="shared" si="167"/>
        <v>2007</v>
      </c>
    </row>
    <row r="2067" spans="1:7" x14ac:dyDescent="0.2">
      <c r="A2067" s="23" t="s">
        <v>664</v>
      </c>
      <c r="C2067" s="24">
        <f t="shared" si="164"/>
        <v>39409</v>
      </c>
      <c r="D2067" s="23">
        <f t="shared" si="165"/>
        <v>39.65</v>
      </c>
      <c r="E2067" s="23">
        <f t="shared" si="166"/>
        <v>39.65</v>
      </c>
      <c r="F2067" s="23">
        <f t="shared" si="168"/>
        <v>9.1209145104885654E-3</v>
      </c>
      <c r="G2067" s="23">
        <f t="shared" si="167"/>
        <v>2007</v>
      </c>
    </row>
    <row r="2068" spans="1:7" x14ac:dyDescent="0.2">
      <c r="A2068" s="23" t="s">
        <v>663</v>
      </c>
      <c r="C2068" s="24">
        <f t="shared" si="164"/>
        <v>39412</v>
      </c>
      <c r="D2068" s="23">
        <f t="shared" si="165"/>
        <v>39.58</v>
      </c>
      <c r="E2068" s="23">
        <f t="shared" si="166"/>
        <v>39.58</v>
      </c>
      <c r="F2068" s="23">
        <f t="shared" si="168"/>
        <v>-1.7670079064372836E-3</v>
      </c>
      <c r="G2068" s="23">
        <f t="shared" si="167"/>
        <v>2007</v>
      </c>
    </row>
    <row r="2069" spans="1:7" x14ac:dyDescent="0.2">
      <c r="A2069" s="23" t="s">
        <v>662</v>
      </c>
      <c r="C2069" s="24">
        <f t="shared" si="164"/>
        <v>39413</v>
      </c>
      <c r="D2069" s="23">
        <f t="shared" si="165"/>
        <v>39.68</v>
      </c>
      <c r="E2069" s="23">
        <f t="shared" si="166"/>
        <v>39.68</v>
      </c>
      <c r="F2069" s="23">
        <f t="shared" si="168"/>
        <v>2.523342242252407E-3</v>
      </c>
      <c r="G2069" s="23">
        <f t="shared" si="167"/>
        <v>2007</v>
      </c>
    </row>
    <row r="2070" spans="1:7" x14ac:dyDescent="0.2">
      <c r="A2070" s="23" t="s">
        <v>661</v>
      </c>
      <c r="C2070" s="24">
        <f t="shared" si="164"/>
        <v>39414</v>
      </c>
      <c r="D2070" s="23">
        <f t="shared" si="165"/>
        <v>39.56</v>
      </c>
      <c r="E2070" s="23">
        <f t="shared" si="166"/>
        <v>39.56</v>
      </c>
      <c r="F2070" s="23">
        <f t="shared" si="168"/>
        <v>-3.0287756621605925E-3</v>
      </c>
      <c r="G2070" s="23">
        <f t="shared" si="167"/>
        <v>2007</v>
      </c>
    </row>
    <row r="2071" spans="1:7" x14ac:dyDescent="0.2">
      <c r="A2071" s="23" t="s">
        <v>660</v>
      </c>
      <c r="C2071" s="24">
        <f t="shared" si="164"/>
        <v>39415</v>
      </c>
      <c r="D2071" s="23">
        <f t="shared" si="165"/>
        <v>39.65</v>
      </c>
      <c r="E2071" s="23">
        <f t="shared" si="166"/>
        <v>39.65</v>
      </c>
      <c r="F2071" s="23">
        <f t="shared" si="168"/>
        <v>2.2724413263455435E-3</v>
      </c>
      <c r="G2071" s="23">
        <f t="shared" si="167"/>
        <v>2007</v>
      </c>
    </row>
    <row r="2072" spans="1:7" x14ac:dyDescent="0.2">
      <c r="A2072" s="23" t="s">
        <v>659</v>
      </c>
      <c r="C2072" s="24">
        <f t="shared" si="164"/>
        <v>39416</v>
      </c>
      <c r="D2072" s="23">
        <f t="shared" si="165"/>
        <v>39.520000000000003</v>
      </c>
      <c r="E2072" s="23">
        <f t="shared" si="166"/>
        <v>39.520000000000003</v>
      </c>
      <c r="F2072" s="23">
        <f t="shared" si="168"/>
        <v>-3.2840752011897732E-3</v>
      </c>
      <c r="G2072" s="23">
        <f t="shared" si="167"/>
        <v>2007</v>
      </c>
    </row>
    <row r="2073" spans="1:7" x14ac:dyDescent="0.2">
      <c r="A2073" s="23" t="s">
        <v>658</v>
      </c>
      <c r="C2073" s="24">
        <f t="shared" si="164"/>
        <v>39419</v>
      </c>
      <c r="D2073" s="23">
        <f t="shared" si="165"/>
        <v>39.39</v>
      </c>
      <c r="E2073" s="23">
        <f t="shared" si="166"/>
        <v>39.39</v>
      </c>
      <c r="F2073" s="23">
        <f t="shared" si="168"/>
        <v>-3.2948958968526494E-3</v>
      </c>
      <c r="G2073" s="23">
        <f t="shared" si="167"/>
        <v>2007</v>
      </c>
    </row>
    <row r="2074" spans="1:7" x14ac:dyDescent="0.2">
      <c r="A2074" s="23" t="s">
        <v>657</v>
      </c>
      <c r="C2074" s="24">
        <f t="shared" si="164"/>
        <v>39420</v>
      </c>
      <c r="D2074" s="23">
        <f t="shared" si="165"/>
        <v>39.33</v>
      </c>
      <c r="E2074" s="23">
        <f t="shared" si="166"/>
        <v>39.33</v>
      </c>
      <c r="F2074" s="23">
        <f t="shared" si="168"/>
        <v>-1.5243905390963889E-3</v>
      </c>
      <c r="G2074" s="23">
        <f t="shared" si="167"/>
        <v>2007</v>
      </c>
    </row>
    <row r="2075" spans="1:7" x14ac:dyDescent="0.2">
      <c r="A2075" s="23" t="s">
        <v>656</v>
      </c>
      <c r="C2075" s="24">
        <f t="shared" si="164"/>
        <v>39421</v>
      </c>
      <c r="D2075" s="23">
        <f t="shared" si="165"/>
        <v>39.31</v>
      </c>
      <c r="E2075" s="23">
        <f t="shared" si="166"/>
        <v>39.31</v>
      </c>
      <c r="F2075" s="23">
        <f t="shared" si="168"/>
        <v>-5.0864700994906098E-4</v>
      </c>
      <c r="G2075" s="23">
        <f t="shared" si="167"/>
        <v>2007</v>
      </c>
    </row>
    <row r="2076" spans="1:7" x14ac:dyDescent="0.2">
      <c r="A2076" s="23" t="s">
        <v>655</v>
      </c>
      <c r="C2076" s="24">
        <f t="shared" si="164"/>
        <v>39422</v>
      </c>
      <c r="D2076" s="23">
        <f t="shared" si="165"/>
        <v>39.39</v>
      </c>
      <c r="E2076" s="23">
        <f t="shared" si="166"/>
        <v>39.39</v>
      </c>
      <c r="F2076" s="23">
        <f t="shared" si="168"/>
        <v>2.0330375490454802E-3</v>
      </c>
      <c r="G2076" s="23">
        <f t="shared" si="167"/>
        <v>2007</v>
      </c>
    </row>
    <row r="2077" spans="1:7" x14ac:dyDescent="0.2">
      <c r="A2077" s="23" t="s">
        <v>654</v>
      </c>
      <c r="C2077" s="24">
        <f t="shared" si="164"/>
        <v>39423</v>
      </c>
      <c r="D2077" s="23">
        <f t="shared" si="165"/>
        <v>39.36</v>
      </c>
      <c r="E2077" s="23">
        <f t="shared" si="166"/>
        <v>39.36</v>
      </c>
      <c r="F2077" s="23">
        <f t="shared" si="168"/>
        <v>-7.6190479876191359E-4</v>
      </c>
      <c r="G2077" s="23">
        <f t="shared" si="167"/>
        <v>2007</v>
      </c>
    </row>
    <row r="2078" spans="1:7" x14ac:dyDescent="0.2">
      <c r="A2078" s="23" t="s">
        <v>653</v>
      </c>
      <c r="C2078" s="24">
        <f t="shared" si="164"/>
        <v>39426</v>
      </c>
      <c r="D2078" s="23">
        <f t="shared" si="165"/>
        <v>39.299999999999997</v>
      </c>
      <c r="E2078" s="23">
        <f t="shared" si="166"/>
        <v>39.299999999999997</v>
      </c>
      <c r="F2078" s="23">
        <f t="shared" si="168"/>
        <v>-1.5255533088371798E-3</v>
      </c>
      <c r="G2078" s="23">
        <f t="shared" si="167"/>
        <v>2007</v>
      </c>
    </row>
    <row r="2079" spans="1:7" x14ac:dyDescent="0.2">
      <c r="A2079" s="23" t="s">
        <v>652</v>
      </c>
      <c r="C2079" s="24">
        <f t="shared" si="164"/>
        <v>39427</v>
      </c>
      <c r="D2079" s="23">
        <f t="shared" si="165"/>
        <v>39.31</v>
      </c>
      <c r="E2079" s="23">
        <f t="shared" si="166"/>
        <v>39.31</v>
      </c>
      <c r="F2079" s="23">
        <f t="shared" si="168"/>
        <v>2.5442055855348883E-4</v>
      </c>
      <c r="G2079" s="23">
        <f t="shared" si="167"/>
        <v>2007</v>
      </c>
    </row>
    <row r="2080" spans="1:7" x14ac:dyDescent="0.2">
      <c r="A2080" s="23" t="s">
        <v>651</v>
      </c>
      <c r="C2080" s="24">
        <f t="shared" si="164"/>
        <v>39428</v>
      </c>
      <c r="D2080" s="23">
        <f t="shared" si="165"/>
        <v>39.29</v>
      </c>
      <c r="E2080" s="23">
        <f t="shared" si="166"/>
        <v>39.29</v>
      </c>
      <c r="F2080" s="23">
        <f t="shared" si="168"/>
        <v>-5.0890586340065103E-4</v>
      </c>
      <c r="G2080" s="23">
        <f t="shared" si="167"/>
        <v>2007</v>
      </c>
    </row>
    <row r="2081" spans="1:7" x14ac:dyDescent="0.2">
      <c r="A2081" s="23" t="s">
        <v>650</v>
      </c>
      <c r="C2081" s="24">
        <f t="shared" si="164"/>
        <v>39429</v>
      </c>
      <c r="D2081" s="23">
        <f t="shared" si="165"/>
        <v>39.29</v>
      </c>
      <c r="E2081" s="23">
        <f t="shared" si="166"/>
        <v>39.29</v>
      </c>
      <c r="F2081" s="23">
        <f t="shared" si="168"/>
        <v>0</v>
      </c>
      <c r="G2081" s="23">
        <f t="shared" si="167"/>
        <v>2007</v>
      </c>
    </row>
    <row r="2082" spans="1:7" x14ac:dyDescent="0.2">
      <c r="A2082" s="23" t="s">
        <v>649</v>
      </c>
      <c r="C2082" s="24">
        <f t="shared" si="164"/>
        <v>39430</v>
      </c>
      <c r="D2082" s="23">
        <f t="shared" si="165"/>
        <v>39.299999999999997</v>
      </c>
      <c r="E2082" s="23">
        <f t="shared" si="166"/>
        <v>39.299999999999997</v>
      </c>
      <c r="F2082" s="23">
        <f t="shared" si="168"/>
        <v>2.5448530484721012E-4</v>
      </c>
      <c r="G2082" s="23">
        <f t="shared" si="167"/>
        <v>2007</v>
      </c>
    </row>
    <row r="2083" spans="1:7" x14ac:dyDescent="0.2">
      <c r="A2083" s="23" t="s">
        <v>648</v>
      </c>
      <c r="C2083" s="24">
        <f t="shared" si="164"/>
        <v>39433</v>
      </c>
      <c r="D2083" s="23">
        <f t="shared" si="165"/>
        <v>39.49</v>
      </c>
      <c r="E2083" s="23">
        <f t="shared" si="166"/>
        <v>39.49</v>
      </c>
      <c r="F2083" s="23">
        <f t="shared" si="168"/>
        <v>4.8229564233425682E-3</v>
      </c>
      <c r="G2083" s="23">
        <f t="shared" si="167"/>
        <v>2007</v>
      </c>
    </row>
    <row r="2084" spans="1:7" x14ac:dyDescent="0.2">
      <c r="A2084" s="23" t="s">
        <v>647</v>
      </c>
      <c r="C2084" s="24">
        <f t="shared" si="164"/>
        <v>39434</v>
      </c>
      <c r="D2084" s="23">
        <f t="shared" si="165"/>
        <v>39.479999999999997</v>
      </c>
      <c r="E2084" s="23">
        <f t="shared" si="166"/>
        <v>39.479999999999997</v>
      </c>
      <c r="F2084" s="23">
        <f t="shared" si="168"/>
        <v>-2.532607332773323E-4</v>
      </c>
      <c r="G2084" s="23">
        <f t="shared" si="167"/>
        <v>2007</v>
      </c>
    </row>
    <row r="2085" spans="1:7" x14ac:dyDescent="0.2">
      <c r="A2085" s="23" t="s">
        <v>646</v>
      </c>
      <c r="C2085" s="24">
        <f t="shared" si="164"/>
        <v>39435</v>
      </c>
      <c r="D2085" s="23">
        <f t="shared" si="165"/>
        <v>39.549999999999997</v>
      </c>
      <c r="E2085" s="23">
        <f t="shared" si="166"/>
        <v>39.549999999999997</v>
      </c>
      <c r="F2085" s="23">
        <f t="shared" si="168"/>
        <v>1.7714796483820209E-3</v>
      </c>
      <c r="G2085" s="23">
        <f t="shared" si="167"/>
        <v>2007</v>
      </c>
    </row>
    <row r="2086" spans="1:7" x14ac:dyDescent="0.2">
      <c r="A2086" s="23" t="s">
        <v>645</v>
      </c>
      <c r="C2086" s="24">
        <f t="shared" si="164"/>
        <v>39436</v>
      </c>
      <c r="D2086" s="23">
        <f t="shared" si="165"/>
        <v>39.409999999999997</v>
      </c>
      <c r="E2086" s="23">
        <f t="shared" si="166"/>
        <v>39.409999999999997</v>
      </c>
      <c r="F2086" s="23">
        <f t="shared" si="168"/>
        <v>-3.5461030067505889E-3</v>
      </c>
      <c r="G2086" s="23">
        <f t="shared" si="167"/>
        <v>2007</v>
      </c>
    </row>
    <row r="2087" spans="1:7" x14ac:dyDescent="0.2">
      <c r="A2087" s="23" t="s">
        <v>644</v>
      </c>
      <c r="C2087" s="24">
        <f t="shared" si="164"/>
        <v>39437</v>
      </c>
      <c r="D2087" s="23">
        <f t="shared" si="165"/>
        <v>39.299999999999997</v>
      </c>
      <c r="E2087" s="23">
        <f t="shared" si="166"/>
        <v>39.299999999999997</v>
      </c>
      <c r="F2087" s="23">
        <f t="shared" si="168"/>
        <v>-2.7950723316968072E-3</v>
      </c>
      <c r="G2087" s="23">
        <f t="shared" si="167"/>
        <v>2007</v>
      </c>
    </row>
    <row r="2088" spans="1:7" x14ac:dyDescent="0.2">
      <c r="A2088" s="23" t="s">
        <v>643</v>
      </c>
      <c r="C2088" s="24">
        <f t="shared" si="164"/>
        <v>39440</v>
      </c>
      <c r="D2088" s="23">
        <f t="shared" si="165"/>
        <v>39.380000000000003</v>
      </c>
      <c r="E2088" s="23">
        <f t="shared" si="166"/>
        <v>39.380000000000003</v>
      </c>
      <c r="F2088" s="23">
        <f t="shared" si="168"/>
        <v>2.0335543357641699E-3</v>
      </c>
      <c r="G2088" s="23">
        <f t="shared" si="167"/>
        <v>2007</v>
      </c>
    </row>
    <row r="2089" spans="1:7" x14ac:dyDescent="0.2">
      <c r="A2089" s="23" t="s">
        <v>642</v>
      </c>
      <c r="C2089" s="24">
        <f t="shared" si="164"/>
        <v>39441</v>
      </c>
      <c r="D2089" s="23" t="e">
        <f t="shared" si="165"/>
        <v>#VALUE!</v>
      </c>
      <c r="E2089" s="23">
        <f t="shared" si="166"/>
        <v>39.380000000000003</v>
      </c>
      <c r="F2089" s="23">
        <f t="shared" si="168"/>
        <v>0</v>
      </c>
      <c r="G2089" s="23">
        <f t="shared" si="167"/>
        <v>2007</v>
      </c>
    </row>
    <row r="2090" spans="1:7" x14ac:dyDescent="0.2">
      <c r="A2090" s="23" t="s">
        <v>641</v>
      </c>
      <c r="C2090" s="24">
        <f t="shared" si="164"/>
        <v>39442</v>
      </c>
      <c r="D2090" s="23">
        <f t="shared" si="165"/>
        <v>39.380000000000003</v>
      </c>
      <c r="E2090" s="23">
        <f t="shared" si="166"/>
        <v>39.380000000000003</v>
      </c>
      <c r="F2090" s="23">
        <f t="shared" si="168"/>
        <v>0</v>
      </c>
      <c r="G2090" s="23">
        <f t="shared" si="167"/>
        <v>2007</v>
      </c>
    </row>
    <row r="2091" spans="1:7" x14ac:dyDescent="0.2">
      <c r="A2091" s="23" t="s">
        <v>640</v>
      </c>
      <c r="C2091" s="24">
        <f t="shared" si="164"/>
        <v>39443</v>
      </c>
      <c r="D2091" s="23">
        <f t="shared" si="165"/>
        <v>39.4</v>
      </c>
      <c r="E2091" s="23">
        <f t="shared" si="166"/>
        <v>39.4</v>
      </c>
      <c r="F2091" s="23">
        <f t="shared" si="168"/>
        <v>5.0774309290865511E-4</v>
      </c>
      <c r="G2091" s="23">
        <f t="shared" si="167"/>
        <v>2007</v>
      </c>
    </row>
    <row r="2092" spans="1:7" x14ac:dyDescent="0.2">
      <c r="A2092" s="23" t="s">
        <v>639</v>
      </c>
      <c r="C2092" s="24">
        <f t="shared" si="164"/>
        <v>39444</v>
      </c>
      <c r="D2092" s="23">
        <f t="shared" si="165"/>
        <v>39.43</v>
      </c>
      <c r="E2092" s="23">
        <f t="shared" si="166"/>
        <v>39.43</v>
      </c>
      <c r="F2092" s="23">
        <f t="shared" si="168"/>
        <v>7.6113158564778533E-4</v>
      </c>
      <c r="G2092" s="23">
        <f t="shared" si="167"/>
        <v>2007</v>
      </c>
    </row>
    <row r="2093" spans="1:7" x14ac:dyDescent="0.2">
      <c r="A2093" s="23" t="s">
        <v>638</v>
      </c>
      <c r="C2093" s="24">
        <f t="shared" si="164"/>
        <v>39447</v>
      </c>
      <c r="D2093" s="23">
        <f t="shared" si="165"/>
        <v>39.409999999999997</v>
      </c>
      <c r="E2093" s="23">
        <f t="shared" si="166"/>
        <v>39.409999999999997</v>
      </c>
      <c r="F2093" s="23">
        <f t="shared" si="168"/>
        <v>-5.0735668262356221E-4</v>
      </c>
      <c r="G2093" s="23">
        <f t="shared" si="167"/>
        <v>2007</v>
      </c>
    </row>
    <row r="2094" spans="1:7" x14ac:dyDescent="0.2">
      <c r="A2094" s="23" t="s">
        <v>637</v>
      </c>
      <c r="C2094" s="24">
        <f t="shared" si="164"/>
        <v>39448</v>
      </c>
      <c r="D2094" s="23" t="e">
        <f t="shared" si="165"/>
        <v>#VALUE!</v>
      </c>
      <c r="E2094" s="23">
        <f t="shared" si="166"/>
        <v>39.409999999999997</v>
      </c>
      <c r="F2094" s="23">
        <f t="shared" si="168"/>
        <v>0</v>
      </c>
      <c r="G2094" s="23">
        <f t="shared" si="167"/>
        <v>2008</v>
      </c>
    </row>
    <row r="2095" spans="1:7" x14ac:dyDescent="0.2">
      <c r="A2095" s="23" t="s">
        <v>636</v>
      </c>
      <c r="C2095" s="24">
        <f t="shared" si="164"/>
        <v>39449</v>
      </c>
      <c r="D2095" s="23">
        <f t="shared" si="165"/>
        <v>39.409999999999997</v>
      </c>
      <c r="E2095" s="23">
        <f t="shared" si="166"/>
        <v>39.409999999999997</v>
      </c>
      <c r="F2095" s="23">
        <f t="shared" si="168"/>
        <v>0</v>
      </c>
      <c r="G2095" s="23">
        <f t="shared" si="167"/>
        <v>2008</v>
      </c>
    </row>
    <row r="2096" spans="1:7" x14ac:dyDescent="0.2">
      <c r="A2096" s="23" t="s">
        <v>635</v>
      </c>
      <c r="C2096" s="24">
        <f t="shared" si="164"/>
        <v>39450</v>
      </c>
      <c r="D2096" s="23">
        <f t="shared" si="165"/>
        <v>39.26</v>
      </c>
      <c r="E2096" s="23">
        <f t="shared" si="166"/>
        <v>39.26</v>
      </c>
      <c r="F2096" s="23">
        <f t="shared" si="168"/>
        <v>-3.8134023585973159E-3</v>
      </c>
      <c r="G2096" s="23">
        <f t="shared" si="167"/>
        <v>2008</v>
      </c>
    </row>
    <row r="2097" spans="1:7" x14ac:dyDescent="0.2">
      <c r="A2097" s="23" t="s">
        <v>634</v>
      </c>
      <c r="C2097" s="24">
        <f t="shared" si="164"/>
        <v>39451</v>
      </c>
      <c r="D2097" s="23">
        <f t="shared" si="165"/>
        <v>39.15</v>
      </c>
      <c r="E2097" s="23">
        <f t="shared" si="166"/>
        <v>39.15</v>
      </c>
      <c r="F2097" s="23">
        <f t="shared" si="168"/>
        <v>-2.8057664115029128E-3</v>
      </c>
      <c r="G2097" s="23">
        <f t="shared" si="167"/>
        <v>2008</v>
      </c>
    </row>
    <row r="2098" spans="1:7" x14ac:dyDescent="0.2">
      <c r="A2098" s="23" t="s">
        <v>633</v>
      </c>
      <c r="C2098" s="24">
        <f t="shared" si="164"/>
        <v>39454</v>
      </c>
      <c r="D2098" s="23">
        <f t="shared" si="165"/>
        <v>39.15</v>
      </c>
      <c r="E2098" s="23">
        <f t="shared" si="166"/>
        <v>39.15</v>
      </c>
      <c r="F2098" s="23">
        <f t="shared" si="168"/>
        <v>0</v>
      </c>
      <c r="G2098" s="23">
        <f t="shared" si="167"/>
        <v>2008</v>
      </c>
    </row>
    <row r="2099" spans="1:7" x14ac:dyDescent="0.2">
      <c r="A2099" s="23" t="s">
        <v>632</v>
      </c>
      <c r="C2099" s="24">
        <f t="shared" si="164"/>
        <v>39455</v>
      </c>
      <c r="D2099" s="23">
        <f t="shared" si="165"/>
        <v>39.130000000000003</v>
      </c>
      <c r="E2099" s="23">
        <f t="shared" si="166"/>
        <v>39.130000000000003</v>
      </c>
      <c r="F2099" s="23">
        <f t="shared" si="168"/>
        <v>-5.1098621449089721E-4</v>
      </c>
      <c r="G2099" s="23">
        <f t="shared" si="167"/>
        <v>2008</v>
      </c>
    </row>
    <row r="2100" spans="1:7" x14ac:dyDescent="0.2">
      <c r="A2100" s="23" t="s">
        <v>631</v>
      </c>
      <c r="C2100" s="24">
        <f t="shared" si="164"/>
        <v>39456</v>
      </c>
      <c r="D2100" s="23">
        <f t="shared" si="165"/>
        <v>39.130000000000003</v>
      </c>
      <c r="E2100" s="23">
        <f t="shared" si="166"/>
        <v>39.130000000000003</v>
      </c>
      <c r="F2100" s="23">
        <f t="shared" si="168"/>
        <v>0</v>
      </c>
      <c r="G2100" s="23">
        <f t="shared" si="167"/>
        <v>2008</v>
      </c>
    </row>
    <row r="2101" spans="1:7" x14ac:dyDescent="0.2">
      <c r="A2101" s="23" t="s">
        <v>630</v>
      </c>
      <c r="C2101" s="24">
        <f t="shared" si="164"/>
        <v>39457</v>
      </c>
      <c r="D2101" s="23">
        <f t="shared" si="165"/>
        <v>39.270000000000003</v>
      </c>
      <c r="E2101" s="23">
        <f t="shared" si="166"/>
        <v>39.270000000000003</v>
      </c>
      <c r="F2101" s="23">
        <f t="shared" si="168"/>
        <v>3.5714323675971795E-3</v>
      </c>
      <c r="G2101" s="23">
        <f t="shared" si="167"/>
        <v>2008</v>
      </c>
    </row>
    <row r="2102" spans="1:7" x14ac:dyDescent="0.2">
      <c r="A2102" s="23" t="s">
        <v>629</v>
      </c>
      <c r="C2102" s="24">
        <f t="shared" si="164"/>
        <v>39458</v>
      </c>
      <c r="D2102" s="23">
        <f t="shared" si="165"/>
        <v>39.15</v>
      </c>
      <c r="E2102" s="23">
        <f t="shared" si="166"/>
        <v>39.15</v>
      </c>
      <c r="F2102" s="23">
        <f t="shared" si="168"/>
        <v>-3.0604461531063163E-3</v>
      </c>
      <c r="G2102" s="23">
        <f t="shared" si="167"/>
        <v>2008</v>
      </c>
    </row>
    <row r="2103" spans="1:7" x14ac:dyDescent="0.2">
      <c r="A2103" s="23" t="s">
        <v>628</v>
      </c>
      <c r="C2103" s="24">
        <f t="shared" si="164"/>
        <v>39461</v>
      </c>
      <c r="D2103" s="23">
        <f t="shared" si="165"/>
        <v>39.14</v>
      </c>
      <c r="E2103" s="23">
        <f t="shared" si="166"/>
        <v>39.14</v>
      </c>
      <c r="F2103" s="23">
        <f t="shared" si="168"/>
        <v>-2.5546046888187869E-4</v>
      </c>
      <c r="G2103" s="23">
        <f t="shared" si="167"/>
        <v>2008</v>
      </c>
    </row>
    <row r="2104" spans="1:7" x14ac:dyDescent="0.2">
      <c r="A2104" s="23" t="s">
        <v>627</v>
      </c>
      <c r="C2104" s="24">
        <f t="shared" si="164"/>
        <v>39462</v>
      </c>
      <c r="D2104" s="23">
        <f t="shared" si="165"/>
        <v>39.26</v>
      </c>
      <c r="E2104" s="23">
        <f t="shared" si="166"/>
        <v>39.26</v>
      </c>
      <c r="F2104" s="23">
        <f t="shared" si="168"/>
        <v>3.061226880384751E-3</v>
      </c>
      <c r="G2104" s="23">
        <f t="shared" si="167"/>
        <v>2008</v>
      </c>
    </row>
    <row r="2105" spans="1:7" x14ac:dyDescent="0.2">
      <c r="A2105" s="23" t="s">
        <v>626</v>
      </c>
      <c r="C2105" s="24">
        <f t="shared" si="164"/>
        <v>39463</v>
      </c>
      <c r="D2105" s="23">
        <f t="shared" si="165"/>
        <v>39.29</v>
      </c>
      <c r="E2105" s="23">
        <f t="shared" si="166"/>
        <v>39.29</v>
      </c>
      <c r="F2105" s="23">
        <f t="shared" si="168"/>
        <v>7.6384472205350462E-4</v>
      </c>
      <c r="G2105" s="23">
        <f t="shared" si="167"/>
        <v>2008</v>
      </c>
    </row>
    <row r="2106" spans="1:7" x14ac:dyDescent="0.2">
      <c r="A2106" s="23" t="s">
        <v>625</v>
      </c>
      <c r="C2106" s="24">
        <f t="shared" si="164"/>
        <v>39464</v>
      </c>
      <c r="D2106" s="23">
        <f t="shared" si="165"/>
        <v>39.159999999999997</v>
      </c>
      <c r="E2106" s="23">
        <f t="shared" si="166"/>
        <v>39.159999999999997</v>
      </c>
      <c r="F2106" s="23">
        <f t="shared" si="168"/>
        <v>-3.3142159080588071E-3</v>
      </c>
      <c r="G2106" s="23">
        <f t="shared" si="167"/>
        <v>2008</v>
      </c>
    </row>
    <row r="2107" spans="1:7" x14ac:dyDescent="0.2">
      <c r="A2107" s="23" t="s">
        <v>624</v>
      </c>
      <c r="C2107" s="24">
        <f t="shared" si="164"/>
        <v>39465</v>
      </c>
      <c r="D2107" s="23">
        <f t="shared" si="165"/>
        <v>39.200000000000003</v>
      </c>
      <c r="E2107" s="23">
        <f t="shared" si="166"/>
        <v>39.200000000000003</v>
      </c>
      <c r="F2107" s="23">
        <f t="shared" si="168"/>
        <v>1.0209291341073648E-3</v>
      </c>
      <c r="G2107" s="23">
        <f t="shared" si="167"/>
        <v>2008</v>
      </c>
    </row>
    <row r="2108" spans="1:7" x14ac:dyDescent="0.2">
      <c r="A2108" s="23" t="s">
        <v>623</v>
      </c>
      <c r="C2108" s="24">
        <f t="shared" si="164"/>
        <v>39468</v>
      </c>
      <c r="D2108" s="23" t="e">
        <f t="shared" si="165"/>
        <v>#VALUE!</v>
      </c>
      <c r="E2108" s="23">
        <f t="shared" si="166"/>
        <v>39.200000000000003</v>
      </c>
      <c r="F2108" s="23">
        <f t="shared" si="168"/>
        <v>0</v>
      </c>
      <c r="G2108" s="23">
        <f t="shared" si="167"/>
        <v>2008</v>
      </c>
    </row>
    <row r="2109" spans="1:7" x14ac:dyDescent="0.2">
      <c r="A2109" s="23" t="s">
        <v>622</v>
      </c>
      <c r="C2109" s="24">
        <f t="shared" si="164"/>
        <v>39469</v>
      </c>
      <c r="D2109" s="23">
        <f t="shared" si="165"/>
        <v>39.380000000000003</v>
      </c>
      <c r="E2109" s="23">
        <f t="shared" si="166"/>
        <v>39.380000000000003</v>
      </c>
      <c r="F2109" s="23">
        <f t="shared" si="168"/>
        <v>4.5813264145625164E-3</v>
      </c>
      <c r="G2109" s="23">
        <f t="shared" si="167"/>
        <v>2008</v>
      </c>
    </row>
    <row r="2110" spans="1:7" x14ac:dyDescent="0.2">
      <c r="A2110" s="23" t="s">
        <v>621</v>
      </c>
      <c r="C2110" s="24">
        <f t="shared" si="164"/>
        <v>39470</v>
      </c>
      <c r="D2110" s="23">
        <f t="shared" si="165"/>
        <v>39.549999999999997</v>
      </c>
      <c r="E2110" s="23">
        <f t="shared" si="166"/>
        <v>39.549999999999997</v>
      </c>
      <c r="F2110" s="23">
        <f t="shared" si="168"/>
        <v>4.3076210026832158E-3</v>
      </c>
      <c r="G2110" s="23">
        <f t="shared" si="167"/>
        <v>2008</v>
      </c>
    </row>
    <row r="2111" spans="1:7" x14ac:dyDescent="0.2">
      <c r="A2111" s="23" t="s">
        <v>620</v>
      </c>
      <c r="C2111" s="24">
        <f t="shared" si="164"/>
        <v>39471</v>
      </c>
      <c r="D2111" s="23">
        <f t="shared" si="165"/>
        <v>39.369999999999997</v>
      </c>
      <c r="E2111" s="23">
        <f t="shared" si="166"/>
        <v>39.369999999999997</v>
      </c>
      <c r="F2111" s="23">
        <f t="shared" si="168"/>
        <v>-4.5615892580166857E-3</v>
      </c>
      <c r="G2111" s="23">
        <f t="shared" si="167"/>
        <v>2008</v>
      </c>
    </row>
    <row r="2112" spans="1:7" x14ac:dyDescent="0.2">
      <c r="A2112" s="23" t="s">
        <v>619</v>
      </c>
      <c r="C2112" s="24">
        <f t="shared" si="164"/>
        <v>39472</v>
      </c>
      <c r="D2112" s="23">
        <f t="shared" si="165"/>
        <v>39.33</v>
      </c>
      <c r="E2112" s="23">
        <f t="shared" si="166"/>
        <v>39.33</v>
      </c>
      <c r="F2112" s="23">
        <f t="shared" si="168"/>
        <v>-1.0165185119279476E-3</v>
      </c>
      <c r="G2112" s="23">
        <f t="shared" si="167"/>
        <v>2008</v>
      </c>
    </row>
    <row r="2113" spans="1:7" x14ac:dyDescent="0.2">
      <c r="A2113" s="23" t="s">
        <v>618</v>
      </c>
      <c r="C2113" s="24">
        <f t="shared" si="164"/>
        <v>39475</v>
      </c>
      <c r="D2113" s="23">
        <f t="shared" si="165"/>
        <v>39.35</v>
      </c>
      <c r="E2113" s="23">
        <f t="shared" si="166"/>
        <v>39.35</v>
      </c>
      <c r="F2113" s="23">
        <f t="shared" si="168"/>
        <v>5.0838841969414047E-4</v>
      </c>
      <c r="G2113" s="23">
        <f t="shared" si="167"/>
        <v>2008</v>
      </c>
    </row>
    <row r="2114" spans="1:7" x14ac:dyDescent="0.2">
      <c r="A2114" s="23" t="s">
        <v>617</v>
      </c>
      <c r="C2114" s="24">
        <f t="shared" si="164"/>
        <v>39476</v>
      </c>
      <c r="D2114" s="23">
        <f t="shared" si="165"/>
        <v>39.28</v>
      </c>
      <c r="E2114" s="23">
        <f t="shared" si="166"/>
        <v>39.28</v>
      </c>
      <c r="F2114" s="23">
        <f t="shared" si="168"/>
        <v>-1.7804913771471266E-3</v>
      </c>
      <c r="G2114" s="23">
        <f t="shared" si="167"/>
        <v>2008</v>
      </c>
    </row>
    <row r="2115" spans="1:7" x14ac:dyDescent="0.2">
      <c r="A2115" s="23" t="s">
        <v>616</v>
      </c>
      <c r="C2115" s="24">
        <f t="shared" si="164"/>
        <v>39477</v>
      </c>
      <c r="D2115" s="23">
        <f t="shared" si="165"/>
        <v>39.35</v>
      </c>
      <c r="E2115" s="23">
        <f t="shared" si="166"/>
        <v>39.35</v>
      </c>
      <c r="F2115" s="23">
        <f t="shared" si="168"/>
        <v>1.7804913771471923E-3</v>
      </c>
      <c r="G2115" s="23">
        <f t="shared" si="167"/>
        <v>2008</v>
      </c>
    </row>
    <row r="2116" spans="1:7" x14ac:dyDescent="0.2">
      <c r="A2116" s="23" t="s">
        <v>615</v>
      </c>
      <c r="C2116" s="24">
        <f t="shared" si="164"/>
        <v>39478</v>
      </c>
      <c r="D2116" s="23">
        <f t="shared" si="165"/>
        <v>39.31</v>
      </c>
      <c r="E2116" s="23">
        <f t="shared" si="166"/>
        <v>39.31</v>
      </c>
      <c r="F2116" s="23">
        <f t="shared" si="168"/>
        <v>-1.0170354296432653E-3</v>
      </c>
      <c r="G2116" s="23">
        <f t="shared" si="167"/>
        <v>2008</v>
      </c>
    </row>
    <row r="2117" spans="1:7" x14ac:dyDescent="0.2">
      <c r="A2117" s="23" t="s">
        <v>614</v>
      </c>
      <c r="C2117" s="24">
        <f t="shared" si="164"/>
        <v>39479</v>
      </c>
      <c r="D2117" s="23">
        <f t="shared" si="165"/>
        <v>39.119999999999997</v>
      </c>
      <c r="E2117" s="23">
        <f t="shared" si="166"/>
        <v>39.119999999999997</v>
      </c>
      <c r="F2117" s="23">
        <f t="shared" si="168"/>
        <v>-4.8450942671525235E-3</v>
      </c>
      <c r="G2117" s="23">
        <f t="shared" si="167"/>
        <v>2008</v>
      </c>
    </row>
    <row r="2118" spans="1:7" x14ac:dyDescent="0.2">
      <c r="A2118" s="23" t="s">
        <v>613</v>
      </c>
      <c r="C2118" s="24">
        <f t="shared" si="164"/>
        <v>39482</v>
      </c>
      <c r="D2118" s="23">
        <f t="shared" si="165"/>
        <v>39.130000000000003</v>
      </c>
      <c r="E2118" s="23">
        <f t="shared" si="166"/>
        <v>39.130000000000003</v>
      </c>
      <c r="F2118" s="23">
        <f t="shared" si="168"/>
        <v>2.5559105570471292E-4</v>
      </c>
      <c r="G2118" s="23">
        <f t="shared" si="167"/>
        <v>2008</v>
      </c>
    </row>
    <row r="2119" spans="1:7" x14ac:dyDescent="0.2">
      <c r="A2119" s="23" t="s">
        <v>612</v>
      </c>
      <c r="C2119" s="24">
        <f t="shared" si="164"/>
        <v>39483</v>
      </c>
      <c r="D2119" s="23">
        <f t="shared" si="165"/>
        <v>39.4</v>
      </c>
      <c r="E2119" s="23">
        <f t="shared" si="166"/>
        <v>39.4</v>
      </c>
      <c r="F2119" s="23">
        <f t="shared" si="168"/>
        <v>6.8763800815669698E-3</v>
      </c>
      <c r="G2119" s="23">
        <f t="shared" si="167"/>
        <v>2008</v>
      </c>
    </row>
    <row r="2120" spans="1:7" x14ac:dyDescent="0.2">
      <c r="A2120" s="23" t="s">
        <v>611</v>
      </c>
      <c r="C2120" s="24">
        <f t="shared" ref="C2120:C2183" si="169">VALUE(LEFT(A2120,15))</f>
        <v>39484</v>
      </c>
      <c r="D2120" s="23">
        <f t="shared" ref="D2120:D2183" si="170">VALUE(RIGHT(A2120,9))</f>
        <v>39.49</v>
      </c>
      <c r="E2120" s="23">
        <f t="shared" ref="E2120:E2183" si="171">IF(ISNUMBER(D2120),D2120,D2119)</f>
        <v>39.49</v>
      </c>
      <c r="F2120" s="23">
        <f t="shared" si="168"/>
        <v>2.281658994670018E-3</v>
      </c>
      <c r="G2120" s="23">
        <f t="shared" ref="G2120:G2183" si="172">YEAR(C2120)</f>
        <v>2008</v>
      </c>
    </row>
    <row r="2121" spans="1:7" x14ac:dyDescent="0.2">
      <c r="A2121" s="23" t="s">
        <v>610</v>
      </c>
      <c r="C2121" s="24">
        <f t="shared" si="169"/>
        <v>39485</v>
      </c>
      <c r="D2121" s="23">
        <f t="shared" si="170"/>
        <v>39.43</v>
      </c>
      <c r="E2121" s="23">
        <f t="shared" si="171"/>
        <v>39.43</v>
      </c>
      <c r="F2121" s="23">
        <f t="shared" ref="F2121:F2184" si="173">LN(E2121/E2120)</f>
        <v>-1.520527409022277E-3</v>
      </c>
      <c r="G2121" s="23">
        <f t="shared" si="172"/>
        <v>2008</v>
      </c>
    </row>
    <row r="2122" spans="1:7" x14ac:dyDescent="0.2">
      <c r="A2122" s="23" t="s">
        <v>609</v>
      </c>
      <c r="C2122" s="24">
        <f t="shared" si="169"/>
        <v>39486</v>
      </c>
      <c r="D2122" s="23">
        <f t="shared" si="170"/>
        <v>39.61</v>
      </c>
      <c r="E2122" s="23">
        <f t="shared" si="171"/>
        <v>39.61</v>
      </c>
      <c r="F2122" s="23">
        <f t="shared" si="173"/>
        <v>4.5546637442895549E-3</v>
      </c>
      <c r="G2122" s="23">
        <f t="shared" si="172"/>
        <v>2008</v>
      </c>
    </row>
    <row r="2123" spans="1:7" x14ac:dyDescent="0.2">
      <c r="A2123" s="23" t="s">
        <v>608</v>
      </c>
      <c r="C2123" s="24">
        <f t="shared" si="169"/>
        <v>39489</v>
      </c>
      <c r="D2123" s="23">
        <f t="shared" si="170"/>
        <v>39.6</v>
      </c>
      <c r="E2123" s="23">
        <f t="shared" si="171"/>
        <v>39.6</v>
      </c>
      <c r="F2123" s="23">
        <f t="shared" si="173"/>
        <v>-2.5249337339032296E-4</v>
      </c>
      <c r="G2123" s="23">
        <f t="shared" si="172"/>
        <v>2008</v>
      </c>
    </row>
    <row r="2124" spans="1:7" x14ac:dyDescent="0.2">
      <c r="A2124" s="23" t="s">
        <v>607</v>
      </c>
      <c r="C2124" s="24">
        <f t="shared" si="169"/>
        <v>39490</v>
      </c>
      <c r="D2124" s="23">
        <f t="shared" si="170"/>
        <v>39.56</v>
      </c>
      <c r="E2124" s="23">
        <f t="shared" si="171"/>
        <v>39.56</v>
      </c>
      <c r="F2124" s="23">
        <f t="shared" si="173"/>
        <v>-1.0106115059235032E-3</v>
      </c>
      <c r="G2124" s="23">
        <f t="shared" si="172"/>
        <v>2008</v>
      </c>
    </row>
    <row r="2125" spans="1:7" x14ac:dyDescent="0.2">
      <c r="A2125" s="23" t="s">
        <v>606</v>
      </c>
      <c r="C2125" s="24">
        <f t="shared" si="169"/>
        <v>39491</v>
      </c>
      <c r="D2125" s="23">
        <f t="shared" si="170"/>
        <v>39.75</v>
      </c>
      <c r="E2125" s="23">
        <f t="shared" si="171"/>
        <v>39.75</v>
      </c>
      <c r="F2125" s="23">
        <f t="shared" si="173"/>
        <v>4.7913343458295884E-3</v>
      </c>
      <c r="G2125" s="23">
        <f t="shared" si="172"/>
        <v>2008</v>
      </c>
    </row>
    <row r="2126" spans="1:7" x14ac:dyDescent="0.2">
      <c r="A2126" s="23" t="s">
        <v>605</v>
      </c>
      <c r="C2126" s="24">
        <f t="shared" si="169"/>
        <v>39492</v>
      </c>
      <c r="D2126" s="23">
        <f t="shared" si="170"/>
        <v>39.57</v>
      </c>
      <c r="E2126" s="23">
        <f t="shared" si="171"/>
        <v>39.57</v>
      </c>
      <c r="F2126" s="23">
        <f t="shared" si="173"/>
        <v>-4.5385857030079612E-3</v>
      </c>
      <c r="G2126" s="23">
        <f t="shared" si="172"/>
        <v>2008</v>
      </c>
    </row>
    <row r="2127" spans="1:7" x14ac:dyDescent="0.2">
      <c r="A2127" s="23" t="s">
        <v>604</v>
      </c>
      <c r="C2127" s="24">
        <f t="shared" si="169"/>
        <v>39493</v>
      </c>
      <c r="D2127" s="23">
        <f t="shared" si="170"/>
        <v>39.65</v>
      </c>
      <c r="E2127" s="23">
        <f t="shared" si="171"/>
        <v>39.65</v>
      </c>
      <c r="F2127" s="23">
        <f t="shared" si="173"/>
        <v>2.0196926835239944E-3</v>
      </c>
      <c r="G2127" s="23">
        <f t="shared" si="172"/>
        <v>2008</v>
      </c>
    </row>
    <row r="2128" spans="1:7" x14ac:dyDescent="0.2">
      <c r="A2128" s="23" t="s">
        <v>603</v>
      </c>
      <c r="C2128" s="24">
        <f t="shared" si="169"/>
        <v>39496</v>
      </c>
      <c r="D2128" s="23" t="e">
        <f t="shared" si="170"/>
        <v>#VALUE!</v>
      </c>
      <c r="E2128" s="23">
        <f t="shared" si="171"/>
        <v>39.65</v>
      </c>
      <c r="F2128" s="23">
        <f t="shared" si="173"/>
        <v>0</v>
      </c>
      <c r="G2128" s="23">
        <f t="shared" si="172"/>
        <v>2008</v>
      </c>
    </row>
    <row r="2129" spans="1:7" x14ac:dyDescent="0.2">
      <c r="A2129" s="23" t="s">
        <v>602</v>
      </c>
      <c r="C2129" s="24">
        <f t="shared" si="169"/>
        <v>39497</v>
      </c>
      <c r="D2129" s="23">
        <f t="shared" si="170"/>
        <v>39.909999999999997</v>
      </c>
      <c r="E2129" s="23">
        <f t="shared" si="171"/>
        <v>39.909999999999997</v>
      </c>
      <c r="F2129" s="23">
        <f t="shared" si="173"/>
        <v>6.5359709797854493E-3</v>
      </c>
      <c r="G2129" s="23">
        <f t="shared" si="172"/>
        <v>2008</v>
      </c>
    </row>
    <row r="2130" spans="1:7" x14ac:dyDescent="0.2">
      <c r="A2130" s="23" t="s">
        <v>601</v>
      </c>
      <c r="C2130" s="24">
        <f t="shared" si="169"/>
        <v>39498</v>
      </c>
      <c r="D2130" s="23">
        <f t="shared" si="170"/>
        <v>40.11</v>
      </c>
      <c r="E2130" s="23">
        <f t="shared" si="171"/>
        <v>40.11</v>
      </c>
      <c r="F2130" s="23">
        <f t="shared" si="173"/>
        <v>4.9987607213191005E-3</v>
      </c>
      <c r="G2130" s="23">
        <f t="shared" si="172"/>
        <v>2008</v>
      </c>
    </row>
    <row r="2131" spans="1:7" x14ac:dyDescent="0.2">
      <c r="A2131" s="23" t="s">
        <v>600</v>
      </c>
      <c r="C2131" s="24">
        <f t="shared" si="169"/>
        <v>39499</v>
      </c>
      <c r="D2131" s="23">
        <f t="shared" si="170"/>
        <v>39.83</v>
      </c>
      <c r="E2131" s="23">
        <f t="shared" si="171"/>
        <v>39.83</v>
      </c>
      <c r="F2131" s="23">
        <f t="shared" si="173"/>
        <v>-7.0052825884086879E-3</v>
      </c>
      <c r="G2131" s="23">
        <f t="shared" si="172"/>
        <v>2008</v>
      </c>
    </row>
    <row r="2132" spans="1:7" x14ac:dyDescent="0.2">
      <c r="A2132" s="23" t="s">
        <v>599</v>
      </c>
      <c r="C2132" s="24">
        <f t="shared" si="169"/>
        <v>39500</v>
      </c>
      <c r="D2132" s="23">
        <f t="shared" si="170"/>
        <v>40.04</v>
      </c>
      <c r="E2132" s="23">
        <f t="shared" si="171"/>
        <v>40.04</v>
      </c>
      <c r="F2132" s="23">
        <f t="shared" si="173"/>
        <v>5.2585572534670508E-3</v>
      </c>
      <c r="G2132" s="23">
        <f t="shared" si="172"/>
        <v>2008</v>
      </c>
    </row>
    <row r="2133" spans="1:7" x14ac:dyDescent="0.2">
      <c r="A2133" s="23" t="s">
        <v>598</v>
      </c>
      <c r="C2133" s="24">
        <f t="shared" si="169"/>
        <v>39503</v>
      </c>
      <c r="D2133" s="23">
        <f t="shared" si="170"/>
        <v>39.9</v>
      </c>
      <c r="E2133" s="23">
        <f t="shared" si="171"/>
        <v>39.9</v>
      </c>
      <c r="F2133" s="23">
        <f t="shared" si="173"/>
        <v>-3.5026305512021118E-3</v>
      </c>
      <c r="G2133" s="23">
        <f t="shared" si="172"/>
        <v>2008</v>
      </c>
    </row>
    <row r="2134" spans="1:7" x14ac:dyDescent="0.2">
      <c r="A2134" s="23" t="s">
        <v>597</v>
      </c>
      <c r="C2134" s="24">
        <f t="shared" si="169"/>
        <v>39504</v>
      </c>
      <c r="D2134" s="23">
        <f t="shared" si="170"/>
        <v>39.89</v>
      </c>
      <c r="E2134" s="23">
        <f t="shared" si="171"/>
        <v>39.89</v>
      </c>
      <c r="F2134" s="23">
        <f t="shared" si="173"/>
        <v>-2.5065797850242101E-4</v>
      </c>
      <c r="G2134" s="23">
        <f t="shared" si="172"/>
        <v>2008</v>
      </c>
    </row>
    <row r="2135" spans="1:7" x14ac:dyDescent="0.2">
      <c r="A2135" s="23" t="s">
        <v>596</v>
      </c>
      <c r="C2135" s="24">
        <f t="shared" si="169"/>
        <v>39505</v>
      </c>
      <c r="D2135" s="23">
        <f t="shared" si="170"/>
        <v>39.68</v>
      </c>
      <c r="E2135" s="23">
        <f t="shared" si="171"/>
        <v>39.68</v>
      </c>
      <c r="F2135" s="23">
        <f t="shared" si="173"/>
        <v>-5.2783835006432423E-3</v>
      </c>
      <c r="G2135" s="23">
        <f t="shared" si="172"/>
        <v>2008</v>
      </c>
    </row>
    <row r="2136" spans="1:7" x14ac:dyDescent="0.2">
      <c r="A2136" s="23" t="s">
        <v>595</v>
      </c>
      <c r="C2136" s="24">
        <f t="shared" si="169"/>
        <v>39506</v>
      </c>
      <c r="D2136" s="23">
        <f t="shared" si="170"/>
        <v>39.840000000000003</v>
      </c>
      <c r="E2136" s="23">
        <f t="shared" si="171"/>
        <v>39.840000000000003</v>
      </c>
      <c r="F2136" s="23">
        <f t="shared" si="173"/>
        <v>4.024150299725548E-3</v>
      </c>
      <c r="G2136" s="23">
        <f t="shared" si="172"/>
        <v>2008</v>
      </c>
    </row>
    <row r="2137" spans="1:7" x14ac:dyDescent="0.2">
      <c r="A2137" s="23" t="s">
        <v>594</v>
      </c>
      <c r="C2137" s="24">
        <f t="shared" si="169"/>
        <v>39507</v>
      </c>
      <c r="D2137" s="23">
        <f t="shared" si="170"/>
        <v>39.96</v>
      </c>
      <c r="E2137" s="23">
        <f t="shared" si="171"/>
        <v>39.96</v>
      </c>
      <c r="F2137" s="23">
        <f t="shared" si="173"/>
        <v>3.0075210639553224E-3</v>
      </c>
      <c r="G2137" s="23">
        <f t="shared" si="172"/>
        <v>2008</v>
      </c>
    </row>
    <row r="2138" spans="1:7" x14ac:dyDescent="0.2">
      <c r="A2138" s="23" t="s">
        <v>593</v>
      </c>
      <c r="C2138" s="24">
        <f t="shared" si="169"/>
        <v>39510</v>
      </c>
      <c r="D2138" s="23">
        <f t="shared" si="170"/>
        <v>40.33</v>
      </c>
      <c r="E2138" s="23">
        <f t="shared" si="171"/>
        <v>40.33</v>
      </c>
      <c r="F2138" s="23">
        <f t="shared" si="173"/>
        <v>9.2166551049240476E-3</v>
      </c>
      <c r="G2138" s="23">
        <f t="shared" si="172"/>
        <v>2008</v>
      </c>
    </row>
    <row r="2139" spans="1:7" x14ac:dyDescent="0.2">
      <c r="A2139" s="23" t="s">
        <v>592</v>
      </c>
      <c r="C2139" s="24">
        <f t="shared" si="169"/>
        <v>39511</v>
      </c>
      <c r="D2139" s="23">
        <f t="shared" si="170"/>
        <v>40.270000000000003</v>
      </c>
      <c r="E2139" s="23">
        <f t="shared" si="171"/>
        <v>40.270000000000003</v>
      </c>
      <c r="F2139" s="23">
        <f t="shared" si="173"/>
        <v>-1.4888340219138668E-3</v>
      </c>
      <c r="G2139" s="23">
        <f t="shared" si="172"/>
        <v>2008</v>
      </c>
    </row>
    <row r="2140" spans="1:7" x14ac:dyDescent="0.2">
      <c r="A2140" s="23" t="s">
        <v>591</v>
      </c>
      <c r="C2140" s="24">
        <f t="shared" si="169"/>
        <v>39512</v>
      </c>
      <c r="D2140" s="23">
        <f t="shared" si="170"/>
        <v>40.19</v>
      </c>
      <c r="E2140" s="23">
        <f t="shared" si="171"/>
        <v>40.19</v>
      </c>
      <c r="F2140" s="23">
        <f t="shared" si="173"/>
        <v>-1.9885664022531464E-3</v>
      </c>
      <c r="G2140" s="23">
        <f t="shared" si="172"/>
        <v>2008</v>
      </c>
    </row>
    <row r="2141" spans="1:7" x14ac:dyDescent="0.2">
      <c r="A2141" s="23" t="s">
        <v>590</v>
      </c>
      <c r="C2141" s="24">
        <f t="shared" si="169"/>
        <v>39513</v>
      </c>
      <c r="D2141" s="23">
        <f t="shared" si="170"/>
        <v>40.130000000000003</v>
      </c>
      <c r="E2141" s="23">
        <f t="shared" si="171"/>
        <v>40.130000000000003</v>
      </c>
      <c r="F2141" s="23">
        <f t="shared" si="173"/>
        <v>-1.4940241822842769E-3</v>
      </c>
      <c r="G2141" s="23">
        <f t="shared" si="172"/>
        <v>2008</v>
      </c>
    </row>
    <row r="2142" spans="1:7" x14ac:dyDescent="0.2">
      <c r="A2142" s="23" t="s">
        <v>589</v>
      </c>
      <c r="C2142" s="24">
        <f t="shared" si="169"/>
        <v>39514</v>
      </c>
      <c r="D2142" s="23">
        <f t="shared" si="170"/>
        <v>40.42</v>
      </c>
      <c r="E2142" s="23">
        <f t="shared" si="171"/>
        <v>40.42</v>
      </c>
      <c r="F2142" s="23">
        <f t="shared" si="173"/>
        <v>7.2005276966495045E-3</v>
      </c>
      <c r="G2142" s="23">
        <f t="shared" si="172"/>
        <v>2008</v>
      </c>
    </row>
    <row r="2143" spans="1:7" x14ac:dyDescent="0.2">
      <c r="A2143" s="23" t="s">
        <v>588</v>
      </c>
      <c r="C2143" s="24">
        <f t="shared" si="169"/>
        <v>39517</v>
      </c>
      <c r="D2143" s="23">
        <f t="shared" si="170"/>
        <v>40.39</v>
      </c>
      <c r="E2143" s="23">
        <f t="shared" si="171"/>
        <v>40.39</v>
      </c>
      <c r="F2143" s="23">
        <f t="shared" si="173"/>
        <v>-7.4248240015347094E-4</v>
      </c>
      <c r="G2143" s="23">
        <f t="shared" si="172"/>
        <v>2008</v>
      </c>
    </row>
    <row r="2144" spans="1:7" x14ac:dyDescent="0.2">
      <c r="A2144" s="23" t="s">
        <v>587</v>
      </c>
      <c r="C2144" s="24">
        <f t="shared" si="169"/>
        <v>39518</v>
      </c>
      <c r="D2144" s="23">
        <f t="shared" si="170"/>
        <v>40.229999999999997</v>
      </c>
      <c r="E2144" s="23">
        <f t="shared" si="171"/>
        <v>40.229999999999997</v>
      </c>
      <c r="F2144" s="23">
        <f t="shared" si="173"/>
        <v>-3.9692436136247134E-3</v>
      </c>
      <c r="G2144" s="23">
        <f t="shared" si="172"/>
        <v>2008</v>
      </c>
    </row>
    <row r="2145" spans="1:7" x14ac:dyDescent="0.2">
      <c r="A2145" s="23" t="s">
        <v>586</v>
      </c>
      <c r="C2145" s="24">
        <f t="shared" si="169"/>
        <v>39519</v>
      </c>
      <c r="D2145" s="23">
        <f t="shared" si="170"/>
        <v>40.020000000000003</v>
      </c>
      <c r="E2145" s="23">
        <f t="shared" si="171"/>
        <v>40.020000000000003</v>
      </c>
      <c r="F2145" s="23">
        <f t="shared" si="173"/>
        <v>-5.2336568061093153E-3</v>
      </c>
      <c r="G2145" s="23">
        <f t="shared" si="172"/>
        <v>2008</v>
      </c>
    </row>
    <row r="2146" spans="1:7" x14ac:dyDescent="0.2">
      <c r="A2146" s="23" t="s">
        <v>585</v>
      </c>
      <c r="C2146" s="24">
        <f t="shared" si="169"/>
        <v>39520</v>
      </c>
      <c r="D2146" s="23">
        <f t="shared" si="170"/>
        <v>40.18</v>
      </c>
      <c r="E2146" s="23">
        <f t="shared" si="171"/>
        <v>40.18</v>
      </c>
      <c r="F2146" s="23">
        <f t="shared" si="173"/>
        <v>3.9900302312009615E-3</v>
      </c>
      <c r="G2146" s="23">
        <f t="shared" si="172"/>
        <v>2008</v>
      </c>
    </row>
    <row r="2147" spans="1:7" x14ac:dyDescent="0.2">
      <c r="A2147" s="23" t="s">
        <v>584</v>
      </c>
      <c r="C2147" s="24">
        <f t="shared" si="169"/>
        <v>39521</v>
      </c>
      <c r="D2147" s="23">
        <f t="shared" si="170"/>
        <v>40.4</v>
      </c>
      <c r="E2147" s="23">
        <f t="shared" si="171"/>
        <v>40.4</v>
      </c>
      <c r="F2147" s="23">
        <f t="shared" si="173"/>
        <v>5.4604255803161117E-3</v>
      </c>
      <c r="G2147" s="23">
        <f t="shared" si="172"/>
        <v>2008</v>
      </c>
    </row>
    <row r="2148" spans="1:7" x14ac:dyDescent="0.2">
      <c r="A2148" s="23" t="s">
        <v>583</v>
      </c>
      <c r="C2148" s="24">
        <f t="shared" si="169"/>
        <v>39524</v>
      </c>
      <c r="D2148" s="23">
        <f t="shared" si="170"/>
        <v>40.46</v>
      </c>
      <c r="E2148" s="23">
        <f t="shared" si="171"/>
        <v>40.46</v>
      </c>
      <c r="F2148" s="23">
        <f t="shared" si="173"/>
        <v>1.4840467724950225E-3</v>
      </c>
      <c r="G2148" s="23">
        <f t="shared" si="172"/>
        <v>2008</v>
      </c>
    </row>
    <row r="2149" spans="1:7" x14ac:dyDescent="0.2">
      <c r="A2149" s="23" t="s">
        <v>582</v>
      </c>
      <c r="C2149" s="24">
        <f t="shared" si="169"/>
        <v>39525</v>
      </c>
      <c r="D2149" s="23">
        <f t="shared" si="170"/>
        <v>40.200000000000003</v>
      </c>
      <c r="E2149" s="23">
        <f t="shared" si="171"/>
        <v>40.200000000000003</v>
      </c>
      <c r="F2149" s="23">
        <f t="shared" si="173"/>
        <v>-6.4468361146240334E-3</v>
      </c>
      <c r="G2149" s="23">
        <f t="shared" si="172"/>
        <v>2008</v>
      </c>
    </row>
    <row r="2150" spans="1:7" x14ac:dyDescent="0.2">
      <c r="A2150" s="23" t="s">
        <v>581</v>
      </c>
      <c r="C2150" s="24">
        <f t="shared" si="169"/>
        <v>39526</v>
      </c>
      <c r="D2150" s="23">
        <f t="shared" si="170"/>
        <v>40</v>
      </c>
      <c r="E2150" s="23">
        <f t="shared" si="171"/>
        <v>40</v>
      </c>
      <c r="F2150" s="23">
        <f t="shared" si="173"/>
        <v>-4.9875415110391622E-3</v>
      </c>
      <c r="G2150" s="23">
        <f t="shared" si="172"/>
        <v>2008</v>
      </c>
    </row>
    <row r="2151" spans="1:7" x14ac:dyDescent="0.2">
      <c r="A2151" s="23" t="s">
        <v>580</v>
      </c>
      <c r="C2151" s="24">
        <f t="shared" si="169"/>
        <v>39527</v>
      </c>
      <c r="D2151" s="23">
        <f t="shared" si="170"/>
        <v>40.32</v>
      </c>
      <c r="E2151" s="23">
        <f t="shared" si="171"/>
        <v>40.32</v>
      </c>
      <c r="F2151" s="23">
        <f t="shared" si="173"/>
        <v>7.9681696491768813E-3</v>
      </c>
      <c r="G2151" s="23">
        <f t="shared" si="172"/>
        <v>2008</v>
      </c>
    </row>
    <row r="2152" spans="1:7" x14ac:dyDescent="0.2">
      <c r="A2152" s="23" t="s">
        <v>579</v>
      </c>
      <c r="C2152" s="24">
        <f t="shared" si="169"/>
        <v>39528</v>
      </c>
      <c r="D2152" s="23">
        <f t="shared" si="170"/>
        <v>39.86</v>
      </c>
      <c r="E2152" s="23">
        <f t="shared" si="171"/>
        <v>39.86</v>
      </c>
      <c r="F2152" s="23">
        <f t="shared" si="173"/>
        <v>-1.1474308978464588E-2</v>
      </c>
      <c r="G2152" s="23">
        <f t="shared" si="172"/>
        <v>2008</v>
      </c>
    </row>
    <row r="2153" spans="1:7" x14ac:dyDescent="0.2">
      <c r="A2153" s="23" t="s">
        <v>578</v>
      </c>
      <c r="C2153" s="24">
        <f t="shared" si="169"/>
        <v>39531</v>
      </c>
      <c r="D2153" s="23">
        <f t="shared" si="170"/>
        <v>40.03</v>
      </c>
      <c r="E2153" s="23">
        <f t="shared" si="171"/>
        <v>40.03</v>
      </c>
      <c r="F2153" s="23">
        <f t="shared" si="173"/>
        <v>4.2558582198335953E-3</v>
      </c>
      <c r="G2153" s="23">
        <f t="shared" si="172"/>
        <v>2008</v>
      </c>
    </row>
    <row r="2154" spans="1:7" x14ac:dyDescent="0.2">
      <c r="A2154" s="23" t="s">
        <v>577</v>
      </c>
      <c r="C2154" s="24">
        <f t="shared" si="169"/>
        <v>39532</v>
      </c>
      <c r="D2154" s="23">
        <f t="shared" si="170"/>
        <v>39.93</v>
      </c>
      <c r="E2154" s="23">
        <f t="shared" si="171"/>
        <v>39.93</v>
      </c>
      <c r="F2154" s="23">
        <f t="shared" si="173"/>
        <v>-2.5012519293522786E-3</v>
      </c>
      <c r="G2154" s="23">
        <f t="shared" si="172"/>
        <v>2008</v>
      </c>
    </row>
    <row r="2155" spans="1:7" x14ac:dyDescent="0.2">
      <c r="A2155" s="23" t="s">
        <v>576</v>
      </c>
      <c r="C2155" s="24">
        <f t="shared" si="169"/>
        <v>39533</v>
      </c>
      <c r="D2155" s="23">
        <f t="shared" si="170"/>
        <v>39.96</v>
      </c>
      <c r="E2155" s="23">
        <f t="shared" si="171"/>
        <v>39.96</v>
      </c>
      <c r="F2155" s="23">
        <f t="shared" si="173"/>
        <v>7.5103270522275075E-4</v>
      </c>
      <c r="G2155" s="23">
        <f t="shared" si="172"/>
        <v>2008</v>
      </c>
    </row>
    <row r="2156" spans="1:7" x14ac:dyDescent="0.2">
      <c r="A2156" s="23" t="s">
        <v>575</v>
      </c>
      <c r="C2156" s="24">
        <f t="shared" si="169"/>
        <v>39534</v>
      </c>
      <c r="D2156" s="23">
        <f t="shared" si="170"/>
        <v>39.950000000000003</v>
      </c>
      <c r="E2156" s="23">
        <f t="shared" si="171"/>
        <v>39.950000000000003</v>
      </c>
      <c r="F2156" s="23">
        <f t="shared" si="173"/>
        <v>-2.502815680690068E-4</v>
      </c>
      <c r="G2156" s="23">
        <f t="shared" si="172"/>
        <v>2008</v>
      </c>
    </row>
    <row r="2157" spans="1:7" x14ac:dyDescent="0.2">
      <c r="A2157" s="23" t="s">
        <v>574</v>
      </c>
      <c r="C2157" s="24">
        <f t="shared" si="169"/>
        <v>39535</v>
      </c>
      <c r="D2157" s="23">
        <f t="shared" si="170"/>
        <v>39.76</v>
      </c>
      <c r="E2157" s="23">
        <f t="shared" si="171"/>
        <v>39.76</v>
      </c>
      <c r="F2157" s="23">
        <f t="shared" si="173"/>
        <v>-4.7672904239104792E-3</v>
      </c>
      <c r="G2157" s="23">
        <f t="shared" si="172"/>
        <v>2008</v>
      </c>
    </row>
    <row r="2158" spans="1:7" x14ac:dyDescent="0.2">
      <c r="A2158" s="23" t="s">
        <v>573</v>
      </c>
      <c r="C2158" s="24">
        <f t="shared" si="169"/>
        <v>39538</v>
      </c>
      <c r="D2158" s="23">
        <f t="shared" si="170"/>
        <v>40.020000000000003</v>
      </c>
      <c r="E2158" s="23">
        <f t="shared" si="171"/>
        <v>40.020000000000003</v>
      </c>
      <c r="F2158" s="23">
        <f t="shared" si="173"/>
        <v>6.5179473672141346E-3</v>
      </c>
      <c r="G2158" s="23">
        <f t="shared" si="172"/>
        <v>2008</v>
      </c>
    </row>
    <row r="2159" spans="1:7" x14ac:dyDescent="0.2">
      <c r="A2159" s="23" t="s">
        <v>572</v>
      </c>
      <c r="C2159" s="24">
        <f t="shared" si="169"/>
        <v>39539</v>
      </c>
      <c r="D2159" s="23">
        <f t="shared" si="170"/>
        <v>39.880000000000003</v>
      </c>
      <c r="E2159" s="23">
        <f t="shared" si="171"/>
        <v>39.880000000000003</v>
      </c>
      <c r="F2159" s="23">
        <f t="shared" si="173"/>
        <v>-3.5043840619497315E-3</v>
      </c>
      <c r="G2159" s="23">
        <f t="shared" si="172"/>
        <v>2008</v>
      </c>
    </row>
    <row r="2160" spans="1:7" x14ac:dyDescent="0.2">
      <c r="A2160" s="23" t="s">
        <v>571</v>
      </c>
      <c r="C2160" s="24">
        <f t="shared" si="169"/>
        <v>39540</v>
      </c>
      <c r="D2160" s="23">
        <f t="shared" si="170"/>
        <v>39.880000000000003</v>
      </c>
      <c r="E2160" s="23">
        <f t="shared" si="171"/>
        <v>39.880000000000003</v>
      </c>
      <c r="F2160" s="23">
        <f t="shared" si="173"/>
        <v>0</v>
      </c>
      <c r="G2160" s="23">
        <f t="shared" si="172"/>
        <v>2008</v>
      </c>
    </row>
    <row r="2161" spans="1:7" x14ac:dyDescent="0.2">
      <c r="A2161" s="23" t="s">
        <v>570</v>
      </c>
      <c r="C2161" s="24">
        <f t="shared" si="169"/>
        <v>39541</v>
      </c>
      <c r="D2161" s="23">
        <f t="shared" si="170"/>
        <v>39.94</v>
      </c>
      <c r="E2161" s="23">
        <f t="shared" si="171"/>
        <v>39.94</v>
      </c>
      <c r="F2161" s="23">
        <f t="shared" si="173"/>
        <v>1.5033828940314653E-3</v>
      </c>
      <c r="G2161" s="23">
        <f t="shared" si="172"/>
        <v>2008</v>
      </c>
    </row>
    <row r="2162" spans="1:7" x14ac:dyDescent="0.2">
      <c r="A2162" s="23" t="s">
        <v>569</v>
      </c>
      <c r="C2162" s="24">
        <f t="shared" si="169"/>
        <v>39542</v>
      </c>
      <c r="D2162" s="23">
        <f t="shared" si="170"/>
        <v>39.93</v>
      </c>
      <c r="E2162" s="23">
        <f t="shared" si="171"/>
        <v>39.93</v>
      </c>
      <c r="F2162" s="23">
        <f t="shared" si="173"/>
        <v>-2.5040691253913524E-4</v>
      </c>
      <c r="G2162" s="23">
        <f t="shared" si="172"/>
        <v>2008</v>
      </c>
    </row>
    <row r="2163" spans="1:7" x14ac:dyDescent="0.2">
      <c r="A2163" s="23" t="s">
        <v>568</v>
      </c>
      <c r="C2163" s="24">
        <f t="shared" si="169"/>
        <v>39545</v>
      </c>
      <c r="D2163" s="23">
        <f t="shared" si="170"/>
        <v>39.96</v>
      </c>
      <c r="E2163" s="23">
        <f t="shared" si="171"/>
        <v>39.96</v>
      </c>
      <c r="F2163" s="23">
        <f t="shared" si="173"/>
        <v>7.5103270522275075E-4</v>
      </c>
      <c r="G2163" s="23">
        <f t="shared" si="172"/>
        <v>2008</v>
      </c>
    </row>
    <row r="2164" spans="1:7" x14ac:dyDescent="0.2">
      <c r="A2164" s="23" t="s">
        <v>567</v>
      </c>
      <c r="C2164" s="24">
        <f t="shared" si="169"/>
        <v>39546</v>
      </c>
      <c r="D2164" s="23">
        <f t="shared" si="170"/>
        <v>39.9</v>
      </c>
      <c r="E2164" s="23">
        <f t="shared" si="171"/>
        <v>39.9</v>
      </c>
      <c r="F2164" s="23">
        <f t="shared" si="173"/>
        <v>-1.5026298845350185E-3</v>
      </c>
      <c r="G2164" s="23">
        <f t="shared" si="172"/>
        <v>2008</v>
      </c>
    </row>
    <row r="2165" spans="1:7" x14ac:dyDescent="0.2">
      <c r="A2165" s="23" t="s">
        <v>566</v>
      </c>
      <c r="C2165" s="24">
        <f t="shared" si="169"/>
        <v>39547</v>
      </c>
      <c r="D2165" s="23">
        <f t="shared" si="170"/>
        <v>39.909999999999997</v>
      </c>
      <c r="E2165" s="23">
        <f t="shared" si="171"/>
        <v>39.909999999999997</v>
      </c>
      <c r="F2165" s="23">
        <f t="shared" si="173"/>
        <v>2.5059516482465479E-4</v>
      </c>
      <c r="G2165" s="23">
        <f t="shared" si="172"/>
        <v>2008</v>
      </c>
    </row>
    <row r="2166" spans="1:7" x14ac:dyDescent="0.2">
      <c r="A2166" s="23" t="s">
        <v>565</v>
      </c>
      <c r="C2166" s="24">
        <f t="shared" si="169"/>
        <v>39548</v>
      </c>
      <c r="D2166" s="23">
        <f t="shared" si="170"/>
        <v>39.89</v>
      </c>
      <c r="E2166" s="23">
        <f t="shared" si="171"/>
        <v>39.89</v>
      </c>
      <c r="F2166" s="23">
        <f t="shared" si="173"/>
        <v>-5.012531433271878E-4</v>
      </c>
      <c r="G2166" s="23">
        <f t="shared" si="172"/>
        <v>2008</v>
      </c>
    </row>
    <row r="2167" spans="1:7" x14ac:dyDescent="0.2">
      <c r="A2167" s="23" t="s">
        <v>564</v>
      </c>
      <c r="C2167" s="24">
        <f t="shared" si="169"/>
        <v>39549</v>
      </c>
      <c r="D2167" s="23">
        <f t="shared" si="170"/>
        <v>39.840000000000003</v>
      </c>
      <c r="E2167" s="23">
        <f t="shared" si="171"/>
        <v>39.840000000000003</v>
      </c>
      <c r="F2167" s="23">
        <f t="shared" si="173"/>
        <v>-1.2542332009177106E-3</v>
      </c>
      <c r="G2167" s="23">
        <f t="shared" si="172"/>
        <v>2008</v>
      </c>
    </row>
    <row r="2168" spans="1:7" x14ac:dyDescent="0.2">
      <c r="A2168" s="23" t="s">
        <v>563</v>
      </c>
      <c r="C2168" s="24">
        <f t="shared" si="169"/>
        <v>39552</v>
      </c>
      <c r="D2168" s="23">
        <f t="shared" si="170"/>
        <v>39.86</v>
      </c>
      <c r="E2168" s="23">
        <f t="shared" si="171"/>
        <v>39.86</v>
      </c>
      <c r="F2168" s="23">
        <f t="shared" si="173"/>
        <v>5.0188206825118188E-4</v>
      </c>
      <c r="G2168" s="23">
        <f t="shared" si="172"/>
        <v>2008</v>
      </c>
    </row>
    <row r="2169" spans="1:7" x14ac:dyDescent="0.2">
      <c r="A2169" s="23" t="s">
        <v>562</v>
      </c>
      <c r="C2169" s="24">
        <f t="shared" si="169"/>
        <v>39553</v>
      </c>
      <c r="D2169" s="23">
        <f t="shared" si="170"/>
        <v>39.83</v>
      </c>
      <c r="E2169" s="23">
        <f t="shared" si="171"/>
        <v>39.83</v>
      </c>
      <c r="F2169" s="23">
        <f t="shared" si="173"/>
        <v>-7.529175910958426E-4</v>
      </c>
      <c r="G2169" s="23">
        <f t="shared" si="172"/>
        <v>2008</v>
      </c>
    </row>
    <row r="2170" spans="1:7" x14ac:dyDescent="0.2">
      <c r="A2170" s="23" t="s">
        <v>561</v>
      </c>
      <c r="C2170" s="24">
        <f t="shared" si="169"/>
        <v>39554</v>
      </c>
      <c r="D2170" s="23">
        <f t="shared" si="170"/>
        <v>39.89</v>
      </c>
      <c r="E2170" s="23">
        <f t="shared" si="171"/>
        <v>39.89</v>
      </c>
      <c r="F2170" s="23">
        <f t="shared" si="173"/>
        <v>1.5052687237625149E-3</v>
      </c>
      <c r="G2170" s="23">
        <f t="shared" si="172"/>
        <v>2008</v>
      </c>
    </row>
    <row r="2171" spans="1:7" x14ac:dyDescent="0.2">
      <c r="A2171" s="23" t="s">
        <v>560</v>
      </c>
      <c r="C2171" s="24">
        <f t="shared" si="169"/>
        <v>39555</v>
      </c>
      <c r="D2171" s="23">
        <f t="shared" si="170"/>
        <v>39.79</v>
      </c>
      <c r="E2171" s="23">
        <f t="shared" si="171"/>
        <v>39.79</v>
      </c>
      <c r="F2171" s="23">
        <f t="shared" si="173"/>
        <v>-2.5100414784779749E-3</v>
      </c>
      <c r="G2171" s="23">
        <f t="shared" si="172"/>
        <v>2008</v>
      </c>
    </row>
    <row r="2172" spans="1:7" x14ac:dyDescent="0.2">
      <c r="A2172" s="23" t="s">
        <v>559</v>
      </c>
      <c r="C2172" s="24">
        <f t="shared" si="169"/>
        <v>39556</v>
      </c>
      <c r="D2172" s="23">
        <f t="shared" si="170"/>
        <v>39.729999999999997</v>
      </c>
      <c r="E2172" s="23">
        <f t="shared" si="171"/>
        <v>39.729999999999997</v>
      </c>
      <c r="F2172" s="23">
        <f t="shared" si="173"/>
        <v>-1.5090546123297187E-3</v>
      </c>
      <c r="G2172" s="23">
        <f t="shared" si="172"/>
        <v>2008</v>
      </c>
    </row>
    <row r="2173" spans="1:7" x14ac:dyDescent="0.2">
      <c r="A2173" s="23" t="s">
        <v>558</v>
      </c>
      <c r="C2173" s="24">
        <f t="shared" si="169"/>
        <v>39559</v>
      </c>
      <c r="D2173" s="23">
        <f t="shared" si="170"/>
        <v>39.92</v>
      </c>
      <c r="E2173" s="23">
        <f t="shared" si="171"/>
        <v>39.92</v>
      </c>
      <c r="F2173" s="23">
        <f t="shared" si="173"/>
        <v>4.7708816167557561E-3</v>
      </c>
      <c r="G2173" s="23">
        <f t="shared" si="172"/>
        <v>2008</v>
      </c>
    </row>
    <row r="2174" spans="1:7" x14ac:dyDescent="0.2">
      <c r="A2174" s="23" t="s">
        <v>557</v>
      </c>
      <c r="C2174" s="24">
        <f t="shared" si="169"/>
        <v>39560</v>
      </c>
      <c r="D2174" s="23">
        <f t="shared" si="170"/>
        <v>39.93</v>
      </c>
      <c r="E2174" s="23">
        <f t="shared" si="171"/>
        <v>39.93</v>
      </c>
      <c r="F2174" s="23">
        <f t="shared" si="173"/>
        <v>2.5046963186668865E-4</v>
      </c>
      <c r="G2174" s="23">
        <f t="shared" si="172"/>
        <v>2008</v>
      </c>
    </row>
    <row r="2175" spans="1:7" x14ac:dyDescent="0.2">
      <c r="A2175" s="23" t="s">
        <v>556</v>
      </c>
      <c r="C2175" s="24">
        <f t="shared" si="169"/>
        <v>39561</v>
      </c>
      <c r="D2175" s="23">
        <f t="shared" si="170"/>
        <v>40</v>
      </c>
      <c r="E2175" s="23">
        <f t="shared" si="171"/>
        <v>40</v>
      </c>
      <c r="F2175" s="23">
        <f t="shared" si="173"/>
        <v>1.7515330388062744E-3</v>
      </c>
      <c r="G2175" s="23">
        <f t="shared" si="172"/>
        <v>2008</v>
      </c>
    </row>
    <row r="2176" spans="1:7" x14ac:dyDescent="0.2">
      <c r="A2176" s="23" t="s">
        <v>555</v>
      </c>
      <c r="C2176" s="24">
        <f t="shared" si="169"/>
        <v>39562</v>
      </c>
      <c r="D2176" s="23">
        <f t="shared" si="170"/>
        <v>40.14</v>
      </c>
      <c r="E2176" s="23">
        <f t="shared" si="171"/>
        <v>40.14</v>
      </c>
      <c r="F2176" s="23">
        <f t="shared" si="173"/>
        <v>3.4938892542558382E-3</v>
      </c>
      <c r="G2176" s="23">
        <f t="shared" si="172"/>
        <v>2008</v>
      </c>
    </row>
    <row r="2177" spans="1:7" x14ac:dyDescent="0.2">
      <c r="A2177" s="23" t="s">
        <v>554</v>
      </c>
      <c r="C2177" s="24">
        <f t="shared" si="169"/>
        <v>39563</v>
      </c>
      <c r="D2177" s="23">
        <f t="shared" si="170"/>
        <v>40.130000000000003</v>
      </c>
      <c r="E2177" s="23">
        <f t="shared" si="171"/>
        <v>40.130000000000003</v>
      </c>
      <c r="F2177" s="23">
        <f t="shared" si="173"/>
        <v>-2.4915908936662791E-4</v>
      </c>
      <c r="G2177" s="23">
        <f t="shared" si="172"/>
        <v>2008</v>
      </c>
    </row>
    <row r="2178" spans="1:7" x14ac:dyDescent="0.2">
      <c r="A2178" s="23" t="s">
        <v>553</v>
      </c>
      <c r="C2178" s="24">
        <f t="shared" si="169"/>
        <v>39566</v>
      </c>
      <c r="D2178" s="23">
        <f t="shared" si="170"/>
        <v>40.1</v>
      </c>
      <c r="E2178" s="23">
        <f t="shared" si="171"/>
        <v>40.1</v>
      </c>
      <c r="F2178" s="23">
        <f t="shared" si="173"/>
        <v>-7.4784996630186098E-4</v>
      </c>
      <c r="G2178" s="23">
        <f t="shared" si="172"/>
        <v>2008</v>
      </c>
    </row>
    <row r="2179" spans="1:7" x14ac:dyDescent="0.2">
      <c r="A2179" s="23" t="s">
        <v>552</v>
      </c>
      <c r="C2179" s="24">
        <f t="shared" si="169"/>
        <v>39567</v>
      </c>
      <c r="D2179" s="23">
        <f t="shared" si="170"/>
        <v>40.369999999999997</v>
      </c>
      <c r="E2179" s="23">
        <f t="shared" si="171"/>
        <v>40.369999999999997</v>
      </c>
      <c r="F2179" s="23">
        <f t="shared" si="173"/>
        <v>6.7106005523257829E-3</v>
      </c>
      <c r="G2179" s="23">
        <f t="shared" si="172"/>
        <v>2008</v>
      </c>
    </row>
    <row r="2180" spans="1:7" x14ac:dyDescent="0.2">
      <c r="A2180" s="23" t="s">
        <v>551</v>
      </c>
      <c r="C2180" s="24">
        <f t="shared" si="169"/>
        <v>39568</v>
      </c>
      <c r="D2180" s="23">
        <f t="shared" si="170"/>
        <v>40.450000000000003</v>
      </c>
      <c r="E2180" s="23">
        <f t="shared" si="171"/>
        <v>40.450000000000003</v>
      </c>
      <c r="F2180" s="23">
        <f t="shared" si="173"/>
        <v>1.9797086396513178E-3</v>
      </c>
      <c r="G2180" s="23">
        <f t="shared" si="172"/>
        <v>2008</v>
      </c>
    </row>
    <row r="2181" spans="1:7" x14ac:dyDescent="0.2">
      <c r="A2181" s="23" t="s">
        <v>550</v>
      </c>
      <c r="C2181" s="24">
        <f t="shared" si="169"/>
        <v>39569</v>
      </c>
      <c r="D2181" s="23">
        <f t="shared" si="170"/>
        <v>40.58</v>
      </c>
      <c r="E2181" s="23">
        <f t="shared" si="171"/>
        <v>40.58</v>
      </c>
      <c r="F2181" s="23">
        <f t="shared" si="173"/>
        <v>3.2086908931678029E-3</v>
      </c>
      <c r="G2181" s="23">
        <f t="shared" si="172"/>
        <v>2008</v>
      </c>
    </row>
    <row r="2182" spans="1:7" x14ac:dyDescent="0.2">
      <c r="A2182" s="23" t="s">
        <v>549</v>
      </c>
      <c r="C2182" s="24">
        <f t="shared" si="169"/>
        <v>39570</v>
      </c>
      <c r="D2182" s="23">
        <f t="shared" si="170"/>
        <v>40.549999999999997</v>
      </c>
      <c r="E2182" s="23">
        <f t="shared" si="171"/>
        <v>40.549999999999997</v>
      </c>
      <c r="F2182" s="23">
        <f t="shared" si="173"/>
        <v>-7.3955383624675565E-4</v>
      </c>
      <c r="G2182" s="23">
        <f t="shared" si="172"/>
        <v>2008</v>
      </c>
    </row>
    <row r="2183" spans="1:7" x14ac:dyDescent="0.2">
      <c r="A2183" s="23" t="s">
        <v>548</v>
      </c>
      <c r="C2183" s="24">
        <f t="shared" si="169"/>
        <v>39573</v>
      </c>
      <c r="D2183" s="23">
        <f t="shared" si="170"/>
        <v>40.450000000000003</v>
      </c>
      <c r="E2183" s="23">
        <f t="shared" si="171"/>
        <v>40.450000000000003</v>
      </c>
      <c r="F2183" s="23">
        <f t="shared" si="173"/>
        <v>-2.4691370569210423E-3</v>
      </c>
      <c r="G2183" s="23">
        <f t="shared" si="172"/>
        <v>2008</v>
      </c>
    </row>
    <row r="2184" spans="1:7" x14ac:dyDescent="0.2">
      <c r="A2184" s="23" t="s">
        <v>547</v>
      </c>
      <c r="C2184" s="24">
        <f t="shared" ref="C2184:C2247" si="174">VALUE(LEFT(A2184,15))</f>
        <v>39574</v>
      </c>
      <c r="D2184" s="23">
        <f t="shared" ref="D2184:D2247" si="175">VALUE(RIGHT(A2184,9))</f>
        <v>40.799999999999997</v>
      </c>
      <c r="E2184" s="23">
        <f t="shared" ref="E2184:E2247" si="176">IF(ISNUMBER(D2184),D2184,D2183)</f>
        <v>40.799999999999997</v>
      </c>
      <c r="F2184" s="23">
        <f t="shared" si="173"/>
        <v>8.6154379056152131E-3</v>
      </c>
      <c r="G2184" s="23">
        <f t="shared" ref="G2184:G2247" si="177">YEAR(C2184)</f>
        <v>2008</v>
      </c>
    </row>
    <row r="2185" spans="1:7" x14ac:dyDescent="0.2">
      <c r="A2185" s="23" t="s">
        <v>546</v>
      </c>
      <c r="C2185" s="24">
        <f t="shared" si="174"/>
        <v>39575</v>
      </c>
      <c r="D2185" s="23">
        <f t="shared" si="175"/>
        <v>41.3</v>
      </c>
      <c r="E2185" s="23">
        <f t="shared" si="176"/>
        <v>41.3</v>
      </c>
      <c r="F2185" s="23">
        <f t="shared" ref="F2185:F2248" si="178">LN(E2185/E2184)</f>
        <v>1.2180418556871013E-2</v>
      </c>
      <c r="G2185" s="23">
        <f t="shared" si="177"/>
        <v>2008</v>
      </c>
    </row>
    <row r="2186" spans="1:7" x14ac:dyDescent="0.2">
      <c r="A2186" s="23" t="s">
        <v>545</v>
      </c>
      <c r="C2186" s="24">
        <f t="shared" si="174"/>
        <v>39576</v>
      </c>
      <c r="D2186" s="23">
        <f t="shared" si="175"/>
        <v>41.66</v>
      </c>
      <c r="E2186" s="23">
        <f t="shared" si="176"/>
        <v>41.66</v>
      </c>
      <c r="F2186" s="23">
        <f t="shared" si="178"/>
        <v>8.6789358658388212E-3</v>
      </c>
      <c r="G2186" s="23">
        <f t="shared" si="177"/>
        <v>2008</v>
      </c>
    </row>
    <row r="2187" spans="1:7" x14ac:dyDescent="0.2">
      <c r="A2187" s="23" t="s">
        <v>544</v>
      </c>
      <c r="C2187" s="24">
        <f t="shared" si="174"/>
        <v>39577</v>
      </c>
      <c r="D2187" s="23">
        <f t="shared" si="175"/>
        <v>41.55</v>
      </c>
      <c r="E2187" s="23">
        <f t="shared" si="176"/>
        <v>41.55</v>
      </c>
      <c r="F2187" s="23">
        <f t="shared" si="178"/>
        <v>-2.6439145313686941E-3</v>
      </c>
      <c r="G2187" s="23">
        <f t="shared" si="177"/>
        <v>2008</v>
      </c>
    </row>
    <row r="2188" spans="1:7" x14ac:dyDescent="0.2">
      <c r="A2188" s="23" t="s">
        <v>543</v>
      </c>
      <c r="C2188" s="24">
        <f t="shared" si="174"/>
        <v>39580</v>
      </c>
      <c r="D2188" s="23">
        <f t="shared" si="175"/>
        <v>42</v>
      </c>
      <c r="E2188" s="23">
        <f t="shared" si="176"/>
        <v>42</v>
      </c>
      <c r="F2188" s="23">
        <f t="shared" si="178"/>
        <v>1.0772096981911261E-2</v>
      </c>
      <c r="G2188" s="23">
        <f t="shared" si="177"/>
        <v>2008</v>
      </c>
    </row>
    <row r="2189" spans="1:7" x14ac:dyDescent="0.2">
      <c r="A2189" s="23" t="s">
        <v>542</v>
      </c>
      <c r="C2189" s="24">
        <f t="shared" si="174"/>
        <v>39581</v>
      </c>
      <c r="D2189" s="23">
        <f t="shared" si="175"/>
        <v>42.08</v>
      </c>
      <c r="E2189" s="23">
        <f t="shared" si="176"/>
        <v>42.08</v>
      </c>
      <c r="F2189" s="23">
        <f t="shared" si="178"/>
        <v>1.9029501460860636E-3</v>
      </c>
      <c r="G2189" s="23">
        <f t="shared" si="177"/>
        <v>2008</v>
      </c>
    </row>
    <row r="2190" spans="1:7" x14ac:dyDescent="0.2">
      <c r="A2190" s="23" t="s">
        <v>541</v>
      </c>
      <c r="C2190" s="24">
        <f t="shared" si="174"/>
        <v>39582</v>
      </c>
      <c r="D2190" s="23">
        <f t="shared" si="175"/>
        <v>42.34</v>
      </c>
      <c r="E2190" s="23">
        <f t="shared" si="176"/>
        <v>42.34</v>
      </c>
      <c r="F2190" s="23">
        <f t="shared" si="178"/>
        <v>6.1596972772647429E-3</v>
      </c>
      <c r="G2190" s="23">
        <f t="shared" si="177"/>
        <v>2008</v>
      </c>
    </row>
    <row r="2191" spans="1:7" x14ac:dyDescent="0.2">
      <c r="A2191" s="23" t="s">
        <v>540</v>
      </c>
      <c r="C2191" s="24">
        <f t="shared" si="174"/>
        <v>39583</v>
      </c>
      <c r="D2191" s="23">
        <f t="shared" si="175"/>
        <v>42.6</v>
      </c>
      <c r="E2191" s="23">
        <f t="shared" si="176"/>
        <v>42.6</v>
      </c>
      <c r="F2191" s="23">
        <f t="shared" si="178"/>
        <v>6.1219875686056493E-3</v>
      </c>
      <c r="G2191" s="23">
        <f t="shared" si="177"/>
        <v>2008</v>
      </c>
    </row>
    <row r="2192" spans="1:7" x14ac:dyDescent="0.2">
      <c r="A2192" s="23" t="s">
        <v>539</v>
      </c>
      <c r="C2192" s="24">
        <f t="shared" si="174"/>
        <v>39584</v>
      </c>
      <c r="D2192" s="23">
        <f t="shared" si="175"/>
        <v>42.5</v>
      </c>
      <c r="E2192" s="23">
        <f t="shared" si="176"/>
        <v>42.5</v>
      </c>
      <c r="F2192" s="23">
        <f t="shared" si="178"/>
        <v>-2.3501773449536266E-3</v>
      </c>
      <c r="G2192" s="23">
        <f t="shared" si="177"/>
        <v>2008</v>
      </c>
    </row>
    <row r="2193" spans="1:7" x14ac:dyDescent="0.2">
      <c r="A2193" s="23" t="s">
        <v>538</v>
      </c>
      <c r="C2193" s="24">
        <f t="shared" si="174"/>
        <v>39587</v>
      </c>
      <c r="D2193" s="23">
        <f t="shared" si="175"/>
        <v>42.46</v>
      </c>
      <c r="E2193" s="23">
        <f t="shared" si="176"/>
        <v>42.46</v>
      </c>
      <c r="F2193" s="23">
        <f t="shared" si="178"/>
        <v>-9.4161965526109591E-4</v>
      </c>
      <c r="G2193" s="23">
        <f t="shared" si="177"/>
        <v>2008</v>
      </c>
    </row>
    <row r="2194" spans="1:7" x14ac:dyDescent="0.2">
      <c r="A2194" s="23" t="s">
        <v>537</v>
      </c>
      <c r="C2194" s="24">
        <f t="shared" si="174"/>
        <v>39588</v>
      </c>
      <c r="D2194" s="23">
        <f t="shared" si="175"/>
        <v>42.5</v>
      </c>
      <c r="E2194" s="23">
        <f t="shared" si="176"/>
        <v>42.5</v>
      </c>
      <c r="F2194" s="23">
        <f t="shared" si="178"/>
        <v>9.4161965526105102E-4</v>
      </c>
      <c r="G2194" s="23">
        <f t="shared" si="177"/>
        <v>2008</v>
      </c>
    </row>
    <row r="2195" spans="1:7" x14ac:dyDescent="0.2">
      <c r="A2195" s="23" t="s">
        <v>536</v>
      </c>
      <c r="C2195" s="24">
        <f t="shared" si="174"/>
        <v>39589</v>
      </c>
      <c r="D2195" s="23">
        <f t="shared" si="175"/>
        <v>42.77</v>
      </c>
      <c r="E2195" s="23">
        <f t="shared" si="176"/>
        <v>42.77</v>
      </c>
      <c r="F2195" s="23">
        <f t="shared" si="178"/>
        <v>6.3328463084461979E-3</v>
      </c>
      <c r="G2195" s="23">
        <f t="shared" si="177"/>
        <v>2008</v>
      </c>
    </row>
    <row r="2196" spans="1:7" x14ac:dyDescent="0.2">
      <c r="A2196" s="23" t="s">
        <v>535</v>
      </c>
      <c r="C2196" s="24">
        <f t="shared" si="174"/>
        <v>39590</v>
      </c>
      <c r="D2196" s="23">
        <f t="shared" si="175"/>
        <v>42.93</v>
      </c>
      <c r="E2196" s="23">
        <f t="shared" si="176"/>
        <v>42.93</v>
      </c>
      <c r="F2196" s="23">
        <f t="shared" si="178"/>
        <v>3.7339599976518359E-3</v>
      </c>
      <c r="G2196" s="23">
        <f t="shared" si="177"/>
        <v>2008</v>
      </c>
    </row>
    <row r="2197" spans="1:7" x14ac:dyDescent="0.2">
      <c r="A2197" s="23" t="s">
        <v>534</v>
      </c>
      <c r="C2197" s="24">
        <f t="shared" si="174"/>
        <v>39591</v>
      </c>
      <c r="D2197" s="23">
        <f t="shared" si="175"/>
        <v>42.68</v>
      </c>
      <c r="E2197" s="23">
        <f t="shared" si="176"/>
        <v>42.68</v>
      </c>
      <c r="F2197" s="23">
        <f t="shared" si="178"/>
        <v>-5.8404558029166173E-3</v>
      </c>
      <c r="G2197" s="23">
        <f t="shared" si="177"/>
        <v>2008</v>
      </c>
    </row>
    <row r="2198" spans="1:7" x14ac:dyDescent="0.2">
      <c r="A2198" s="23" t="s">
        <v>533</v>
      </c>
      <c r="C2198" s="24">
        <f t="shared" si="174"/>
        <v>39594</v>
      </c>
      <c r="D2198" s="23" t="e">
        <f t="shared" si="175"/>
        <v>#VALUE!</v>
      </c>
      <c r="E2198" s="23">
        <f t="shared" si="176"/>
        <v>42.68</v>
      </c>
      <c r="F2198" s="23">
        <f t="shared" si="178"/>
        <v>0</v>
      </c>
      <c r="G2198" s="23">
        <f t="shared" si="177"/>
        <v>2008</v>
      </c>
    </row>
    <row r="2199" spans="1:7" x14ac:dyDescent="0.2">
      <c r="A2199" s="23" t="s">
        <v>532</v>
      </c>
      <c r="C2199" s="24">
        <f t="shared" si="174"/>
        <v>39595</v>
      </c>
      <c r="D2199" s="23">
        <f t="shared" si="175"/>
        <v>42.86</v>
      </c>
      <c r="E2199" s="23">
        <f t="shared" si="176"/>
        <v>42.86</v>
      </c>
      <c r="F2199" s="23">
        <f t="shared" si="178"/>
        <v>4.2085636118782271E-3</v>
      </c>
      <c r="G2199" s="23">
        <f t="shared" si="177"/>
        <v>2008</v>
      </c>
    </row>
    <row r="2200" spans="1:7" x14ac:dyDescent="0.2">
      <c r="A2200" s="23" t="s">
        <v>531</v>
      </c>
      <c r="C2200" s="24">
        <f t="shared" si="174"/>
        <v>39596</v>
      </c>
      <c r="D2200" s="23">
        <f t="shared" si="175"/>
        <v>42.75</v>
      </c>
      <c r="E2200" s="23">
        <f t="shared" si="176"/>
        <v>42.75</v>
      </c>
      <c r="F2200" s="23">
        <f t="shared" si="178"/>
        <v>-2.5697946626617343E-3</v>
      </c>
      <c r="G2200" s="23">
        <f t="shared" si="177"/>
        <v>2008</v>
      </c>
    </row>
    <row r="2201" spans="1:7" x14ac:dyDescent="0.2">
      <c r="A2201" s="23" t="s">
        <v>530</v>
      </c>
      <c r="C2201" s="24">
        <f t="shared" si="174"/>
        <v>39597</v>
      </c>
      <c r="D2201" s="23">
        <f t="shared" si="175"/>
        <v>42.53</v>
      </c>
      <c r="E2201" s="23">
        <f t="shared" si="176"/>
        <v>42.53</v>
      </c>
      <c r="F2201" s="23">
        <f t="shared" si="178"/>
        <v>-5.1594861172270428E-3</v>
      </c>
      <c r="G2201" s="23">
        <f t="shared" si="177"/>
        <v>2008</v>
      </c>
    </row>
    <row r="2202" spans="1:7" x14ac:dyDescent="0.2">
      <c r="A2202" s="23" t="s">
        <v>529</v>
      </c>
      <c r="C2202" s="24">
        <f t="shared" si="174"/>
        <v>39598</v>
      </c>
      <c r="D2202" s="23">
        <f t="shared" si="175"/>
        <v>42.15</v>
      </c>
      <c r="E2202" s="23">
        <f t="shared" si="176"/>
        <v>42.15</v>
      </c>
      <c r="F2202" s="23">
        <f t="shared" si="178"/>
        <v>-8.9750248176777622E-3</v>
      </c>
      <c r="G2202" s="23">
        <f t="shared" si="177"/>
        <v>2008</v>
      </c>
    </row>
    <row r="2203" spans="1:7" x14ac:dyDescent="0.2">
      <c r="A2203" s="23" t="s">
        <v>528</v>
      </c>
      <c r="C2203" s="24">
        <f t="shared" si="174"/>
        <v>39601</v>
      </c>
      <c r="D2203" s="23">
        <f t="shared" si="175"/>
        <v>42.38</v>
      </c>
      <c r="E2203" s="23">
        <f t="shared" si="176"/>
        <v>42.38</v>
      </c>
      <c r="F2203" s="23">
        <f t="shared" si="178"/>
        <v>5.4418683922886858E-3</v>
      </c>
      <c r="G2203" s="23">
        <f t="shared" si="177"/>
        <v>2008</v>
      </c>
    </row>
    <row r="2204" spans="1:7" x14ac:dyDescent="0.2">
      <c r="A2204" s="23" t="s">
        <v>527</v>
      </c>
      <c r="C2204" s="24">
        <f t="shared" si="174"/>
        <v>39602</v>
      </c>
      <c r="D2204" s="23">
        <f t="shared" si="175"/>
        <v>42.5</v>
      </c>
      <c r="E2204" s="23">
        <f t="shared" si="176"/>
        <v>42.5</v>
      </c>
      <c r="F2204" s="23">
        <f t="shared" si="178"/>
        <v>2.8275230902181686E-3</v>
      </c>
      <c r="G2204" s="23">
        <f t="shared" si="177"/>
        <v>2008</v>
      </c>
    </row>
    <row r="2205" spans="1:7" x14ac:dyDescent="0.2">
      <c r="A2205" s="23" t="s">
        <v>526</v>
      </c>
      <c r="C2205" s="24">
        <f t="shared" si="174"/>
        <v>39603</v>
      </c>
      <c r="D2205" s="23">
        <f t="shared" si="175"/>
        <v>42.6</v>
      </c>
      <c r="E2205" s="23">
        <f t="shared" si="176"/>
        <v>42.6</v>
      </c>
      <c r="F2205" s="23">
        <f t="shared" si="178"/>
        <v>2.350177344953673E-3</v>
      </c>
      <c r="G2205" s="23">
        <f t="shared" si="177"/>
        <v>2008</v>
      </c>
    </row>
    <row r="2206" spans="1:7" x14ac:dyDescent="0.2">
      <c r="A2206" s="23" t="s">
        <v>525</v>
      </c>
      <c r="C2206" s="24">
        <f t="shared" si="174"/>
        <v>39604</v>
      </c>
      <c r="D2206" s="23">
        <f t="shared" si="175"/>
        <v>42.82</v>
      </c>
      <c r="E2206" s="23">
        <f t="shared" si="176"/>
        <v>42.82</v>
      </c>
      <c r="F2206" s="23">
        <f t="shared" si="178"/>
        <v>5.1510298862119195E-3</v>
      </c>
      <c r="G2206" s="23">
        <f t="shared" si="177"/>
        <v>2008</v>
      </c>
    </row>
    <row r="2207" spans="1:7" x14ac:dyDescent="0.2">
      <c r="A2207" s="23" t="s">
        <v>524</v>
      </c>
      <c r="C2207" s="24">
        <f t="shared" si="174"/>
        <v>39605</v>
      </c>
      <c r="D2207" s="23">
        <f t="shared" si="175"/>
        <v>42.63</v>
      </c>
      <c r="E2207" s="23">
        <f t="shared" si="176"/>
        <v>42.63</v>
      </c>
      <c r="F2207" s="23">
        <f t="shared" si="178"/>
        <v>-4.4470523844177762E-3</v>
      </c>
      <c r="G2207" s="23">
        <f t="shared" si="177"/>
        <v>2008</v>
      </c>
    </row>
    <row r="2208" spans="1:7" x14ac:dyDescent="0.2">
      <c r="A2208" s="23" t="s">
        <v>523</v>
      </c>
      <c r="C2208" s="24">
        <f t="shared" si="174"/>
        <v>39608</v>
      </c>
      <c r="D2208" s="23">
        <f t="shared" si="175"/>
        <v>42.85</v>
      </c>
      <c r="E2208" s="23">
        <f t="shared" si="176"/>
        <v>42.85</v>
      </c>
      <c r="F2208" s="23">
        <f t="shared" si="178"/>
        <v>5.1474142666697344E-3</v>
      </c>
      <c r="G2208" s="23">
        <f t="shared" si="177"/>
        <v>2008</v>
      </c>
    </row>
    <row r="2209" spans="1:7" x14ac:dyDescent="0.2">
      <c r="A2209" s="23" t="s">
        <v>522</v>
      </c>
      <c r="C2209" s="24">
        <f t="shared" si="174"/>
        <v>39609</v>
      </c>
      <c r="D2209" s="23">
        <f t="shared" si="175"/>
        <v>42.92</v>
      </c>
      <c r="E2209" s="23">
        <f t="shared" si="176"/>
        <v>42.92</v>
      </c>
      <c r="F2209" s="23">
        <f t="shared" si="178"/>
        <v>1.6322727187088341E-3</v>
      </c>
      <c r="G2209" s="23">
        <f t="shared" si="177"/>
        <v>2008</v>
      </c>
    </row>
    <row r="2210" spans="1:7" x14ac:dyDescent="0.2">
      <c r="A2210" s="23" t="s">
        <v>521</v>
      </c>
      <c r="C2210" s="24">
        <f t="shared" si="174"/>
        <v>39610</v>
      </c>
      <c r="D2210" s="23">
        <f t="shared" si="175"/>
        <v>42.65</v>
      </c>
      <c r="E2210" s="23">
        <f t="shared" si="176"/>
        <v>42.65</v>
      </c>
      <c r="F2210" s="23">
        <f t="shared" si="178"/>
        <v>-6.3106438248096601E-3</v>
      </c>
      <c r="G2210" s="23">
        <f t="shared" si="177"/>
        <v>2008</v>
      </c>
    </row>
    <row r="2211" spans="1:7" x14ac:dyDescent="0.2">
      <c r="A2211" s="23" t="s">
        <v>520</v>
      </c>
      <c r="C2211" s="24">
        <f t="shared" si="174"/>
        <v>39611</v>
      </c>
      <c r="D2211" s="23">
        <f t="shared" si="175"/>
        <v>42.7</v>
      </c>
      <c r="E2211" s="23">
        <f t="shared" si="176"/>
        <v>42.7</v>
      </c>
      <c r="F2211" s="23">
        <f t="shared" si="178"/>
        <v>1.1716462968907578E-3</v>
      </c>
      <c r="G2211" s="23">
        <f t="shared" si="177"/>
        <v>2008</v>
      </c>
    </row>
    <row r="2212" spans="1:7" x14ac:dyDescent="0.2">
      <c r="A2212" s="23" t="s">
        <v>519</v>
      </c>
      <c r="C2212" s="24">
        <f t="shared" si="174"/>
        <v>39612</v>
      </c>
      <c r="D2212" s="23">
        <f t="shared" si="175"/>
        <v>42.86</v>
      </c>
      <c r="E2212" s="23">
        <f t="shared" si="176"/>
        <v>42.86</v>
      </c>
      <c r="F2212" s="23">
        <f t="shared" si="178"/>
        <v>3.7400698108519168E-3</v>
      </c>
      <c r="G2212" s="23">
        <f t="shared" si="177"/>
        <v>2008</v>
      </c>
    </row>
    <row r="2213" spans="1:7" x14ac:dyDescent="0.2">
      <c r="A2213" s="23" t="s">
        <v>518</v>
      </c>
      <c r="C2213" s="24">
        <f t="shared" si="174"/>
        <v>39615</v>
      </c>
      <c r="D2213" s="23">
        <f t="shared" si="175"/>
        <v>42.93</v>
      </c>
      <c r="E2213" s="23">
        <f t="shared" si="176"/>
        <v>42.93</v>
      </c>
      <c r="F2213" s="23">
        <f t="shared" si="178"/>
        <v>1.6318921910382716E-3</v>
      </c>
      <c r="G2213" s="23">
        <f t="shared" si="177"/>
        <v>2008</v>
      </c>
    </row>
    <row r="2214" spans="1:7" x14ac:dyDescent="0.2">
      <c r="A2214" s="23" t="s">
        <v>517</v>
      </c>
      <c r="C2214" s="24">
        <f t="shared" si="174"/>
        <v>39616</v>
      </c>
      <c r="D2214" s="23">
        <f t="shared" si="175"/>
        <v>42.86</v>
      </c>
      <c r="E2214" s="23">
        <f t="shared" si="176"/>
        <v>42.86</v>
      </c>
      <c r="F2214" s="23">
        <f t="shared" si="178"/>
        <v>-1.6318921910383132E-3</v>
      </c>
      <c r="G2214" s="23">
        <f t="shared" si="177"/>
        <v>2008</v>
      </c>
    </row>
    <row r="2215" spans="1:7" x14ac:dyDescent="0.2">
      <c r="A2215" s="23" t="s">
        <v>516</v>
      </c>
      <c r="C2215" s="24">
        <f t="shared" si="174"/>
        <v>39617</v>
      </c>
      <c r="D2215" s="23">
        <f t="shared" si="175"/>
        <v>42.8</v>
      </c>
      <c r="E2215" s="23">
        <f t="shared" si="176"/>
        <v>42.8</v>
      </c>
      <c r="F2215" s="23">
        <f t="shared" si="178"/>
        <v>-1.4008874576798506E-3</v>
      </c>
      <c r="G2215" s="23">
        <f t="shared" si="177"/>
        <v>2008</v>
      </c>
    </row>
    <row r="2216" spans="1:7" x14ac:dyDescent="0.2">
      <c r="A2216" s="23" t="s">
        <v>515</v>
      </c>
      <c r="C2216" s="24">
        <f t="shared" si="174"/>
        <v>39618</v>
      </c>
      <c r="D2216" s="23">
        <f t="shared" si="175"/>
        <v>42.91</v>
      </c>
      <c r="E2216" s="23">
        <f t="shared" si="176"/>
        <v>42.91</v>
      </c>
      <c r="F2216" s="23">
        <f t="shared" si="178"/>
        <v>2.5667964156823146E-3</v>
      </c>
      <c r="G2216" s="23">
        <f t="shared" si="177"/>
        <v>2008</v>
      </c>
    </row>
    <row r="2217" spans="1:7" x14ac:dyDescent="0.2">
      <c r="A2217" s="23" t="s">
        <v>514</v>
      </c>
      <c r="C2217" s="24">
        <f t="shared" si="174"/>
        <v>39619</v>
      </c>
      <c r="D2217" s="23">
        <f t="shared" si="175"/>
        <v>42.86</v>
      </c>
      <c r="E2217" s="23">
        <f t="shared" si="176"/>
        <v>42.86</v>
      </c>
      <c r="F2217" s="23">
        <f t="shared" si="178"/>
        <v>-1.165908958002342E-3</v>
      </c>
      <c r="G2217" s="23">
        <f t="shared" si="177"/>
        <v>2008</v>
      </c>
    </row>
    <row r="2218" spans="1:7" x14ac:dyDescent="0.2">
      <c r="A2218" s="23" t="s">
        <v>513</v>
      </c>
      <c r="C2218" s="24">
        <f t="shared" si="174"/>
        <v>39622</v>
      </c>
      <c r="D2218" s="23">
        <f t="shared" si="175"/>
        <v>42.97</v>
      </c>
      <c r="E2218" s="23">
        <f t="shared" si="176"/>
        <v>42.97</v>
      </c>
      <c r="F2218" s="23">
        <f t="shared" si="178"/>
        <v>2.5632077414727799E-3</v>
      </c>
      <c r="G2218" s="23">
        <f t="shared" si="177"/>
        <v>2008</v>
      </c>
    </row>
    <row r="2219" spans="1:7" x14ac:dyDescent="0.2">
      <c r="A2219" s="23" t="s">
        <v>512</v>
      </c>
      <c r="C2219" s="24">
        <f t="shared" si="174"/>
        <v>39623</v>
      </c>
      <c r="D2219" s="23">
        <f t="shared" si="175"/>
        <v>42.75</v>
      </c>
      <c r="E2219" s="23">
        <f t="shared" si="176"/>
        <v>42.75</v>
      </c>
      <c r="F2219" s="23">
        <f t="shared" si="178"/>
        <v>-5.1330024041344726E-3</v>
      </c>
      <c r="G2219" s="23">
        <f t="shared" si="177"/>
        <v>2008</v>
      </c>
    </row>
    <row r="2220" spans="1:7" x14ac:dyDescent="0.2">
      <c r="A2220" s="23" t="s">
        <v>511</v>
      </c>
      <c r="C2220" s="24">
        <f t="shared" si="174"/>
        <v>39624</v>
      </c>
      <c r="D2220" s="23">
        <f t="shared" si="175"/>
        <v>42.73</v>
      </c>
      <c r="E2220" s="23">
        <f t="shared" si="176"/>
        <v>42.73</v>
      </c>
      <c r="F2220" s="23">
        <f t="shared" si="178"/>
        <v>-4.6794572683576187E-4</v>
      </c>
      <c r="G2220" s="23">
        <f t="shared" si="177"/>
        <v>2008</v>
      </c>
    </row>
    <row r="2221" spans="1:7" x14ac:dyDescent="0.2">
      <c r="A2221" s="23" t="s">
        <v>510</v>
      </c>
      <c r="C2221" s="24">
        <f t="shared" si="174"/>
        <v>39625</v>
      </c>
      <c r="D2221" s="23">
        <f t="shared" si="175"/>
        <v>42.6</v>
      </c>
      <c r="E2221" s="23">
        <f t="shared" si="176"/>
        <v>42.6</v>
      </c>
      <c r="F2221" s="23">
        <f t="shared" si="178"/>
        <v>-3.0469963806087309E-3</v>
      </c>
      <c r="G2221" s="23">
        <f t="shared" si="177"/>
        <v>2008</v>
      </c>
    </row>
    <row r="2222" spans="1:7" x14ac:dyDescent="0.2">
      <c r="A2222" s="23" t="s">
        <v>509</v>
      </c>
      <c r="C2222" s="24">
        <f t="shared" si="174"/>
        <v>39626</v>
      </c>
      <c r="D2222" s="23">
        <f t="shared" si="175"/>
        <v>42.78</v>
      </c>
      <c r="E2222" s="23">
        <f t="shared" si="176"/>
        <v>42.78</v>
      </c>
      <c r="F2222" s="23">
        <f t="shared" si="178"/>
        <v>4.2164503789348254E-3</v>
      </c>
      <c r="G2222" s="23">
        <f t="shared" si="177"/>
        <v>2008</v>
      </c>
    </row>
    <row r="2223" spans="1:7" x14ac:dyDescent="0.2">
      <c r="A2223" s="23" t="s">
        <v>508</v>
      </c>
      <c r="C2223" s="24">
        <f t="shared" si="174"/>
        <v>39629</v>
      </c>
      <c r="D2223" s="23">
        <f t="shared" si="175"/>
        <v>42.93</v>
      </c>
      <c r="E2223" s="23">
        <f t="shared" si="176"/>
        <v>42.93</v>
      </c>
      <c r="F2223" s="23">
        <f t="shared" si="178"/>
        <v>3.5001785822096204E-3</v>
      </c>
      <c r="G2223" s="23">
        <f t="shared" si="177"/>
        <v>2008</v>
      </c>
    </row>
    <row r="2224" spans="1:7" x14ac:dyDescent="0.2">
      <c r="A2224" s="23" t="s">
        <v>507</v>
      </c>
      <c r="C2224" s="24">
        <f t="shared" si="174"/>
        <v>39630</v>
      </c>
      <c r="D2224" s="23">
        <f t="shared" si="175"/>
        <v>43.23</v>
      </c>
      <c r="E2224" s="23">
        <f t="shared" si="176"/>
        <v>43.23</v>
      </c>
      <c r="F2224" s="23">
        <f t="shared" si="178"/>
        <v>6.9638164430710072E-3</v>
      </c>
      <c r="G2224" s="23">
        <f t="shared" si="177"/>
        <v>2008</v>
      </c>
    </row>
    <row r="2225" spans="1:7" x14ac:dyDescent="0.2">
      <c r="A2225" s="23" t="s">
        <v>506</v>
      </c>
      <c r="C2225" s="24">
        <f t="shared" si="174"/>
        <v>39631</v>
      </c>
      <c r="D2225" s="23">
        <f t="shared" si="175"/>
        <v>43.15</v>
      </c>
      <c r="E2225" s="23">
        <f t="shared" si="176"/>
        <v>43.15</v>
      </c>
      <c r="F2225" s="23">
        <f t="shared" si="178"/>
        <v>-1.8522811501034155E-3</v>
      </c>
      <c r="G2225" s="23">
        <f t="shared" si="177"/>
        <v>2008</v>
      </c>
    </row>
    <row r="2226" spans="1:7" x14ac:dyDescent="0.2">
      <c r="A2226" s="23" t="s">
        <v>505</v>
      </c>
      <c r="C2226" s="24">
        <f t="shared" si="174"/>
        <v>39632</v>
      </c>
      <c r="D2226" s="23">
        <f t="shared" si="175"/>
        <v>43.17</v>
      </c>
      <c r="E2226" s="23">
        <f t="shared" si="176"/>
        <v>43.17</v>
      </c>
      <c r="F2226" s="23">
        <f t="shared" si="178"/>
        <v>4.6339203794930984E-4</v>
      </c>
      <c r="G2226" s="23">
        <f t="shared" si="177"/>
        <v>2008</v>
      </c>
    </row>
    <row r="2227" spans="1:7" x14ac:dyDescent="0.2">
      <c r="A2227" s="23" t="s">
        <v>504</v>
      </c>
      <c r="C2227" s="24">
        <f t="shared" si="174"/>
        <v>39633</v>
      </c>
      <c r="D2227" s="23" t="e">
        <f t="shared" si="175"/>
        <v>#VALUE!</v>
      </c>
      <c r="E2227" s="23">
        <f t="shared" si="176"/>
        <v>43.17</v>
      </c>
      <c r="F2227" s="23">
        <f t="shared" si="178"/>
        <v>0</v>
      </c>
      <c r="G2227" s="23">
        <f t="shared" si="177"/>
        <v>2008</v>
      </c>
    </row>
    <row r="2228" spans="1:7" x14ac:dyDescent="0.2">
      <c r="A2228" s="23" t="s">
        <v>503</v>
      </c>
      <c r="C2228" s="24">
        <f t="shared" si="174"/>
        <v>39636</v>
      </c>
      <c r="D2228" s="23">
        <f t="shared" si="175"/>
        <v>43.29</v>
      </c>
      <c r="E2228" s="23">
        <f t="shared" si="176"/>
        <v>43.29</v>
      </c>
      <c r="F2228" s="23">
        <f t="shared" si="178"/>
        <v>2.775851886502981E-3</v>
      </c>
      <c r="G2228" s="23">
        <f t="shared" si="177"/>
        <v>2008</v>
      </c>
    </row>
    <row r="2229" spans="1:7" x14ac:dyDescent="0.2">
      <c r="A2229" s="23" t="s">
        <v>502</v>
      </c>
      <c r="C2229" s="24">
        <f t="shared" si="174"/>
        <v>39637</v>
      </c>
      <c r="D2229" s="23">
        <f t="shared" si="175"/>
        <v>43.23</v>
      </c>
      <c r="E2229" s="23">
        <f t="shared" si="176"/>
        <v>43.23</v>
      </c>
      <c r="F2229" s="23">
        <f t="shared" si="178"/>
        <v>-1.3869627743488208E-3</v>
      </c>
      <c r="G2229" s="23">
        <f t="shared" si="177"/>
        <v>2008</v>
      </c>
    </row>
    <row r="2230" spans="1:7" x14ac:dyDescent="0.2">
      <c r="A2230" s="23" t="s">
        <v>501</v>
      </c>
      <c r="C2230" s="24">
        <f t="shared" si="174"/>
        <v>39638</v>
      </c>
      <c r="D2230" s="23">
        <f t="shared" si="175"/>
        <v>43.02</v>
      </c>
      <c r="E2230" s="23">
        <f t="shared" si="176"/>
        <v>43.02</v>
      </c>
      <c r="F2230" s="23">
        <f t="shared" si="178"/>
        <v>-4.8695748399562762E-3</v>
      </c>
      <c r="G2230" s="23">
        <f t="shared" si="177"/>
        <v>2008</v>
      </c>
    </row>
    <row r="2231" spans="1:7" x14ac:dyDescent="0.2">
      <c r="A2231" s="23" t="s">
        <v>500</v>
      </c>
      <c r="C2231" s="24">
        <f t="shared" si="174"/>
        <v>39639</v>
      </c>
      <c r="D2231" s="23">
        <f t="shared" si="175"/>
        <v>42.94</v>
      </c>
      <c r="E2231" s="23">
        <f t="shared" si="176"/>
        <v>42.94</v>
      </c>
      <c r="F2231" s="23">
        <f t="shared" si="178"/>
        <v>-1.8613313889491003E-3</v>
      </c>
      <c r="G2231" s="23">
        <f t="shared" si="177"/>
        <v>2008</v>
      </c>
    </row>
    <row r="2232" spans="1:7" x14ac:dyDescent="0.2">
      <c r="A2232" s="23" t="s">
        <v>499</v>
      </c>
      <c r="C2232" s="24">
        <f t="shared" si="174"/>
        <v>39640</v>
      </c>
      <c r="D2232" s="23">
        <f t="shared" si="175"/>
        <v>42.8</v>
      </c>
      <c r="E2232" s="23">
        <f t="shared" si="176"/>
        <v>42.8</v>
      </c>
      <c r="F2232" s="23">
        <f t="shared" si="178"/>
        <v>-3.2656898628838494E-3</v>
      </c>
      <c r="G2232" s="23">
        <f t="shared" si="177"/>
        <v>2008</v>
      </c>
    </row>
    <row r="2233" spans="1:7" x14ac:dyDescent="0.2">
      <c r="A2233" s="23" t="s">
        <v>498</v>
      </c>
      <c r="C2233" s="24">
        <f t="shared" si="174"/>
        <v>39643</v>
      </c>
      <c r="D2233" s="23">
        <f t="shared" si="175"/>
        <v>42.8</v>
      </c>
      <c r="E2233" s="23">
        <f t="shared" si="176"/>
        <v>42.8</v>
      </c>
      <c r="F2233" s="23">
        <f t="shared" si="178"/>
        <v>0</v>
      </c>
      <c r="G2233" s="23">
        <f t="shared" si="177"/>
        <v>2008</v>
      </c>
    </row>
    <row r="2234" spans="1:7" x14ac:dyDescent="0.2">
      <c r="A2234" s="23" t="s">
        <v>497</v>
      </c>
      <c r="C2234" s="24">
        <f t="shared" si="174"/>
        <v>39644</v>
      </c>
      <c r="D2234" s="23">
        <f t="shared" si="175"/>
        <v>43.12</v>
      </c>
      <c r="E2234" s="23">
        <f t="shared" si="176"/>
        <v>43.12</v>
      </c>
      <c r="F2234" s="23">
        <f t="shared" si="178"/>
        <v>7.448824012990695E-3</v>
      </c>
      <c r="G2234" s="23">
        <f t="shared" si="177"/>
        <v>2008</v>
      </c>
    </row>
    <row r="2235" spans="1:7" x14ac:dyDescent="0.2">
      <c r="A2235" s="23" t="s">
        <v>496</v>
      </c>
      <c r="C2235" s="24">
        <f t="shared" si="174"/>
        <v>39645</v>
      </c>
      <c r="D2235" s="23">
        <f t="shared" si="175"/>
        <v>43.05</v>
      </c>
      <c r="E2235" s="23">
        <f t="shared" si="176"/>
        <v>43.05</v>
      </c>
      <c r="F2235" s="23">
        <f t="shared" si="178"/>
        <v>-1.624695727001922E-3</v>
      </c>
      <c r="G2235" s="23">
        <f t="shared" si="177"/>
        <v>2008</v>
      </c>
    </row>
    <row r="2236" spans="1:7" x14ac:dyDescent="0.2">
      <c r="A2236" s="23" t="s">
        <v>495</v>
      </c>
      <c r="C2236" s="24">
        <f t="shared" si="174"/>
        <v>39646</v>
      </c>
      <c r="D2236" s="23">
        <f t="shared" si="175"/>
        <v>42.7</v>
      </c>
      <c r="E2236" s="23">
        <f t="shared" si="176"/>
        <v>42.7</v>
      </c>
      <c r="F2236" s="23">
        <f t="shared" si="178"/>
        <v>-8.1633106391607573E-3</v>
      </c>
      <c r="G2236" s="23">
        <f t="shared" si="177"/>
        <v>2008</v>
      </c>
    </row>
    <row r="2237" spans="1:7" x14ac:dyDescent="0.2">
      <c r="A2237" s="23" t="s">
        <v>494</v>
      </c>
      <c r="C2237" s="24">
        <f t="shared" si="174"/>
        <v>39647</v>
      </c>
      <c r="D2237" s="23">
        <f t="shared" si="175"/>
        <v>42.66</v>
      </c>
      <c r="E2237" s="23">
        <f t="shared" si="176"/>
        <v>42.66</v>
      </c>
      <c r="F2237" s="23">
        <f t="shared" si="178"/>
        <v>-9.3720719137453895E-4</v>
      </c>
      <c r="G2237" s="23">
        <f t="shared" si="177"/>
        <v>2008</v>
      </c>
    </row>
    <row r="2238" spans="1:7" x14ac:dyDescent="0.2">
      <c r="A2238" s="23" t="s">
        <v>493</v>
      </c>
      <c r="C2238" s="24">
        <f t="shared" si="174"/>
        <v>39650</v>
      </c>
      <c r="D2238" s="23">
        <f t="shared" si="175"/>
        <v>42.57</v>
      </c>
      <c r="E2238" s="23">
        <f t="shared" si="176"/>
        <v>42.57</v>
      </c>
      <c r="F2238" s="23">
        <f t="shared" si="178"/>
        <v>-2.1119332031433904E-3</v>
      </c>
      <c r="G2238" s="23">
        <f t="shared" si="177"/>
        <v>2008</v>
      </c>
    </row>
    <row r="2239" spans="1:7" x14ac:dyDescent="0.2">
      <c r="A2239" s="23" t="s">
        <v>492</v>
      </c>
      <c r="C2239" s="24">
        <f t="shared" si="174"/>
        <v>39651</v>
      </c>
      <c r="D2239" s="23">
        <f t="shared" si="175"/>
        <v>42.65</v>
      </c>
      <c r="E2239" s="23">
        <f t="shared" si="176"/>
        <v>42.65</v>
      </c>
      <c r="F2239" s="23">
        <f t="shared" si="178"/>
        <v>1.8774940976271387E-3</v>
      </c>
      <c r="G2239" s="23">
        <f t="shared" si="177"/>
        <v>2008</v>
      </c>
    </row>
    <row r="2240" spans="1:7" x14ac:dyDescent="0.2">
      <c r="A2240" s="23" t="s">
        <v>491</v>
      </c>
      <c r="C2240" s="24">
        <f t="shared" si="174"/>
        <v>39652</v>
      </c>
      <c r="D2240" s="23">
        <f t="shared" si="175"/>
        <v>42.05</v>
      </c>
      <c r="E2240" s="23">
        <f t="shared" si="176"/>
        <v>42.05</v>
      </c>
      <c r="F2240" s="23">
        <f t="shared" si="178"/>
        <v>-1.4167887518731104E-2</v>
      </c>
      <c r="G2240" s="23">
        <f t="shared" si="177"/>
        <v>2008</v>
      </c>
    </row>
    <row r="2241" spans="1:7" x14ac:dyDescent="0.2">
      <c r="A2241" s="23" t="s">
        <v>490</v>
      </c>
      <c r="C2241" s="24">
        <f t="shared" si="174"/>
        <v>39653</v>
      </c>
      <c r="D2241" s="23">
        <f t="shared" si="175"/>
        <v>42.1</v>
      </c>
      <c r="E2241" s="23">
        <f t="shared" si="176"/>
        <v>42.1</v>
      </c>
      <c r="F2241" s="23">
        <f t="shared" si="178"/>
        <v>1.1883542693787133E-3</v>
      </c>
      <c r="G2241" s="23">
        <f t="shared" si="177"/>
        <v>2008</v>
      </c>
    </row>
    <row r="2242" spans="1:7" x14ac:dyDescent="0.2">
      <c r="A2242" s="23" t="s">
        <v>489</v>
      </c>
      <c r="C2242" s="24">
        <f t="shared" si="174"/>
        <v>39654</v>
      </c>
      <c r="D2242" s="23">
        <f t="shared" si="175"/>
        <v>41.1</v>
      </c>
      <c r="E2242" s="23">
        <f t="shared" si="176"/>
        <v>41.1</v>
      </c>
      <c r="F2242" s="23">
        <f t="shared" si="178"/>
        <v>-2.4039619186146777E-2</v>
      </c>
      <c r="G2242" s="23">
        <f t="shared" si="177"/>
        <v>2008</v>
      </c>
    </row>
    <row r="2243" spans="1:7" x14ac:dyDescent="0.2">
      <c r="A2243" s="23" t="s">
        <v>488</v>
      </c>
      <c r="C2243" s="24">
        <f t="shared" si="174"/>
        <v>39657</v>
      </c>
      <c r="D2243" s="23">
        <f t="shared" si="175"/>
        <v>42.52</v>
      </c>
      <c r="E2243" s="23">
        <f t="shared" si="176"/>
        <v>42.52</v>
      </c>
      <c r="F2243" s="23">
        <f t="shared" si="178"/>
        <v>3.3966431971558193E-2</v>
      </c>
      <c r="G2243" s="23">
        <f t="shared" si="177"/>
        <v>2008</v>
      </c>
    </row>
    <row r="2244" spans="1:7" x14ac:dyDescent="0.2">
      <c r="A2244" s="23" t="s">
        <v>487</v>
      </c>
      <c r="C2244" s="24">
        <f t="shared" si="174"/>
        <v>39658</v>
      </c>
      <c r="D2244" s="23">
        <f t="shared" si="175"/>
        <v>42.56</v>
      </c>
      <c r="E2244" s="23">
        <f t="shared" si="176"/>
        <v>42.56</v>
      </c>
      <c r="F2244" s="23">
        <f t="shared" si="178"/>
        <v>9.4029155964172153E-4</v>
      </c>
      <c r="G2244" s="23">
        <f t="shared" si="177"/>
        <v>2008</v>
      </c>
    </row>
    <row r="2245" spans="1:7" x14ac:dyDescent="0.2">
      <c r="A2245" s="23" t="s">
        <v>486</v>
      </c>
      <c r="C2245" s="24">
        <f t="shared" si="174"/>
        <v>39659</v>
      </c>
      <c r="D2245" s="23">
        <f t="shared" si="175"/>
        <v>42.28</v>
      </c>
      <c r="E2245" s="23">
        <f t="shared" si="176"/>
        <v>42.28</v>
      </c>
      <c r="F2245" s="23">
        <f t="shared" si="178"/>
        <v>-6.6006840313521361E-3</v>
      </c>
      <c r="G2245" s="23">
        <f t="shared" si="177"/>
        <v>2008</v>
      </c>
    </row>
    <row r="2246" spans="1:7" x14ac:dyDescent="0.2">
      <c r="A2246" s="23" t="s">
        <v>485</v>
      </c>
      <c r="C2246" s="24">
        <f t="shared" si="174"/>
        <v>39660</v>
      </c>
      <c r="D2246" s="23">
        <f t="shared" si="175"/>
        <v>42.47</v>
      </c>
      <c r="E2246" s="23">
        <f t="shared" si="176"/>
        <v>42.47</v>
      </c>
      <c r="F2246" s="23">
        <f t="shared" si="178"/>
        <v>4.4837833231427815E-3</v>
      </c>
      <c r="G2246" s="23">
        <f t="shared" si="177"/>
        <v>2008</v>
      </c>
    </row>
    <row r="2247" spans="1:7" x14ac:dyDescent="0.2">
      <c r="A2247" s="23" t="s">
        <v>484</v>
      </c>
      <c r="C2247" s="24">
        <f t="shared" si="174"/>
        <v>39661</v>
      </c>
      <c r="D2247" s="23">
        <f t="shared" si="175"/>
        <v>42.26</v>
      </c>
      <c r="E2247" s="23">
        <f t="shared" si="176"/>
        <v>42.26</v>
      </c>
      <c r="F2247" s="23">
        <f t="shared" si="178"/>
        <v>-4.9569321372691898E-3</v>
      </c>
      <c r="G2247" s="23">
        <f t="shared" si="177"/>
        <v>2008</v>
      </c>
    </row>
    <row r="2248" spans="1:7" x14ac:dyDescent="0.2">
      <c r="A2248" s="23" t="s">
        <v>483</v>
      </c>
      <c r="C2248" s="24">
        <f t="shared" ref="C2248:C2311" si="179">VALUE(LEFT(A2248,15))</f>
        <v>39664</v>
      </c>
      <c r="D2248" s="23">
        <f t="shared" ref="D2248:D2311" si="180">VALUE(RIGHT(A2248,9))</f>
        <v>42.45</v>
      </c>
      <c r="E2248" s="23">
        <f t="shared" ref="E2248:E2311" si="181">IF(ISNUMBER(D2248),D2248,D2247)</f>
        <v>42.45</v>
      </c>
      <c r="F2248" s="23">
        <f t="shared" si="178"/>
        <v>4.4859005694458699E-3</v>
      </c>
      <c r="G2248" s="23">
        <f t="shared" ref="G2248:G2311" si="182">YEAR(C2248)</f>
        <v>2008</v>
      </c>
    </row>
    <row r="2249" spans="1:7" x14ac:dyDescent="0.2">
      <c r="A2249" s="23" t="s">
        <v>482</v>
      </c>
      <c r="C2249" s="24">
        <f t="shared" si="179"/>
        <v>39665</v>
      </c>
      <c r="D2249" s="23">
        <f t="shared" si="180"/>
        <v>42.15</v>
      </c>
      <c r="E2249" s="23">
        <f t="shared" si="181"/>
        <v>42.15</v>
      </c>
      <c r="F2249" s="23">
        <f t="shared" ref="F2249:F2312" si="183">LN(E2249/E2248)</f>
        <v>-7.0922283094919103E-3</v>
      </c>
      <c r="G2249" s="23">
        <f t="shared" si="182"/>
        <v>2008</v>
      </c>
    </row>
    <row r="2250" spans="1:7" x14ac:dyDescent="0.2">
      <c r="A2250" s="23" t="s">
        <v>481</v>
      </c>
      <c r="C2250" s="24">
        <f t="shared" si="179"/>
        <v>39666</v>
      </c>
      <c r="D2250" s="23">
        <f t="shared" si="180"/>
        <v>42.01</v>
      </c>
      <c r="E2250" s="23">
        <f t="shared" si="181"/>
        <v>42.01</v>
      </c>
      <c r="F2250" s="23">
        <f t="shared" si="183"/>
        <v>-3.3269992665737815E-3</v>
      </c>
      <c r="G2250" s="23">
        <f t="shared" si="182"/>
        <v>2008</v>
      </c>
    </row>
    <row r="2251" spans="1:7" x14ac:dyDescent="0.2">
      <c r="A2251" s="23" t="s">
        <v>480</v>
      </c>
      <c r="C2251" s="24">
        <f t="shared" si="179"/>
        <v>39667</v>
      </c>
      <c r="D2251" s="23">
        <f t="shared" si="180"/>
        <v>42.05</v>
      </c>
      <c r="E2251" s="23">
        <f t="shared" si="181"/>
        <v>42.05</v>
      </c>
      <c r="F2251" s="23">
        <f t="shared" si="183"/>
        <v>9.517012376663445E-4</v>
      </c>
      <c r="G2251" s="23">
        <f t="shared" si="182"/>
        <v>2008</v>
      </c>
    </row>
    <row r="2252" spans="1:7" x14ac:dyDescent="0.2">
      <c r="A2252" s="23" t="s">
        <v>479</v>
      </c>
      <c r="C2252" s="24">
        <f t="shared" si="179"/>
        <v>39668</v>
      </c>
      <c r="D2252" s="23">
        <f t="shared" si="180"/>
        <v>42.05</v>
      </c>
      <c r="E2252" s="23">
        <f t="shared" si="181"/>
        <v>42.05</v>
      </c>
      <c r="F2252" s="23">
        <f t="shared" si="183"/>
        <v>0</v>
      </c>
      <c r="G2252" s="23">
        <f t="shared" si="182"/>
        <v>2008</v>
      </c>
    </row>
    <row r="2253" spans="1:7" x14ac:dyDescent="0.2">
      <c r="A2253" s="23" t="s">
        <v>478</v>
      </c>
      <c r="C2253" s="24">
        <f t="shared" si="179"/>
        <v>39671</v>
      </c>
      <c r="D2253" s="23">
        <f t="shared" si="180"/>
        <v>42.06</v>
      </c>
      <c r="E2253" s="23">
        <f t="shared" si="181"/>
        <v>42.06</v>
      </c>
      <c r="F2253" s="23">
        <f t="shared" si="183"/>
        <v>2.3778385559689247E-4</v>
      </c>
      <c r="G2253" s="23">
        <f t="shared" si="182"/>
        <v>2008</v>
      </c>
    </row>
    <row r="2254" spans="1:7" x14ac:dyDescent="0.2">
      <c r="A2254" s="23" t="s">
        <v>477</v>
      </c>
      <c r="C2254" s="24">
        <f t="shared" si="179"/>
        <v>39672</v>
      </c>
      <c r="D2254" s="23">
        <f t="shared" si="180"/>
        <v>42.34</v>
      </c>
      <c r="E2254" s="23">
        <f t="shared" si="181"/>
        <v>42.34</v>
      </c>
      <c r="F2254" s="23">
        <f t="shared" si="183"/>
        <v>6.6350954321655071E-3</v>
      </c>
      <c r="G2254" s="23">
        <f t="shared" si="182"/>
        <v>2008</v>
      </c>
    </row>
    <row r="2255" spans="1:7" x14ac:dyDescent="0.2">
      <c r="A2255" s="23" t="s">
        <v>476</v>
      </c>
      <c r="C2255" s="24">
        <f t="shared" si="179"/>
        <v>39673</v>
      </c>
      <c r="D2255" s="23">
        <f t="shared" si="180"/>
        <v>42.55</v>
      </c>
      <c r="E2255" s="23">
        <f t="shared" si="181"/>
        <v>42.55</v>
      </c>
      <c r="F2255" s="23">
        <f t="shared" si="183"/>
        <v>4.9475893126639499E-3</v>
      </c>
      <c r="G2255" s="23">
        <f t="shared" si="182"/>
        <v>2008</v>
      </c>
    </row>
    <row r="2256" spans="1:7" x14ac:dyDescent="0.2">
      <c r="A2256" s="23" t="s">
        <v>475</v>
      </c>
      <c r="C2256" s="24">
        <f t="shared" si="179"/>
        <v>39674</v>
      </c>
      <c r="D2256" s="23">
        <f t="shared" si="180"/>
        <v>43</v>
      </c>
      <c r="E2256" s="23">
        <f t="shared" si="181"/>
        <v>43</v>
      </c>
      <c r="F2256" s="23">
        <f t="shared" si="183"/>
        <v>1.0520260674179422E-2</v>
      </c>
      <c r="G2256" s="23">
        <f t="shared" si="182"/>
        <v>2008</v>
      </c>
    </row>
    <row r="2257" spans="1:7" x14ac:dyDescent="0.2">
      <c r="A2257" s="23" t="s">
        <v>474</v>
      </c>
      <c r="C2257" s="24">
        <f t="shared" si="179"/>
        <v>39675</v>
      </c>
      <c r="D2257" s="23">
        <f t="shared" si="180"/>
        <v>42.8</v>
      </c>
      <c r="E2257" s="23">
        <f t="shared" si="181"/>
        <v>42.8</v>
      </c>
      <c r="F2257" s="23">
        <f t="shared" si="183"/>
        <v>-4.662013105811413E-3</v>
      </c>
      <c r="G2257" s="23">
        <f t="shared" si="182"/>
        <v>2008</v>
      </c>
    </row>
    <row r="2258" spans="1:7" x14ac:dyDescent="0.2">
      <c r="A2258" s="23" t="s">
        <v>473</v>
      </c>
      <c r="C2258" s="24">
        <f t="shared" si="179"/>
        <v>39678</v>
      </c>
      <c r="D2258" s="23">
        <f t="shared" si="180"/>
        <v>43.49</v>
      </c>
      <c r="E2258" s="23">
        <f t="shared" si="181"/>
        <v>43.49</v>
      </c>
      <c r="F2258" s="23">
        <f t="shared" si="183"/>
        <v>1.599292402179606E-2</v>
      </c>
      <c r="G2258" s="23">
        <f t="shared" si="182"/>
        <v>2008</v>
      </c>
    </row>
    <row r="2259" spans="1:7" x14ac:dyDescent="0.2">
      <c r="A2259" s="23" t="s">
        <v>472</v>
      </c>
      <c r="C2259" s="24">
        <f t="shared" si="179"/>
        <v>39679</v>
      </c>
      <c r="D2259" s="23">
        <f t="shared" si="180"/>
        <v>43.51</v>
      </c>
      <c r="E2259" s="23">
        <f t="shared" si="181"/>
        <v>43.51</v>
      </c>
      <c r="F2259" s="23">
        <f t="shared" si="183"/>
        <v>4.5977012304156248E-4</v>
      </c>
      <c r="G2259" s="23">
        <f t="shared" si="182"/>
        <v>2008</v>
      </c>
    </row>
    <row r="2260" spans="1:7" x14ac:dyDescent="0.2">
      <c r="A2260" s="23" t="s">
        <v>471</v>
      </c>
      <c r="C2260" s="24">
        <f t="shared" si="179"/>
        <v>39680</v>
      </c>
      <c r="D2260" s="23">
        <f t="shared" si="180"/>
        <v>43.61</v>
      </c>
      <c r="E2260" s="23">
        <f t="shared" si="181"/>
        <v>43.61</v>
      </c>
      <c r="F2260" s="23">
        <f t="shared" si="183"/>
        <v>2.2956851220863102E-3</v>
      </c>
      <c r="G2260" s="23">
        <f t="shared" si="182"/>
        <v>2008</v>
      </c>
    </row>
    <row r="2261" spans="1:7" x14ac:dyDescent="0.2">
      <c r="A2261" s="23" t="s">
        <v>470</v>
      </c>
      <c r="C2261" s="24">
        <f t="shared" si="179"/>
        <v>39681</v>
      </c>
      <c r="D2261" s="23">
        <f t="shared" si="180"/>
        <v>43.43</v>
      </c>
      <c r="E2261" s="23">
        <f t="shared" si="181"/>
        <v>43.43</v>
      </c>
      <c r="F2261" s="23">
        <f t="shared" si="183"/>
        <v>-4.1360353079445272E-3</v>
      </c>
      <c r="G2261" s="23">
        <f t="shared" si="182"/>
        <v>2008</v>
      </c>
    </row>
    <row r="2262" spans="1:7" x14ac:dyDescent="0.2">
      <c r="A2262" s="23" t="s">
        <v>469</v>
      </c>
      <c r="C2262" s="24">
        <f t="shared" si="179"/>
        <v>39682</v>
      </c>
      <c r="D2262" s="23">
        <f t="shared" si="180"/>
        <v>43.32</v>
      </c>
      <c r="E2262" s="23">
        <f t="shared" si="181"/>
        <v>43.32</v>
      </c>
      <c r="F2262" s="23">
        <f t="shared" si="183"/>
        <v>-2.5360244139406543E-3</v>
      </c>
      <c r="G2262" s="23">
        <f t="shared" si="182"/>
        <v>2008</v>
      </c>
    </row>
    <row r="2263" spans="1:7" x14ac:dyDescent="0.2">
      <c r="A2263" s="23" t="s">
        <v>468</v>
      </c>
      <c r="C2263" s="24">
        <f t="shared" si="179"/>
        <v>39685</v>
      </c>
      <c r="D2263" s="23">
        <f t="shared" si="180"/>
        <v>43.68</v>
      </c>
      <c r="E2263" s="23">
        <f t="shared" si="181"/>
        <v>43.68</v>
      </c>
      <c r="F2263" s="23">
        <f t="shared" si="183"/>
        <v>8.2759093038596611E-3</v>
      </c>
      <c r="G2263" s="23">
        <f t="shared" si="182"/>
        <v>2008</v>
      </c>
    </row>
    <row r="2264" spans="1:7" x14ac:dyDescent="0.2">
      <c r="A2264" s="23" t="s">
        <v>467</v>
      </c>
      <c r="C2264" s="24">
        <f t="shared" si="179"/>
        <v>39686</v>
      </c>
      <c r="D2264" s="23">
        <f t="shared" si="180"/>
        <v>43.74</v>
      </c>
      <c r="E2264" s="23">
        <f t="shared" si="181"/>
        <v>43.74</v>
      </c>
      <c r="F2264" s="23">
        <f t="shared" si="183"/>
        <v>1.3726838119721742E-3</v>
      </c>
      <c r="G2264" s="23">
        <f t="shared" si="182"/>
        <v>2008</v>
      </c>
    </row>
    <row r="2265" spans="1:7" x14ac:dyDescent="0.2">
      <c r="A2265" s="23" t="s">
        <v>466</v>
      </c>
      <c r="C2265" s="24">
        <f t="shared" si="179"/>
        <v>39687</v>
      </c>
      <c r="D2265" s="23">
        <f t="shared" si="180"/>
        <v>43.62</v>
      </c>
      <c r="E2265" s="23">
        <f t="shared" si="181"/>
        <v>43.62</v>
      </c>
      <c r="F2265" s="23">
        <f t="shared" si="183"/>
        <v>-2.7472544751389184E-3</v>
      </c>
      <c r="G2265" s="23">
        <f t="shared" si="182"/>
        <v>2008</v>
      </c>
    </row>
    <row r="2266" spans="1:7" x14ac:dyDescent="0.2">
      <c r="A2266" s="23" t="s">
        <v>465</v>
      </c>
      <c r="C2266" s="24">
        <f t="shared" si="179"/>
        <v>39688</v>
      </c>
      <c r="D2266" s="23">
        <f t="shared" si="180"/>
        <v>43.65</v>
      </c>
      <c r="E2266" s="23">
        <f t="shared" si="181"/>
        <v>43.65</v>
      </c>
      <c r="F2266" s="23">
        <f t="shared" si="183"/>
        <v>6.8752151212819268E-4</v>
      </c>
      <c r="G2266" s="23">
        <f t="shared" si="182"/>
        <v>2008</v>
      </c>
    </row>
    <row r="2267" spans="1:7" x14ac:dyDescent="0.2">
      <c r="A2267" s="23" t="s">
        <v>464</v>
      </c>
      <c r="C2267" s="24">
        <f t="shared" si="179"/>
        <v>39689</v>
      </c>
      <c r="D2267" s="23">
        <f t="shared" si="180"/>
        <v>43.25</v>
      </c>
      <c r="E2267" s="23">
        <f t="shared" si="181"/>
        <v>43.25</v>
      </c>
      <c r="F2267" s="23">
        <f t="shared" si="183"/>
        <v>-9.2060489077228497E-3</v>
      </c>
      <c r="G2267" s="23">
        <f t="shared" si="182"/>
        <v>2008</v>
      </c>
    </row>
    <row r="2268" spans="1:7" x14ac:dyDescent="0.2">
      <c r="A2268" s="23" t="s">
        <v>463</v>
      </c>
      <c r="C2268" s="24">
        <f t="shared" si="179"/>
        <v>39692</v>
      </c>
      <c r="D2268" s="23" t="e">
        <f t="shared" si="180"/>
        <v>#VALUE!</v>
      </c>
      <c r="E2268" s="23">
        <f t="shared" si="181"/>
        <v>43.25</v>
      </c>
      <c r="F2268" s="23">
        <f t="shared" si="183"/>
        <v>0</v>
      </c>
      <c r="G2268" s="23">
        <f t="shared" si="182"/>
        <v>2008</v>
      </c>
    </row>
    <row r="2269" spans="1:7" x14ac:dyDescent="0.2">
      <c r="A2269" s="23" t="s">
        <v>462</v>
      </c>
      <c r="C2269" s="24">
        <f t="shared" si="179"/>
        <v>39693</v>
      </c>
      <c r="D2269" s="23">
        <f t="shared" si="180"/>
        <v>44.4</v>
      </c>
      <c r="E2269" s="23">
        <f t="shared" si="181"/>
        <v>44.4</v>
      </c>
      <c r="F2269" s="23">
        <f t="shared" si="183"/>
        <v>2.6242236060290674E-2</v>
      </c>
      <c r="G2269" s="23">
        <f t="shared" si="182"/>
        <v>2008</v>
      </c>
    </row>
    <row r="2270" spans="1:7" x14ac:dyDescent="0.2">
      <c r="A2270" s="23" t="s">
        <v>461</v>
      </c>
      <c r="C2270" s="24">
        <f t="shared" si="179"/>
        <v>39694</v>
      </c>
      <c r="D2270" s="23">
        <f t="shared" si="180"/>
        <v>43.95</v>
      </c>
      <c r="E2270" s="23">
        <f t="shared" si="181"/>
        <v>43.95</v>
      </c>
      <c r="F2270" s="23">
        <f t="shared" si="183"/>
        <v>-1.0186845306993018E-2</v>
      </c>
      <c r="G2270" s="23">
        <f t="shared" si="182"/>
        <v>2008</v>
      </c>
    </row>
    <row r="2271" spans="1:7" x14ac:dyDescent="0.2">
      <c r="A2271" s="23" t="s">
        <v>460</v>
      </c>
      <c r="C2271" s="24">
        <f t="shared" si="179"/>
        <v>39695</v>
      </c>
      <c r="D2271" s="23">
        <f t="shared" si="180"/>
        <v>44.26</v>
      </c>
      <c r="E2271" s="23">
        <f t="shared" si="181"/>
        <v>44.26</v>
      </c>
      <c r="F2271" s="23">
        <f t="shared" si="183"/>
        <v>7.028710491717465E-3</v>
      </c>
      <c r="G2271" s="23">
        <f t="shared" si="182"/>
        <v>2008</v>
      </c>
    </row>
    <row r="2272" spans="1:7" x14ac:dyDescent="0.2">
      <c r="A2272" s="23" t="s">
        <v>459</v>
      </c>
      <c r="C2272" s="24">
        <f t="shared" si="179"/>
        <v>39696</v>
      </c>
      <c r="D2272" s="23">
        <f t="shared" si="180"/>
        <v>44.63</v>
      </c>
      <c r="E2272" s="23">
        <f t="shared" si="181"/>
        <v>44.63</v>
      </c>
      <c r="F2272" s="23">
        <f t="shared" si="183"/>
        <v>8.3249440182749518E-3</v>
      </c>
      <c r="G2272" s="23">
        <f t="shared" si="182"/>
        <v>2008</v>
      </c>
    </row>
    <row r="2273" spans="1:7" x14ac:dyDescent="0.2">
      <c r="A2273" s="23" t="s">
        <v>458</v>
      </c>
      <c r="C2273" s="24">
        <f t="shared" si="179"/>
        <v>39699</v>
      </c>
      <c r="D2273" s="23">
        <f t="shared" si="180"/>
        <v>44.5</v>
      </c>
      <c r="E2273" s="23">
        <f t="shared" si="181"/>
        <v>44.5</v>
      </c>
      <c r="F2273" s="23">
        <f t="shared" si="183"/>
        <v>-2.9170894689840221E-3</v>
      </c>
      <c r="G2273" s="23">
        <f t="shared" si="182"/>
        <v>2008</v>
      </c>
    </row>
    <row r="2274" spans="1:7" x14ac:dyDescent="0.2">
      <c r="A2274" s="23" t="s">
        <v>457</v>
      </c>
      <c r="C2274" s="24">
        <f t="shared" si="179"/>
        <v>39700</v>
      </c>
      <c r="D2274" s="23">
        <f t="shared" si="180"/>
        <v>44.83</v>
      </c>
      <c r="E2274" s="23">
        <f t="shared" si="181"/>
        <v>44.83</v>
      </c>
      <c r="F2274" s="23">
        <f t="shared" si="183"/>
        <v>7.3883689951534885E-3</v>
      </c>
      <c r="G2274" s="23">
        <f t="shared" si="182"/>
        <v>2008</v>
      </c>
    </row>
    <row r="2275" spans="1:7" x14ac:dyDescent="0.2">
      <c r="A2275" s="23" t="s">
        <v>456</v>
      </c>
      <c r="C2275" s="24">
        <f t="shared" si="179"/>
        <v>39701</v>
      </c>
      <c r="D2275" s="23">
        <f t="shared" si="180"/>
        <v>45.14</v>
      </c>
      <c r="E2275" s="23">
        <f t="shared" si="181"/>
        <v>45.14</v>
      </c>
      <c r="F2275" s="23">
        <f t="shared" si="183"/>
        <v>6.8912132220415173E-3</v>
      </c>
      <c r="G2275" s="23">
        <f t="shared" si="182"/>
        <v>2008</v>
      </c>
    </row>
    <row r="2276" spans="1:7" x14ac:dyDescent="0.2">
      <c r="A2276" s="23" t="s">
        <v>455</v>
      </c>
      <c r="C2276" s="24">
        <f t="shared" si="179"/>
        <v>39702</v>
      </c>
      <c r="D2276" s="23">
        <f t="shared" si="180"/>
        <v>45.46</v>
      </c>
      <c r="E2276" s="23">
        <f t="shared" si="181"/>
        <v>45.46</v>
      </c>
      <c r="F2276" s="23">
        <f t="shared" si="183"/>
        <v>7.064047035007538E-3</v>
      </c>
      <c r="G2276" s="23">
        <f t="shared" si="182"/>
        <v>2008</v>
      </c>
    </row>
    <row r="2277" spans="1:7" x14ac:dyDescent="0.2">
      <c r="A2277" s="23" t="s">
        <v>454</v>
      </c>
      <c r="C2277" s="24">
        <f t="shared" si="179"/>
        <v>39703</v>
      </c>
      <c r="D2277" s="23">
        <f t="shared" si="180"/>
        <v>45.62</v>
      </c>
      <c r="E2277" s="23">
        <f t="shared" si="181"/>
        <v>45.62</v>
      </c>
      <c r="F2277" s="23">
        <f t="shared" si="183"/>
        <v>3.5133984318446898E-3</v>
      </c>
      <c r="G2277" s="23">
        <f t="shared" si="182"/>
        <v>2008</v>
      </c>
    </row>
    <row r="2278" spans="1:7" x14ac:dyDescent="0.2">
      <c r="A2278" s="23" t="s">
        <v>453</v>
      </c>
      <c r="C2278" s="24">
        <f t="shared" si="179"/>
        <v>39706</v>
      </c>
      <c r="D2278" s="23">
        <f t="shared" si="180"/>
        <v>45.93</v>
      </c>
      <c r="E2278" s="23">
        <f t="shared" si="181"/>
        <v>45.93</v>
      </c>
      <c r="F2278" s="23">
        <f t="shared" si="183"/>
        <v>6.7722814814600643E-3</v>
      </c>
      <c r="G2278" s="23">
        <f t="shared" si="182"/>
        <v>2008</v>
      </c>
    </row>
    <row r="2279" spans="1:7" x14ac:dyDescent="0.2">
      <c r="A2279" s="23" t="s">
        <v>452</v>
      </c>
      <c r="C2279" s="24">
        <f t="shared" si="179"/>
        <v>39707</v>
      </c>
      <c r="D2279" s="23">
        <f t="shared" si="180"/>
        <v>46.81</v>
      </c>
      <c r="E2279" s="23">
        <f t="shared" si="181"/>
        <v>46.81</v>
      </c>
      <c r="F2279" s="23">
        <f t="shared" si="183"/>
        <v>1.8978356974277206E-2</v>
      </c>
      <c r="G2279" s="23">
        <f t="shared" si="182"/>
        <v>2008</v>
      </c>
    </row>
    <row r="2280" spans="1:7" x14ac:dyDescent="0.2">
      <c r="A2280" s="23" t="s">
        <v>451</v>
      </c>
      <c r="C2280" s="24">
        <f t="shared" si="179"/>
        <v>39708</v>
      </c>
      <c r="D2280" s="23">
        <f t="shared" si="180"/>
        <v>46.16</v>
      </c>
      <c r="E2280" s="23">
        <f t="shared" si="181"/>
        <v>46.16</v>
      </c>
      <c r="F2280" s="23">
        <f t="shared" si="183"/>
        <v>-1.3983233112135248E-2</v>
      </c>
      <c r="G2280" s="23">
        <f t="shared" si="182"/>
        <v>2008</v>
      </c>
    </row>
    <row r="2281" spans="1:7" x14ac:dyDescent="0.2">
      <c r="A2281" s="23" t="s">
        <v>450</v>
      </c>
      <c r="C2281" s="24">
        <f t="shared" si="179"/>
        <v>39709</v>
      </c>
      <c r="D2281" s="23">
        <f t="shared" si="180"/>
        <v>46.36</v>
      </c>
      <c r="E2281" s="23">
        <f t="shared" si="181"/>
        <v>46.36</v>
      </c>
      <c r="F2281" s="23">
        <f t="shared" si="183"/>
        <v>4.3233962717068013E-3</v>
      </c>
      <c r="G2281" s="23">
        <f t="shared" si="182"/>
        <v>2008</v>
      </c>
    </row>
    <row r="2282" spans="1:7" x14ac:dyDescent="0.2">
      <c r="A2282" s="23" t="s">
        <v>449</v>
      </c>
      <c r="C2282" s="24">
        <f t="shared" si="179"/>
        <v>39710</v>
      </c>
      <c r="D2282" s="23">
        <f t="shared" si="180"/>
        <v>45.71</v>
      </c>
      <c r="E2282" s="23">
        <f t="shared" si="181"/>
        <v>45.71</v>
      </c>
      <c r="F2282" s="23">
        <f t="shared" si="183"/>
        <v>-1.4119926127897973E-2</v>
      </c>
      <c r="G2282" s="23">
        <f t="shared" si="182"/>
        <v>2008</v>
      </c>
    </row>
    <row r="2283" spans="1:7" x14ac:dyDescent="0.2">
      <c r="A2283" s="23" t="s">
        <v>448</v>
      </c>
      <c r="C2283" s="24">
        <f t="shared" si="179"/>
        <v>39713</v>
      </c>
      <c r="D2283" s="23">
        <f t="shared" si="180"/>
        <v>45.3</v>
      </c>
      <c r="E2283" s="23">
        <f t="shared" si="181"/>
        <v>45.3</v>
      </c>
      <c r="F2283" s="23">
        <f t="shared" si="183"/>
        <v>-9.0100598546647079E-3</v>
      </c>
      <c r="G2283" s="23">
        <f t="shared" si="182"/>
        <v>2008</v>
      </c>
    </row>
    <row r="2284" spans="1:7" x14ac:dyDescent="0.2">
      <c r="A2284" s="23" t="s">
        <v>447</v>
      </c>
      <c r="C2284" s="24">
        <f t="shared" si="179"/>
        <v>39714</v>
      </c>
      <c r="D2284" s="23">
        <f t="shared" si="180"/>
        <v>45.65</v>
      </c>
      <c r="E2284" s="23">
        <f t="shared" si="181"/>
        <v>45.65</v>
      </c>
      <c r="F2284" s="23">
        <f t="shared" si="183"/>
        <v>7.6965745519890667E-3</v>
      </c>
      <c r="G2284" s="23">
        <f t="shared" si="182"/>
        <v>2008</v>
      </c>
    </row>
    <row r="2285" spans="1:7" x14ac:dyDescent="0.2">
      <c r="A2285" s="23" t="s">
        <v>446</v>
      </c>
      <c r="C2285" s="24">
        <f t="shared" si="179"/>
        <v>39715</v>
      </c>
      <c r="D2285" s="23">
        <f t="shared" si="180"/>
        <v>45.92</v>
      </c>
      <c r="E2285" s="23">
        <f t="shared" si="181"/>
        <v>45.92</v>
      </c>
      <c r="F2285" s="23">
        <f t="shared" si="183"/>
        <v>5.8971449703334655E-3</v>
      </c>
      <c r="G2285" s="23">
        <f t="shared" si="182"/>
        <v>2008</v>
      </c>
    </row>
    <row r="2286" spans="1:7" x14ac:dyDescent="0.2">
      <c r="A2286" s="23" t="s">
        <v>445</v>
      </c>
      <c r="C2286" s="24">
        <f t="shared" si="179"/>
        <v>39716</v>
      </c>
      <c r="D2286" s="23">
        <f t="shared" si="180"/>
        <v>46.08</v>
      </c>
      <c r="E2286" s="23">
        <f t="shared" si="181"/>
        <v>46.08</v>
      </c>
      <c r="F2286" s="23">
        <f t="shared" si="183"/>
        <v>3.4782643763247925E-3</v>
      </c>
      <c r="G2286" s="23">
        <f t="shared" si="182"/>
        <v>2008</v>
      </c>
    </row>
    <row r="2287" spans="1:7" x14ac:dyDescent="0.2">
      <c r="A2287" s="23" t="s">
        <v>444</v>
      </c>
      <c r="C2287" s="24">
        <f t="shared" si="179"/>
        <v>39717</v>
      </c>
      <c r="D2287" s="23">
        <f t="shared" si="180"/>
        <v>46.48</v>
      </c>
      <c r="E2287" s="23">
        <f t="shared" si="181"/>
        <v>46.48</v>
      </c>
      <c r="F2287" s="23">
        <f t="shared" si="183"/>
        <v>8.643096156020014E-3</v>
      </c>
      <c r="G2287" s="23">
        <f t="shared" si="182"/>
        <v>2008</v>
      </c>
    </row>
    <row r="2288" spans="1:7" x14ac:dyDescent="0.2">
      <c r="A2288" s="23" t="s">
        <v>443</v>
      </c>
      <c r="C2288" s="24">
        <f t="shared" si="179"/>
        <v>39720</v>
      </c>
      <c r="D2288" s="23">
        <f t="shared" si="180"/>
        <v>46.49</v>
      </c>
      <c r="E2288" s="23">
        <f t="shared" si="181"/>
        <v>46.49</v>
      </c>
      <c r="F2288" s="23">
        <f t="shared" si="183"/>
        <v>2.1512315883764763E-4</v>
      </c>
      <c r="G2288" s="23">
        <f t="shared" si="182"/>
        <v>2008</v>
      </c>
    </row>
    <row r="2289" spans="1:7" x14ac:dyDescent="0.2">
      <c r="A2289" s="23" t="s">
        <v>442</v>
      </c>
      <c r="C2289" s="24">
        <f t="shared" si="179"/>
        <v>39721</v>
      </c>
      <c r="D2289" s="23">
        <f t="shared" si="180"/>
        <v>46.45</v>
      </c>
      <c r="E2289" s="23">
        <f t="shared" si="181"/>
        <v>46.45</v>
      </c>
      <c r="F2289" s="23">
        <f t="shared" si="183"/>
        <v>-8.6077044264577416E-4</v>
      </c>
      <c r="G2289" s="23">
        <f t="shared" si="182"/>
        <v>2008</v>
      </c>
    </row>
    <row r="2290" spans="1:7" x14ac:dyDescent="0.2">
      <c r="A2290" s="23" t="s">
        <v>441</v>
      </c>
      <c r="C2290" s="24">
        <f t="shared" si="179"/>
        <v>39722</v>
      </c>
      <c r="D2290" s="23">
        <f t="shared" si="180"/>
        <v>46.47</v>
      </c>
      <c r="E2290" s="23">
        <f t="shared" si="181"/>
        <v>46.47</v>
      </c>
      <c r="F2290" s="23">
        <f t="shared" si="183"/>
        <v>4.3047783703929982E-4</v>
      </c>
      <c r="G2290" s="23">
        <f t="shared" si="182"/>
        <v>2008</v>
      </c>
    </row>
    <row r="2291" spans="1:7" x14ac:dyDescent="0.2">
      <c r="A2291" s="23" t="s">
        <v>440</v>
      </c>
      <c r="C2291" s="24">
        <f t="shared" si="179"/>
        <v>39723</v>
      </c>
      <c r="D2291" s="23">
        <f t="shared" si="180"/>
        <v>46.63</v>
      </c>
      <c r="E2291" s="23">
        <f t="shared" si="181"/>
        <v>46.63</v>
      </c>
      <c r="F2291" s="23">
        <f t="shared" si="183"/>
        <v>3.4371677233425747E-3</v>
      </c>
      <c r="G2291" s="23">
        <f t="shared" si="182"/>
        <v>2008</v>
      </c>
    </row>
    <row r="2292" spans="1:7" x14ac:dyDescent="0.2">
      <c r="A2292" s="23" t="s">
        <v>439</v>
      </c>
      <c r="C2292" s="24">
        <f t="shared" si="179"/>
        <v>39724</v>
      </c>
      <c r="D2292" s="23">
        <f t="shared" si="180"/>
        <v>47.01</v>
      </c>
      <c r="E2292" s="23">
        <f t="shared" si="181"/>
        <v>47.01</v>
      </c>
      <c r="F2292" s="23">
        <f t="shared" si="183"/>
        <v>8.1162342158096253E-3</v>
      </c>
      <c r="G2292" s="23">
        <f t="shared" si="182"/>
        <v>2008</v>
      </c>
    </row>
    <row r="2293" spans="1:7" x14ac:dyDescent="0.2">
      <c r="A2293" s="23" t="s">
        <v>438</v>
      </c>
      <c r="C2293" s="24">
        <f t="shared" si="179"/>
        <v>39727</v>
      </c>
      <c r="D2293" s="23">
        <f t="shared" si="180"/>
        <v>47.77</v>
      </c>
      <c r="E2293" s="23">
        <f t="shared" si="181"/>
        <v>47.77</v>
      </c>
      <c r="F2293" s="23">
        <f t="shared" si="183"/>
        <v>1.603748236583143E-2</v>
      </c>
      <c r="G2293" s="23">
        <f t="shared" si="182"/>
        <v>2008</v>
      </c>
    </row>
    <row r="2294" spans="1:7" x14ac:dyDescent="0.2">
      <c r="A2294" s="23" t="s">
        <v>437</v>
      </c>
      <c r="C2294" s="24">
        <f t="shared" si="179"/>
        <v>39728</v>
      </c>
      <c r="D2294" s="23">
        <f t="shared" si="180"/>
        <v>47.78</v>
      </c>
      <c r="E2294" s="23">
        <f t="shared" si="181"/>
        <v>47.78</v>
      </c>
      <c r="F2294" s="23">
        <f t="shared" si="183"/>
        <v>2.0931449579284685E-4</v>
      </c>
      <c r="G2294" s="23">
        <f t="shared" si="182"/>
        <v>2008</v>
      </c>
    </row>
    <row r="2295" spans="1:7" x14ac:dyDescent="0.2">
      <c r="A2295" s="23" t="s">
        <v>436</v>
      </c>
      <c r="C2295" s="24">
        <f t="shared" si="179"/>
        <v>39729</v>
      </c>
      <c r="D2295" s="23">
        <f t="shared" si="180"/>
        <v>48</v>
      </c>
      <c r="E2295" s="23">
        <f t="shared" si="181"/>
        <v>48</v>
      </c>
      <c r="F2295" s="23">
        <f t="shared" si="183"/>
        <v>4.5938690102274747E-3</v>
      </c>
      <c r="G2295" s="23">
        <f t="shared" si="182"/>
        <v>2008</v>
      </c>
    </row>
    <row r="2296" spans="1:7" x14ac:dyDescent="0.2">
      <c r="A2296" s="23" t="s">
        <v>435</v>
      </c>
      <c r="C2296" s="24">
        <f t="shared" si="179"/>
        <v>39730</v>
      </c>
      <c r="D2296" s="23">
        <f t="shared" si="180"/>
        <v>48</v>
      </c>
      <c r="E2296" s="23">
        <f t="shared" si="181"/>
        <v>48</v>
      </c>
      <c r="F2296" s="23">
        <f t="shared" si="183"/>
        <v>0</v>
      </c>
      <c r="G2296" s="23">
        <f t="shared" si="182"/>
        <v>2008</v>
      </c>
    </row>
    <row r="2297" spans="1:7" x14ac:dyDescent="0.2">
      <c r="A2297" s="23" t="s">
        <v>434</v>
      </c>
      <c r="C2297" s="24">
        <f t="shared" si="179"/>
        <v>39731</v>
      </c>
      <c r="D2297" s="23">
        <f t="shared" si="180"/>
        <v>48.41</v>
      </c>
      <c r="E2297" s="23">
        <f t="shared" si="181"/>
        <v>48.41</v>
      </c>
      <c r="F2297" s="23">
        <f t="shared" si="183"/>
        <v>8.5053930437120635E-3</v>
      </c>
      <c r="G2297" s="23">
        <f t="shared" si="182"/>
        <v>2008</v>
      </c>
    </row>
    <row r="2298" spans="1:7" x14ac:dyDescent="0.2">
      <c r="A2298" s="23" t="s">
        <v>433</v>
      </c>
      <c r="C2298" s="24">
        <f t="shared" si="179"/>
        <v>39734</v>
      </c>
      <c r="D2298" s="23" t="e">
        <f t="shared" si="180"/>
        <v>#VALUE!</v>
      </c>
      <c r="E2298" s="23">
        <f t="shared" si="181"/>
        <v>48.41</v>
      </c>
      <c r="F2298" s="23">
        <f t="shared" si="183"/>
        <v>0</v>
      </c>
      <c r="G2298" s="23">
        <f t="shared" si="182"/>
        <v>2008</v>
      </c>
    </row>
    <row r="2299" spans="1:7" x14ac:dyDescent="0.2">
      <c r="A2299" s="23" t="s">
        <v>432</v>
      </c>
      <c r="C2299" s="24">
        <f t="shared" si="179"/>
        <v>39735</v>
      </c>
      <c r="D2299" s="23">
        <f t="shared" si="180"/>
        <v>47.93</v>
      </c>
      <c r="E2299" s="23">
        <f t="shared" si="181"/>
        <v>47.93</v>
      </c>
      <c r="F2299" s="23">
        <f t="shared" si="183"/>
        <v>-9.9647907800630257E-3</v>
      </c>
      <c r="G2299" s="23">
        <f t="shared" si="182"/>
        <v>2008</v>
      </c>
    </row>
    <row r="2300" spans="1:7" x14ac:dyDescent="0.2">
      <c r="A2300" s="23" t="s">
        <v>431</v>
      </c>
      <c r="C2300" s="24">
        <f t="shared" si="179"/>
        <v>39736</v>
      </c>
      <c r="D2300" s="23">
        <f t="shared" si="180"/>
        <v>48.53</v>
      </c>
      <c r="E2300" s="23">
        <f t="shared" si="181"/>
        <v>48.53</v>
      </c>
      <c r="F2300" s="23">
        <f t="shared" si="183"/>
        <v>1.2440550245584837E-2</v>
      </c>
      <c r="G2300" s="23">
        <f t="shared" si="182"/>
        <v>2008</v>
      </c>
    </row>
    <row r="2301" spans="1:7" x14ac:dyDescent="0.2">
      <c r="A2301" s="23" t="s">
        <v>430</v>
      </c>
      <c r="C2301" s="24">
        <f t="shared" si="179"/>
        <v>39737</v>
      </c>
      <c r="D2301" s="23">
        <f t="shared" si="180"/>
        <v>48.88</v>
      </c>
      <c r="E2301" s="23">
        <f t="shared" si="181"/>
        <v>48.88</v>
      </c>
      <c r="F2301" s="23">
        <f t="shared" si="183"/>
        <v>7.186151446215038E-3</v>
      </c>
      <c r="G2301" s="23">
        <f t="shared" si="182"/>
        <v>2008</v>
      </c>
    </row>
    <row r="2302" spans="1:7" x14ac:dyDescent="0.2">
      <c r="A2302" s="23" t="s">
        <v>429</v>
      </c>
      <c r="C2302" s="24">
        <f t="shared" si="179"/>
        <v>39738</v>
      </c>
      <c r="D2302" s="23">
        <f t="shared" si="180"/>
        <v>48.88</v>
      </c>
      <c r="E2302" s="23">
        <f t="shared" si="181"/>
        <v>48.88</v>
      </c>
      <c r="F2302" s="23">
        <f t="shared" si="183"/>
        <v>0</v>
      </c>
      <c r="G2302" s="23">
        <f t="shared" si="182"/>
        <v>2008</v>
      </c>
    </row>
    <row r="2303" spans="1:7" x14ac:dyDescent="0.2">
      <c r="A2303" s="23" t="s">
        <v>428</v>
      </c>
      <c r="C2303" s="24">
        <f t="shared" si="179"/>
        <v>39741</v>
      </c>
      <c r="D2303" s="23">
        <f t="shared" si="180"/>
        <v>48.96</v>
      </c>
      <c r="E2303" s="23">
        <f t="shared" si="181"/>
        <v>48.96</v>
      </c>
      <c r="F2303" s="23">
        <f t="shared" si="183"/>
        <v>1.6353233407306164E-3</v>
      </c>
      <c r="G2303" s="23">
        <f t="shared" si="182"/>
        <v>2008</v>
      </c>
    </row>
    <row r="2304" spans="1:7" x14ac:dyDescent="0.2">
      <c r="A2304" s="23" t="s">
        <v>427</v>
      </c>
      <c r="C2304" s="24">
        <f t="shared" si="179"/>
        <v>39742</v>
      </c>
      <c r="D2304" s="23">
        <f t="shared" si="180"/>
        <v>49.1</v>
      </c>
      <c r="E2304" s="23">
        <f t="shared" si="181"/>
        <v>49.1</v>
      </c>
      <c r="F2304" s="23">
        <f t="shared" si="183"/>
        <v>2.8553965964042425E-3</v>
      </c>
      <c r="G2304" s="23">
        <f t="shared" si="182"/>
        <v>2008</v>
      </c>
    </row>
    <row r="2305" spans="1:7" x14ac:dyDescent="0.2">
      <c r="A2305" s="23" t="s">
        <v>426</v>
      </c>
      <c r="C2305" s="24">
        <f t="shared" si="179"/>
        <v>39743</v>
      </c>
      <c r="D2305" s="23">
        <f t="shared" si="180"/>
        <v>49.25</v>
      </c>
      <c r="E2305" s="23">
        <f t="shared" si="181"/>
        <v>49.25</v>
      </c>
      <c r="F2305" s="23">
        <f t="shared" si="183"/>
        <v>3.0503328176228754E-3</v>
      </c>
      <c r="G2305" s="23">
        <f t="shared" si="182"/>
        <v>2008</v>
      </c>
    </row>
    <row r="2306" spans="1:7" x14ac:dyDescent="0.2">
      <c r="A2306" s="23" t="s">
        <v>425</v>
      </c>
      <c r="C2306" s="24">
        <f t="shared" si="179"/>
        <v>39744</v>
      </c>
      <c r="D2306" s="23">
        <f t="shared" si="180"/>
        <v>49.82</v>
      </c>
      <c r="E2306" s="23">
        <f t="shared" si="181"/>
        <v>49.82</v>
      </c>
      <c r="F2306" s="23">
        <f t="shared" si="183"/>
        <v>1.1507142215936557E-2</v>
      </c>
      <c r="G2306" s="23">
        <f t="shared" si="182"/>
        <v>2008</v>
      </c>
    </row>
    <row r="2307" spans="1:7" x14ac:dyDescent="0.2">
      <c r="A2307" s="23" t="s">
        <v>424</v>
      </c>
      <c r="C2307" s="24">
        <f t="shared" si="179"/>
        <v>39745</v>
      </c>
      <c r="D2307" s="23">
        <f t="shared" si="180"/>
        <v>49.96</v>
      </c>
      <c r="E2307" s="23">
        <f t="shared" si="181"/>
        <v>49.96</v>
      </c>
      <c r="F2307" s="23">
        <f t="shared" si="183"/>
        <v>2.8061754233425491E-3</v>
      </c>
      <c r="G2307" s="23">
        <f t="shared" si="182"/>
        <v>2008</v>
      </c>
    </row>
    <row r="2308" spans="1:7" x14ac:dyDescent="0.2">
      <c r="A2308" s="23" t="s">
        <v>423</v>
      </c>
      <c r="C2308" s="24">
        <f t="shared" si="179"/>
        <v>39748</v>
      </c>
      <c r="D2308" s="23">
        <f t="shared" si="180"/>
        <v>49.8</v>
      </c>
      <c r="E2308" s="23">
        <f t="shared" si="181"/>
        <v>49.8</v>
      </c>
      <c r="F2308" s="23">
        <f t="shared" si="183"/>
        <v>-3.2077012267697313E-3</v>
      </c>
      <c r="G2308" s="23">
        <f t="shared" si="182"/>
        <v>2008</v>
      </c>
    </row>
    <row r="2309" spans="1:7" x14ac:dyDescent="0.2">
      <c r="A2309" s="23" t="s">
        <v>422</v>
      </c>
      <c r="C2309" s="24">
        <f t="shared" si="179"/>
        <v>39749</v>
      </c>
      <c r="D2309" s="23">
        <f t="shared" si="180"/>
        <v>49.57</v>
      </c>
      <c r="E2309" s="23">
        <f t="shared" si="181"/>
        <v>49.57</v>
      </c>
      <c r="F2309" s="23">
        <f t="shared" si="183"/>
        <v>-4.629171998124619E-3</v>
      </c>
      <c r="G2309" s="23">
        <f t="shared" si="182"/>
        <v>2008</v>
      </c>
    </row>
    <row r="2310" spans="1:7" x14ac:dyDescent="0.2">
      <c r="A2310" s="23" t="s">
        <v>421</v>
      </c>
      <c r="C2310" s="24">
        <f t="shared" si="179"/>
        <v>39750</v>
      </c>
      <c r="D2310" s="23">
        <f t="shared" si="180"/>
        <v>49.71</v>
      </c>
      <c r="E2310" s="23">
        <f t="shared" si="181"/>
        <v>49.71</v>
      </c>
      <c r="F2310" s="23">
        <f t="shared" si="183"/>
        <v>2.8203080740987116E-3</v>
      </c>
      <c r="G2310" s="23">
        <f t="shared" si="182"/>
        <v>2008</v>
      </c>
    </row>
    <row r="2311" spans="1:7" x14ac:dyDescent="0.2">
      <c r="A2311" s="23" t="s">
        <v>420</v>
      </c>
      <c r="C2311" s="24">
        <f t="shared" si="179"/>
        <v>39751</v>
      </c>
      <c r="D2311" s="23">
        <f t="shared" si="180"/>
        <v>49.68</v>
      </c>
      <c r="E2311" s="23">
        <f t="shared" si="181"/>
        <v>49.68</v>
      </c>
      <c r="F2311" s="23">
        <f t="shared" si="183"/>
        <v>-6.0368248135791861E-4</v>
      </c>
      <c r="G2311" s="23">
        <f t="shared" si="182"/>
        <v>2008</v>
      </c>
    </row>
    <row r="2312" spans="1:7" x14ac:dyDescent="0.2">
      <c r="A2312" s="23" t="s">
        <v>419</v>
      </c>
      <c r="C2312" s="24">
        <f t="shared" ref="C2312:C2375" si="184">VALUE(LEFT(A2312,15))</f>
        <v>39752</v>
      </c>
      <c r="D2312" s="23">
        <f t="shared" ref="D2312:D2375" si="185">VALUE(RIGHT(A2312,9))</f>
        <v>49.4</v>
      </c>
      <c r="E2312" s="23">
        <f t="shared" ref="E2312:E2375" si="186">IF(ISNUMBER(D2312),D2312,D2311)</f>
        <v>49.4</v>
      </c>
      <c r="F2312" s="23">
        <f t="shared" si="183"/>
        <v>-5.6520134313465288E-3</v>
      </c>
      <c r="G2312" s="23">
        <f t="shared" ref="G2312:G2375" si="187">YEAR(C2312)</f>
        <v>2008</v>
      </c>
    </row>
    <row r="2313" spans="1:7" x14ac:dyDescent="0.2">
      <c r="A2313" s="23" t="s">
        <v>418</v>
      </c>
      <c r="C2313" s="24">
        <f t="shared" si="184"/>
        <v>39755</v>
      </c>
      <c r="D2313" s="23">
        <f t="shared" si="185"/>
        <v>48.61</v>
      </c>
      <c r="E2313" s="23">
        <f t="shared" si="186"/>
        <v>48.61</v>
      </c>
      <c r="F2313" s="23">
        <f t="shared" ref="F2313:F2376" si="188">LN(E2313/E2312)</f>
        <v>-1.6121153136512689E-2</v>
      </c>
      <c r="G2313" s="23">
        <f t="shared" si="187"/>
        <v>2008</v>
      </c>
    </row>
    <row r="2314" spans="1:7" x14ac:dyDescent="0.2">
      <c r="A2314" s="23" t="s">
        <v>417</v>
      </c>
      <c r="C2314" s="24">
        <f t="shared" si="184"/>
        <v>39756</v>
      </c>
      <c r="D2314" s="23">
        <f t="shared" si="185"/>
        <v>47.25</v>
      </c>
      <c r="E2314" s="23">
        <f t="shared" si="186"/>
        <v>47.25</v>
      </c>
      <c r="F2314" s="23">
        <f t="shared" si="188"/>
        <v>-2.8376617117612329E-2</v>
      </c>
      <c r="G2314" s="23">
        <f t="shared" si="187"/>
        <v>2008</v>
      </c>
    </row>
    <row r="2315" spans="1:7" x14ac:dyDescent="0.2">
      <c r="A2315" s="23" t="s">
        <v>416</v>
      </c>
      <c r="C2315" s="24">
        <f t="shared" si="184"/>
        <v>39757</v>
      </c>
      <c r="D2315" s="23">
        <f t="shared" si="185"/>
        <v>47.28</v>
      </c>
      <c r="E2315" s="23">
        <f t="shared" si="186"/>
        <v>47.28</v>
      </c>
      <c r="F2315" s="23">
        <f t="shared" si="188"/>
        <v>6.3471915809112879E-4</v>
      </c>
      <c r="G2315" s="23">
        <f t="shared" si="187"/>
        <v>2008</v>
      </c>
    </row>
    <row r="2316" spans="1:7" x14ac:dyDescent="0.2">
      <c r="A2316" s="23" t="s">
        <v>415</v>
      </c>
      <c r="C2316" s="24">
        <f t="shared" si="184"/>
        <v>39758</v>
      </c>
      <c r="D2316" s="23">
        <f t="shared" si="185"/>
        <v>47.64</v>
      </c>
      <c r="E2316" s="23">
        <f t="shared" si="186"/>
        <v>47.64</v>
      </c>
      <c r="F2316" s="23">
        <f t="shared" si="188"/>
        <v>7.5853713892565641E-3</v>
      </c>
      <c r="G2316" s="23">
        <f t="shared" si="187"/>
        <v>2008</v>
      </c>
    </row>
    <row r="2317" spans="1:7" x14ac:dyDescent="0.2">
      <c r="A2317" s="23" t="s">
        <v>414</v>
      </c>
      <c r="C2317" s="24">
        <f t="shared" si="184"/>
        <v>39759</v>
      </c>
      <c r="D2317" s="23">
        <f t="shared" si="185"/>
        <v>47.54</v>
      </c>
      <c r="E2317" s="23">
        <f t="shared" si="186"/>
        <v>47.54</v>
      </c>
      <c r="F2317" s="23">
        <f t="shared" si="188"/>
        <v>-2.1012825550514821E-3</v>
      </c>
      <c r="G2317" s="23">
        <f t="shared" si="187"/>
        <v>2008</v>
      </c>
    </row>
    <row r="2318" spans="1:7" x14ac:dyDescent="0.2">
      <c r="A2318" s="23" t="s">
        <v>413</v>
      </c>
      <c r="C2318" s="24">
        <f t="shared" si="184"/>
        <v>39762</v>
      </c>
      <c r="D2318" s="23">
        <f t="shared" si="185"/>
        <v>47.3</v>
      </c>
      <c r="E2318" s="23">
        <f t="shared" si="186"/>
        <v>47.3</v>
      </c>
      <c r="F2318" s="23">
        <f t="shared" si="188"/>
        <v>-5.0611664341606204E-3</v>
      </c>
      <c r="G2318" s="23">
        <f t="shared" si="187"/>
        <v>2008</v>
      </c>
    </row>
    <row r="2319" spans="1:7" x14ac:dyDescent="0.2">
      <c r="A2319" s="23" t="s">
        <v>412</v>
      </c>
      <c r="C2319" s="24">
        <f t="shared" si="184"/>
        <v>39763</v>
      </c>
      <c r="D2319" s="23" t="e">
        <f t="shared" si="185"/>
        <v>#VALUE!</v>
      </c>
      <c r="E2319" s="23">
        <f t="shared" si="186"/>
        <v>47.3</v>
      </c>
      <c r="F2319" s="23">
        <f t="shared" si="188"/>
        <v>0</v>
      </c>
      <c r="G2319" s="23">
        <f t="shared" si="187"/>
        <v>2008</v>
      </c>
    </row>
    <row r="2320" spans="1:7" x14ac:dyDescent="0.2">
      <c r="A2320" s="23" t="s">
        <v>411</v>
      </c>
      <c r="C2320" s="24">
        <f t="shared" si="184"/>
        <v>39764</v>
      </c>
      <c r="D2320" s="23">
        <f t="shared" si="185"/>
        <v>49.2</v>
      </c>
      <c r="E2320" s="23">
        <f t="shared" si="186"/>
        <v>49.2</v>
      </c>
      <c r="F2320" s="23">
        <f t="shared" si="188"/>
        <v>3.9383328000375369E-2</v>
      </c>
      <c r="G2320" s="23">
        <f t="shared" si="187"/>
        <v>2008</v>
      </c>
    </row>
    <row r="2321" spans="1:7" x14ac:dyDescent="0.2">
      <c r="A2321" s="23" t="s">
        <v>410</v>
      </c>
      <c r="C2321" s="24">
        <f t="shared" si="184"/>
        <v>39765</v>
      </c>
      <c r="D2321" s="23">
        <f t="shared" si="185"/>
        <v>49</v>
      </c>
      <c r="E2321" s="23">
        <f t="shared" si="186"/>
        <v>49</v>
      </c>
      <c r="F2321" s="23">
        <f t="shared" si="188"/>
        <v>-4.0733253876358982E-3</v>
      </c>
      <c r="G2321" s="23">
        <f t="shared" si="187"/>
        <v>2008</v>
      </c>
    </row>
    <row r="2322" spans="1:7" x14ac:dyDescent="0.2">
      <c r="A2322" s="23" t="s">
        <v>409</v>
      </c>
      <c r="C2322" s="24">
        <f t="shared" si="184"/>
        <v>39766</v>
      </c>
      <c r="D2322" s="23">
        <f t="shared" si="185"/>
        <v>48.78</v>
      </c>
      <c r="E2322" s="23">
        <f t="shared" si="186"/>
        <v>48.78</v>
      </c>
      <c r="F2322" s="23">
        <f t="shared" si="188"/>
        <v>-4.4999053228523284E-3</v>
      </c>
      <c r="G2322" s="23">
        <f t="shared" si="187"/>
        <v>2008</v>
      </c>
    </row>
    <row r="2323" spans="1:7" x14ac:dyDescent="0.2">
      <c r="A2323" s="23" t="s">
        <v>408</v>
      </c>
      <c r="C2323" s="24">
        <f t="shared" si="184"/>
        <v>39769</v>
      </c>
      <c r="D2323" s="23">
        <f t="shared" si="185"/>
        <v>49.19</v>
      </c>
      <c r="E2323" s="23">
        <f t="shared" si="186"/>
        <v>49.19</v>
      </c>
      <c r="F2323" s="23">
        <f t="shared" si="188"/>
        <v>8.3699580194742142E-3</v>
      </c>
      <c r="G2323" s="23">
        <f t="shared" si="187"/>
        <v>2008</v>
      </c>
    </row>
    <row r="2324" spans="1:7" x14ac:dyDescent="0.2">
      <c r="A2324" s="23" t="s">
        <v>407</v>
      </c>
      <c r="C2324" s="24">
        <f t="shared" si="184"/>
        <v>39770</v>
      </c>
      <c r="D2324" s="23">
        <f t="shared" si="185"/>
        <v>49.51</v>
      </c>
      <c r="E2324" s="23">
        <f t="shared" si="186"/>
        <v>49.51</v>
      </c>
      <c r="F2324" s="23">
        <f t="shared" si="188"/>
        <v>6.4843185660831918E-3</v>
      </c>
      <c r="G2324" s="23">
        <f t="shared" si="187"/>
        <v>2008</v>
      </c>
    </row>
    <row r="2325" spans="1:7" x14ac:dyDescent="0.2">
      <c r="A2325" s="23" t="s">
        <v>406</v>
      </c>
      <c r="C2325" s="24">
        <f t="shared" si="184"/>
        <v>39771</v>
      </c>
      <c r="D2325" s="23">
        <f t="shared" si="185"/>
        <v>49.84</v>
      </c>
      <c r="E2325" s="23">
        <f t="shared" si="186"/>
        <v>49.84</v>
      </c>
      <c r="F2325" s="23">
        <f t="shared" si="188"/>
        <v>6.6432051058661363E-3</v>
      </c>
      <c r="G2325" s="23">
        <f t="shared" si="187"/>
        <v>2008</v>
      </c>
    </row>
    <row r="2326" spans="1:7" x14ac:dyDescent="0.2">
      <c r="A2326" s="23" t="s">
        <v>405</v>
      </c>
      <c r="C2326" s="24">
        <f t="shared" si="184"/>
        <v>39772</v>
      </c>
      <c r="D2326" s="23">
        <f t="shared" si="185"/>
        <v>50.12</v>
      </c>
      <c r="E2326" s="23">
        <f t="shared" si="186"/>
        <v>50.12</v>
      </c>
      <c r="F2326" s="23">
        <f t="shared" si="188"/>
        <v>5.6022555486697516E-3</v>
      </c>
      <c r="G2326" s="23">
        <f t="shared" si="187"/>
        <v>2008</v>
      </c>
    </row>
    <row r="2327" spans="1:7" x14ac:dyDescent="0.2">
      <c r="A2327" s="23" t="s">
        <v>404</v>
      </c>
      <c r="C2327" s="24">
        <f t="shared" si="184"/>
        <v>39773</v>
      </c>
      <c r="D2327" s="23">
        <f t="shared" si="185"/>
        <v>49.53</v>
      </c>
      <c r="E2327" s="23">
        <f t="shared" si="186"/>
        <v>49.53</v>
      </c>
      <c r="F2327" s="23">
        <f t="shared" si="188"/>
        <v>-1.1841583427721101E-2</v>
      </c>
      <c r="G2327" s="23">
        <f t="shared" si="187"/>
        <v>2008</v>
      </c>
    </row>
    <row r="2328" spans="1:7" x14ac:dyDescent="0.2">
      <c r="A2328" s="23" t="s">
        <v>403</v>
      </c>
      <c r="C2328" s="24">
        <f t="shared" si="184"/>
        <v>39776</v>
      </c>
      <c r="D2328" s="23">
        <f t="shared" si="185"/>
        <v>49.94</v>
      </c>
      <c r="E2328" s="23">
        <f t="shared" si="186"/>
        <v>49.94</v>
      </c>
      <c r="F2328" s="23">
        <f t="shared" si="188"/>
        <v>8.2437382514806718E-3</v>
      </c>
      <c r="G2328" s="23">
        <f t="shared" si="187"/>
        <v>2008</v>
      </c>
    </row>
    <row r="2329" spans="1:7" x14ac:dyDescent="0.2">
      <c r="A2329" s="23" t="s">
        <v>402</v>
      </c>
      <c r="C2329" s="24">
        <f t="shared" si="184"/>
        <v>39777</v>
      </c>
      <c r="D2329" s="23">
        <f t="shared" si="185"/>
        <v>49.87</v>
      </c>
      <c r="E2329" s="23">
        <f t="shared" si="186"/>
        <v>49.87</v>
      </c>
      <c r="F2329" s="23">
        <f t="shared" si="188"/>
        <v>-1.4026652935959331E-3</v>
      </c>
      <c r="G2329" s="23">
        <f t="shared" si="187"/>
        <v>2008</v>
      </c>
    </row>
    <row r="2330" spans="1:7" x14ac:dyDescent="0.2">
      <c r="A2330" s="23" t="s">
        <v>401</v>
      </c>
      <c r="C2330" s="24">
        <f t="shared" si="184"/>
        <v>39778</v>
      </c>
      <c r="D2330" s="23">
        <f t="shared" si="185"/>
        <v>49.18</v>
      </c>
      <c r="E2330" s="23">
        <f t="shared" si="186"/>
        <v>49.18</v>
      </c>
      <c r="F2330" s="23">
        <f t="shared" si="188"/>
        <v>-1.3932582769984644E-2</v>
      </c>
      <c r="G2330" s="23">
        <f t="shared" si="187"/>
        <v>2008</v>
      </c>
    </row>
    <row r="2331" spans="1:7" x14ac:dyDescent="0.2">
      <c r="A2331" s="23" t="s">
        <v>400</v>
      </c>
      <c r="C2331" s="24">
        <f t="shared" si="184"/>
        <v>39779</v>
      </c>
      <c r="D2331" s="23" t="e">
        <f t="shared" si="185"/>
        <v>#VALUE!</v>
      </c>
      <c r="E2331" s="23">
        <f t="shared" si="186"/>
        <v>49.18</v>
      </c>
      <c r="F2331" s="23">
        <f t="shared" si="188"/>
        <v>0</v>
      </c>
      <c r="G2331" s="23">
        <f t="shared" si="187"/>
        <v>2008</v>
      </c>
    </row>
    <row r="2332" spans="1:7" x14ac:dyDescent="0.2">
      <c r="A2332" s="23" t="s">
        <v>399</v>
      </c>
      <c r="C2332" s="24">
        <f t="shared" si="184"/>
        <v>39780</v>
      </c>
      <c r="D2332" s="23">
        <f t="shared" si="185"/>
        <v>49.55</v>
      </c>
      <c r="E2332" s="23">
        <f t="shared" si="186"/>
        <v>49.55</v>
      </c>
      <c r="F2332" s="23">
        <f t="shared" si="188"/>
        <v>7.4952239879504407E-3</v>
      </c>
      <c r="G2332" s="23">
        <f t="shared" si="187"/>
        <v>2008</v>
      </c>
    </row>
    <row r="2333" spans="1:7" x14ac:dyDescent="0.2">
      <c r="A2333" s="23" t="s">
        <v>398</v>
      </c>
      <c r="C2333" s="24">
        <f t="shared" si="184"/>
        <v>39783</v>
      </c>
      <c r="D2333" s="23">
        <f t="shared" si="185"/>
        <v>49.94</v>
      </c>
      <c r="E2333" s="23">
        <f t="shared" si="186"/>
        <v>49.94</v>
      </c>
      <c r="F2333" s="23">
        <f t="shared" si="188"/>
        <v>7.8400240756302791E-3</v>
      </c>
      <c r="G2333" s="23">
        <f t="shared" si="187"/>
        <v>2008</v>
      </c>
    </row>
    <row r="2334" spans="1:7" x14ac:dyDescent="0.2">
      <c r="A2334" s="23" t="s">
        <v>397</v>
      </c>
      <c r="C2334" s="24">
        <f t="shared" si="184"/>
        <v>39784</v>
      </c>
      <c r="D2334" s="23">
        <f t="shared" si="185"/>
        <v>50.05</v>
      </c>
      <c r="E2334" s="23">
        <f t="shared" si="186"/>
        <v>50.05</v>
      </c>
      <c r="F2334" s="23">
        <f t="shared" si="188"/>
        <v>2.2002209096023376E-3</v>
      </c>
      <c r="G2334" s="23">
        <f t="shared" si="187"/>
        <v>2008</v>
      </c>
    </row>
    <row r="2335" spans="1:7" x14ac:dyDescent="0.2">
      <c r="A2335" s="23" t="s">
        <v>396</v>
      </c>
      <c r="C2335" s="24">
        <f t="shared" si="184"/>
        <v>39785</v>
      </c>
      <c r="D2335" s="23">
        <f t="shared" si="185"/>
        <v>49.92</v>
      </c>
      <c r="E2335" s="23">
        <f t="shared" si="186"/>
        <v>49.92</v>
      </c>
      <c r="F2335" s="23">
        <f t="shared" si="188"/>
        <v>-2.600781700057256E-3</v>
      </c>
      <c r="G2335" s="23">
        <f t="shared" si="187"/>
        <v>2008</v>
      </c>
    </row>
    <row r="2336" spans="1:7" x14ac:dyDescent="0.2">
      <c r="A2336" s="23" t="s">
        <v>395</v>
      </c>
      <c r="C2336" s="24">
        <f t="shared" si="184"/>
        <v>39786</v>
      </c>
      <c r="D2336" s="23">
        <f t="shared" si="185"/>
        <v>49.82</v>
      </c>
      <c r="E2336" s="23">
        <f t="shared" si="186"/>
        <v>49.82</v>
      </c>
      <c r="F2336" s="23">
        <f t="shared" si="188"/>
        <v>-2.0052142271379113E-3</v>
      </c>
      <c r="G2336" s="23">
        <f t="shared" si="187"/>
        <v>2008</v>
      </c>
    </row>
    <row r="2337" spans="1:7" x14ac:dyDescent="0.2">
      <c r="A2337" s="23" t="s">
        <v>394</v>
      </c>
      <c r="C2337" s="24">
        <f t="shared" si="184"/>
        <v>39787</v>
      </c>
      <c r="D2337" s="23">
        <f t="shared" si="185"/>
        <v>49.6</v>
      </c>
      <c r="E2337" s="23">
        <f t="shared" si="186"/>
        <v>49.6</v>
      </c>
      <c r="F2337" s="23">
        <f t="shared" si="188"/>
        <v>-4.4256761031525715E-3</v>
      </c>
      <c r="G2337" s="23">
        <f t="shared" si="187"/>
        <v>2008</v>
      </c>
    </row>
    <row r="2338" spans="1:7" x14ac:dyDescent="0.2">
      <c r="A2338" s="23" t="s">
        <v>393</v>
      </c>
      <c r="C2338" s="24">
        <f t="shared" si="184"/>
        <v>39790</v>
      </c>
      <c r="D2338" s="23">
        <f t="shared" si="185"/>
        <v>49.44</v>
      </c>
      <c r="E2338" s="23">
        <f t="shared" si="186"/>
        <v>49.44</v>
      </c>
      <c r="F2338" s="23">
        <f t="shared" si="188"/>
        <v>-3.2310205814465318E-3</v>
      </c>
      <c r="G2338" s="23">
        <f t="shared" si="187"/>
        <v>2008</v>
      </c>
    </row>
    <row r="2339" spans="1:7" x14ac:dyDescent="0.2">
      <c r="A2339" s="23" t="s">
        <v>392</v>
      </c>
      <c r="C2339" s="24">
        <f t="shared" si="184"/>
        <v>39791</v>
      </c>
      <c r="D2339" s="23">
        <f t="shared" si="185"/>
        <v>49.28</v>
      </c>
      <c r="E2339" s="23">
        <f t="shared" si="186"/>
        <v>49.28</v>
      </c>
      <c r="F2339" s="23">
        <f t="shared" si="188"/>
        <v>-3.2414939241709557E-3</v>
      </c>
      <c r="G2339" s="23">
        <f t="shared" si="187"/>
        <v>2008</v>
      </c>
    </row>
    <row r="2340" spans="1:7" x14ac:dyDescent="0.2">
      <c r="A2340" s="23" t="s">
        <v>391</v>
      </c>
      <c r="C2340" s="24">
        <f t="shared" si="184"/>
        <v>39792</v>
      </c>
      <c r="D2340" s="23">
        <f t="shared" si="185"/>
        <v>48.7</v>
      </c>
      <c r="E2340" s="23">
        <f t="shared" si="186"/>
        <v>48.7</v>
      </c>
      <c r="F2340" s="23">
        <f t="shared" si="188"/>
        <v>-1.1839289136720168E-2</v>
      </c>
      <c r="G2340" s="23">
        <f t="shared" si="187"/>
        <v>2008</v>
      </c>
    </row>
    <row r="2341" spans="1:7" x14ac:dyDescent="0.2">
      <c r="A2341" s="23" t="s">
        <v>390</v>
      </c>
      <c r="C2341" s="24">
        <f t="shared" si="184"/>
        <v>39793</v>
      </c>
      <c r="D2341" s="23">
        <f t="shared" si="185"/>
        <v>48.19</v>
      </c>
      <c r="E2341" s="23">
        <f t="shared" si="186"/>
        <v>48.19</v>
      </c>
      <c r="F2341" s="23">
        <f t="shared" si="188"/>
        <v>-1.0527499436302871E-2</v>
      </c>
      <c r="G2341" s="23">
        <f t="shared" si="187"/>
        <v>2008</v>
      </c>
    </row>
    <row r="2342" spans="1:7" x14ac:dyDescent="0.2">
      <c r="A2342" s="23" t="s">
        <v>389</v>
      </c>
      <c r="C2342" s="24">
        <f t="shared" si="184"/>
        <v>39794</v>
      </c>
      <c r="D2342" s="23">
        <f t="shared" si="185"/>
        <v>48.2</v>
      </c>
      <c r="E2342" s="23">
        <f t="shared" si="186"/>
        <v>48.2</v>
      </c>
      <c r="F2342" s="23">
        <f t="shared" si="188"/>
        <v>2.0749040431340357E-4</v>
      </c>
      <c r="G2342" s="23">
        <f t="shared" si="187"/>
        <v>2008</v>
      </c>
    </row>
    <row r="2343" spans="1:7" x14ac:dyDescent="0.2">
      <c r="A2343" s="23" t="s">
        <v>388</v>
      </c>
      <c r="C2343" s="24">
        <f t="shared" si="184"/>
        <v>39797</v>
      </c>
      <c r="D2343" s="23">
        <f t="shared" si="185"/>
        <v>47.62</v>
      </c>
      <c r="E2343" s="23">
        <f t="shared" si="186"/>
        <v>47.62</v>
      </c>
      <c r="F2343" s="23">
        <f t="shared" si="188"/>
        <v>-1.2106179997837968E-2</v>
      </c>
      <c r="G2343" s="23">
        <f t="shared" si="187"/>
        <v>2008</v>
      </c>
    </row>
    <row r="2344" spans="1:7" x14ac:dyDescent="0.2">
      <c r="A2344" s="23" t="s">
        <v>387</v>
      </c>
      <c r="C2344" s="24">
        <f t="shared" si="184"/>
        <v>39798</v>
      </c>
      <c r="D2344" s="23">
        <f t="shared" si="185"/>
        <v>47.81</v>
      </c>
      <c r="E2344" s="23">
        <f t="shared" si="186"/>
        <v>47.81</v>
      </c>
      <c r="F2344" s="23">
        <f t="shared" si="188"/>
        <v>3.9819815792953633E-3</v>
      </c>
      <c r="G2344" s="23">
        <f t="shared" si="187"/>
        <v>2008</v>
      </c>
    </row>
    <row r="2345" spans="1:7" x14ac:dyDescent="0.2">
      <c r="A2345" s="23" t="s">
        <v>386</v>
      </c>
      <c r="C2345" s="24">
        <f t="shared" si="184"/>
        <v>39799</v>
      </c>
      <c r="D2345" s="23">
        <f t="shared" si="185"/>
        <v>47.5</v>
      </c>
      <c r="E2345" s="23">
        <f t="shared" si="186"/>
        <v>47.5</v>
      </c>
      <c r="F2345" s="23">
        <f t="shared" si="188"/>
        <v>-6.505111597416487E-3</v>
      </c>
      <c r="G2345" s="23">
        <f t="shared" si="187"/>
        <v>2008</v>
      </c>
    </row>
    <row r="2346" spans="1:7" x14ac:dyDescent="0.2">
      <c r="A2346" s="23" t="s">
        <v>385</v>
      </c>
      <c r="C2346" s="24">
        <f t="shared" si="184"/>
        <v>39800</v>
      </c>
      <c r="D2346" s="23">
        <f t="shared" si="185"/>
        <v>46.74</v>
      </c>
      <c r="E2346" s="23">
        <f t="shared" si="186"/>
        <v>46.74</v>
      </c>
      <c r="F2346" s="23">
        <f t="shared" si="188"/>
        <v>-1.6129381929883529E-2</v>
      </c>
      <c r="G2346" s="23">
        <f t="shared" si="187"/>
        <v>2008</v>
      </c>
    </row>
    <row r="2347" spans="1:7" x14ac:dyDescent="0.2">
      <c r="A2347" s="23" t="s">
        <v>384</v>
      </c>
      <c r="C2347" s="24">
        <f t="shared" si="184"/>
        <v>39801</v>
      </c>
      <c r="D2347" s="23">
        <f t="shared" si="185"/>
        <v>47.05</v>
      </c>
      <c r="E2347" s="23">
        <f t="shared" si="186"/>
        <v>47.05</v>
      </c>
      <c r="F2347" s="23">
        <f t="shared" si="188"/>
        <v>6.6105369206765335E-3</v>
      </c>
      <c r="G2347" s="23">
        <f t="shared" si="187"/>
        <v>2008</v>
      </c>
    </row>
    <row r="2348" spans="1:7" x14ac:dyDescent="0.2">
      <c r="A2348" s="23" t="s">
        <v>383</v>
      </c>
      <c r="C2348" s="24">
        <f t="shared" si="184"/>
        <v>39804</v>
      </c>
      <c r="D2348" s="23">
        <f t="shared" si="185"/>
        <v>47.71</v>
      </c>
      <c r="E2348" s="23">
        <f t="shared" si="186"/>
        <v>47.71</v>
      </c>
      <c r="F2348" s="23">
        <f t="shared" si="188"/>
        <v>1.3930153496627124E-2</v>
      </c>
      <c r="G2348" s="23">
        <f t="shared" si="187"/>
        <v>2008</v>
      </c>
    </row>
    <row r="2349" spans="1:7" x14ac:dyDescent="0.2">
      <c r="A2349" s="23" t="s">
        <v>382</v>
      </c>
      <c r="C2349" s="24">
        <f t="shared" si="184"/>
        <v>39805</v>
      </c>
      <c r="D2349" s="23">
        <f t="shared" si="185"/>
        <v>48.66</v>
      </c>
      <c r="E2349" s="23">
        <f t="shared" si="186"/>
        <v>48.66</v>
      </c>
      <c r="F2349" s="23">
        <f t="shared" si="188"/>
        <v>1.9716317827360774E-2</v>
      </c>
      <c r="G2349" s="23">
        <f t="shared" si="187"/>
        <v>2008</v>
      </c>
    </row>
    <row r="2350" spans="1:7" x14ac:dyDescent="0.2">
      <c r="A2350" s="23" t="s">
        <v>381</v>
      </c>
      <c r="C2350" s="24">
        <f t="shared" si="184"/>
        <v>39806</v>
      </c>
      <c r="D2350" s="23">
        <f t="shared" si="185"/>
        <v>47.76</v>
      </c>
      <c r="E2350" s="23">
        <f t="shared" si="186"/>
        <v>47.76</v>
      </c>
      <c r="F2350" s="23">
        <f t="shared" si="188"/>
        <v>-1.8668868271029877E-2</v>
      </c>
      <c r="G2350" s="23">
        <f t="shared" si="187"/>
        <v>2008</v>
      </c>
    </row>
    <row r="2351" spans="1:7" x14ac:dyDescent="0.2">
      <c r="A2351" s="23" t="s">
        <v>380</v>
      </c>
      <c r="C2351" s="24">
        <f t="shared" si="184"/>
        <v>39807</v>
      </c>
      <c r="D2351" s="23" t="e">
        <f t="shared" si="185"/>
        <v>#VALUE!</v>
      </c>
      <c r="E2351" s="23">
        <f t="shared" si="186"/>
        <v>47.76</v>
      </c>
      <c r="F2351" s="23">
        <f t="shared" si="188"/>
        <v>0</v>
      </c>
      <c r="G2351" s="23">
        <f t="shared" si="187"/>
        <v>2008</v>
      </c>
    </row>
    <row r="2352" spans="1:7" x14ac:dyDescent="0.2">
      <c r="A2352" s="23" t="s">
        <v>379</v>
      </c>
      <c r="C2352" s="24">
        <f t="shared" si="184"/>
        <v>39808</v>
      </c>
      <c r="D2352" s="23">
        <f t="shared" si="185"/>
        <v>48.42</v>
      </c>
      <c r="E2352" s="23">
        <f t="shared" si="186"/>
        <v>48.42</v>
      </c>
      <c r="F2352" s="23">
        <f t="shared" si="188"/>
        <v>1.3724482425565761E-2</v>
      </c>
      <c r="G2352" s="23">
        <f t="shared" si="187"/>
        <v>2008</v>
      </c>
    </row>
    <row r="2353" spans="1:7" x14ac:dyDescent="0.2">
      <c r="A2353" s="23" t="s">
        <v>378</v>
      </c>
      <c r="C2353" s="24">
        <f t="shared" si="184"/>
        <v>39811</v>
      </c>
      <c r="D2353" s="23">
        <f t="shared" si="185"/>
        <v>48.25</v>
      </c>
      <c r="E2353" s="23">
        <f t="shared" si="186"/>
        <v>48.25</v>
      </c>
      <c r="F2353" s="23">
        <f t="shared" si="188"/>
        <v>-3.517123724917577E-3</v>
      </c>
      <c r="G2353" s="23">
        <f t="shared" si="187"/>
        <v>2008</v>
      </c>
    </row>
    <row r="2354" spans="1:7" x14ac:dyDescent="0.2">
      <c r="A2354" s="23" t="s">
        <v>377</v>
      </c>
      <c r="C2354" s="24">
        <f t="shared" si="184"/>
        <v>39812</v>
      </c>
      <c r="D2354" s="23">
        <f t="shared" si="185"/>
        <v>48.05</v>
      </c>
      <c r="E2354" s="23">
        <f t="shared" si="186"/>
        <v>48.05</v>
      </c>
      <c r="F2354" s="23">
        <f t="shared" si="188"/>
        <v>-4.1536923686935163E-3</v>
      </c>
      <c r="G2354" s="23">
        <f t="shared" si="187"/>
        <v>2008</v>
      </c>
    </row>
    <row r="2355" spans="1:7" x14ac:dyDescent="0.2">
      <c r="A2355" s="23" t="s">
        <v>376</v>
      </c>
      <c r="C2355" s="24">
        <f t="shared" si="184"/>
        <v>39813</v>
      </c>
      <c r="D2355" s="23">
        <f t="shared" si="185"/>
        <v>48.58</v>
      </c>
      <c r="E2355" s="23">
        <f t="shared" si="186"/>
        <v>48.58</v>
      </c>
      <c r="F2355" s="23">
        <f t="shared" si="188"/>
        <v>1.0969788157724958E-2</v>
      </c>
      <c r="G2355" s="23">
        <f t="shared" si="187"/>
        <v>2008</v>
      </c>
    </row>
    <row r="2356" spans="1:7" x14ac:dyDescent="0.2">
      <c r="A2356" s="23" t="s">
        <v>375</v>
      </c>
      <c r="C2356" s="24">
        <f t="shared" si="184"/>
        <v>39814</v>
      </c>
      <c r="D2356" s="23" t="e">
        <f t="shared" si="185"/>
        <v>#VALUE!</v>
      </c>
      <c r="E2356" s="23">
        <f t="shared" si="186"/>
        <v>48.58</v>
      </c>
      <c r="F2356" s="23">
        <f t="shared" si="188"/>
        <v>0</v>
      </c>
      <c r="G2356" s="23">
        <f t="shared" si="187"/>
        <v>2009</v>
      </c>
    </row>
    <row r="2357" spans="1:7" x14ac:dyDescent="0.2">
      <c r="A2357" s="23" t="s">
        <v>374</v>
      </c>
      <c r="C2357" s="24">
        <f t="shared" si="184"/>
        <v>39815</v>
      </c>
      <c r="D2357" s="23">
        <f t="shared" si="185"/>
        <v>48.25</v>
      </c>
      <c r="E2357" s="23">
        <f t="shared" si="186"/>
        <v>48.25</v>
      </c>
      <c r="F2357" s="23">
        <f t="shared" si="188"/>
        <v>-6.8160957890314343E-3</v>
      </c>
      <c r="G2357" s="23">
        <f t="shared" si="187"/>
        <v>2009</v>
      </c>
    </row>
    <row r="2358" spans="1:7" x14ac:dyDescent="0.2">
      <c r="A2358" s="23" t="s">
        <v>373</v>
      </c>
      <c r="C2358" s="24">
        <f t="shared" si="184"/>
        <v>39818</v>
      </c>
      <c r="D2358" s="23">
        <f t="shared" si="185"/>
        <v>48.5</v>
      </c>
      <c r="E2358" s="23">
        <f t="shared" si="186"/>
        <v>48.5</v>
      </c>
      <c r="F2358" s="23">
        <f t="shared" si="188"/>
        <v>5.1679701584425976E-3</v>
      </c>
      <c r="G2358" s="23">
        <f t="shared" si="187"/>
        <v>2009</v>
      </c>
    </row>
    <row r="2359" spans="1:7" x14ac:dyDescent="0.2">
      <c r="A2359" s="23" t="s">
        <v>372</v>
      </c>
      <c r="C2359" s="24">
        <f t="shared" si="184"/>
        <v>39819</v>
      </c>
      <c r="D2359" s="23">
        <f t="shared" si="185"/>
        <v>48.5</v>
      </c>
      <c r="E2359" s="23">
        <f t="shared" si="186"/>
        <v>48.5</v>
      </c>
      <c r="F2359" s="23">
        <f t="shared" si="188"/>
        <v>0</v>
      </c>
      <c r="G2359" s="23">
        <f t="shared" si="187"/>
        <v>2009</v>
      </c>
    </row>
    <row r="2360" spans="1:7" x14ac:dyDescent="0.2">
      <c r="A2360" s="23" t="s">
        <v>371</v>
      </c>
      <c r="C2360" s="24">
        <f t="shared" si="184"/>
        <v>39820</v>
      </c>
      <c r="D2360" s="23">
        <f t="shared" si="185"/>
        <v>48.56</v>
      </c>
      <c r="E2360" s="23">
        <f t="shared" si="186"/>
        <v>48.56</v>
      </c>
      <c r="F2360" s="23">
        <f t="shared" si="188"/>
        <v>1.2363488078053497E-3</v>
      </c>
      <c r="G2360" s="23">
        <f t="shared" si="187"/>
        <v>2009</v>
      </c>
    </row>
    <row r="2361" spans="1:7" x14ac:dyDescent="0.2">
      <c r="A2361" s="23" t="s">
        <v>370</v>
      </c>
      <c r="C2361" s="24">
        <f t="shared" si="184"/>
        <v>39821</v>
      </c>
      <c r="D2361" s="23">
        <f t="shared" si="185"/>
        <v>48.45</v>
      </c>
      <c r="E2361" s="23">
        <f t="shared" si="186"/>
        <v>48.45</v>
      </c>
      <c r="F2361" s="23">
        <f t="shared" si="188"/>
        <v>-2.2678084144675732E-3</v>
      </c>
      <c r="G2361" s="23">
        <f t="shared" si="187"/>
        <v>2009</v>
      </c>
    </row>
    <row r="2362" spans="1:7" x14ac:dyDescent="0.2">
      <c r="A2362" s="23" t="s">
        <v>369</v>
      </c>
      <c r="C2362" s="24">
        <f t="shared" si="184"/>
        <v>39822</v>
      </c>
      <c r="D2362" s="23">
        <f t="shared" si="185"/>
        <v>48.26</v>
      </c>
      <c r="E2362" s="23">
        <f t="shared" si="186"/>
        <v>48.26</v>
      </c>
      <c r="F2362" s="23">
        <f t="shared" si="188"/>
        <v>-3.9292781398896611E-3</v>
      </c>
      <c r="G2362" s="23">
        <f t="shared" si="187"/>
        <v>2009</v>
      </c>
    </row>
    <row r="2363" spans="1:7" x14ac:dyDescent="0.2">
      <c r="A2363" s="23" t="s">
        <v>368</v>
      </c>
      <c r="C2363" s="24">
        <f t="shared" si="184"/>
        <v>39825</v>
      </c>
      <c r="D2363" s="23">
        <f t="shared" si="185"/>
        <v>48.78</v>
      </c>
      <c r="E2363" s="23">
        <f t="shared" si="186"/>
        <v>48.78</v>
      </c>
      <c r="F2363" s="23">
        <f t="shared" si="188"/>
        <v>1.07173325908886E-2</v>
      </c>
      <c r="G2363" s="23">
        <f t="shared" si="187"/>
        <v>2009</v>
      </c>
    </row>
    <row r="2364" spans="1:7" x14ac:dyDescent="0.2">
      <c r="A2364" s="23" t="s">
        <v>367</v>
      </c>
      <c r="C2364" s="24">
        <f t="shared" si="184"/>
        <v>39826</v>
      </c>
      <c r="D2364" s="23">
        <f t="shared" si="185"/>
        <v>48.89</v>
      </c>
      <c r="E2364" s="23">
        <f t="shared" si="186"/>
        <v>48.89</v>
      </c>
      <c r="F2364" s="23">
        <f t="shared" si="188"/>
        <v>2.252483802780043E-3</v>
      </c>
      <c r="G2364" s="23">
        <f t="shared" si="187"/>
        <v>2009</v>
      </c>
    </row>
    <row r="2365" spans="1:7" x14ac:dyDescent="0.2">
      <c r="A2365" s="23" t="s">
        <v>366</v>
      </c>
      <c r="C2365" s="24">
        <f t="shared" si="184"/>
        <v>39827</v>
      </c>
      <c r="D2365" s="23">
        <f t="shared" si="185"/>
        <v>48.75</v>
      </c>
      <c r="E2365" s="23">
        <f t="shared" si="186"/>
        <v>48.75</v>
      </c>
      <c r="F2365" s="23">
        <f t="shared" si="188"/>
        <v>-2.8676791466979846E-3</v>
      </c>
      <c r="G2365" s="23">
        <f t="shared" si="187"/>
        <v>2009</v>
      </c>
    </row>
    <row r="2366" spans="1:7" x14ac:dyDescent="0.2">
      <c r="A2366" s="23" t="s">
        <v>365</v>
      </c>
      <c r="C2366" s="24">
        <f t="shared" si="184"/>
        <v>39828</v>
      </c>
      <c r="D2366" s="23">
        <f t="shared" si="185"/>
        <v>48.87</v>
      </c>
      <c r="E2366" s="23">
        <f t="shared" si="186"/>
        <v>48.87</v>
      </c>
      <c r="F2366" s="23">
        <f t="shared" si="188"/>
        <v>2.4585138382073233E-3</v>
      </c>
      <c r="G2366" s="23">
        <f t="shared" si="187"/>
        <v>2009</v>
      </c>
    </row>
    <row r="2367" spans="1:7" x14ac:dyDescent="0.2">
      <c r="A2367" s="23" t="s">
        <v>364</v>
      </c>
      <c r="C2367" s="24">
        <f t="shared" si="184"/>
        <v>39829</v>
      </c>
      <c r="D2367" s="23">
        <f t="shared" si="185"/>
        <v>48.62</v>
      </c>
      <c r="E2367" s="23">
        <f t="shared" si="186"/>
        <v>48.62</v>
      </c>
      <c r="F2367" s="23">
        <f t="shared" si="188"/>
        <v>-5.1287423940861755E-3</v>
      </c>
      <c r="G2367" s="23">
        <f t="shared" si="187"/>
        <v>2009</v>
      </c>
    </row>
    <row r="2368" spans="1:7" x14ac:dyDescent="0.2">
      <c r="A2368" s="23" t="s">
        <v>363</v>
      </c>
      <c r="C2368" s="24">
        <f t="shared" si="184"/>
        <v>39832</v>
      </c>
      <c r="D2368" s="23" t="e">
        <f t="shared" si="185"/>
        <v>#VALUE!</v>
      </c>
      <c r="E2368" s="23">
        <f t="shared" si="186"/>
        <v>48.62</v>
      </c>
      <c r="F2368" s="23">
        <f t="shared" si="188"/>
        <v>0</v>
      </c>
      <c r="G2368" s="23">
        <f t="shared" si="187"/>
        <v>2009</v>
      </c>
    </row>
    <row r="2369" spans="1:7" x14ac:dyDescent="0.2">
      <c r="A2369" s="23" t="s">
        <v>362</v>
      </c>
      <c r="C2369" s="24">
        <f t="shared" si="184"/>
        <v>39833</v>
      </c>
      <c r="D2369" s="23">
        <f t="shared" si="185"/>
        <v>49.01</v>
      </c>
      <c r="E2369" s="23">
        <f t="shared" si="186"/>
        <v>49.01</v>
      </c>
      <c r="F2369" s="23">
        <f t="shared" si="188"/>
        <v>7.989390033478861E-3</v>
      </c>
      <c r="G2369" s="23">
        <f t="shared" si="187"/>
        <v>2009</v>
      </c>
    </row>
    <row r="2370" spans="1:7" x14ac:dyDescent="0.2">
      <c r="A2370" s="23" t="s">
        <v>361</v>
      </c>
      <c r="C2370" s="24">
        <f t="shared" si="184"/>
        <v>39834</v>
      </c>
      <c r="D2370" s="23">
        <f t="shared" si="185"/>
        <v>49</v>
      </c>
      <c r="E2370" s="23">
        <f t="shared" si="186"/>
        <v>49</v>
      </c>
      <c r="F2370" s="23">
        <f t="shared" si="188"/>
        <v>-2.040608108294991E-4</v>
      </c>
      <c r="G2370" s="23">
        <f t="shared" si="187"/>
        <v>2009</v>
      </c>
    </row>
    <row r="2371" spans="1:7" x14ac:dyDescent="0.2">
      <c r="A2371" s="23" t="s">
        <v>360</v>
      </c>
      <c r="C2371" s="24">
        <f t="shared" si="184"/>
        <v>39835</v>
      </c>
      <c r="D2371" s="23">
        <f t="shared" si="185"/>
        <v>49.07</v>
      </c>
      <c r="E2371" s="23">
        <f t="shared" si="186"/>
        <v>49.07</v>
      </c>
      <c r="F2371" s="23">
        <f t="shared" si="188"/>
        <v>1.4275519911853237E-3</v>
      </c>
      <c r="G2371" s="23">
        <f t="shared" si="187"/>
        <v>2009</v>
      </c>
    </row>
    <row r="2372" spans="1:7" x14ac:dyDescent="0.2">
      <c r="A2372" s="23" t="s">
        <v>359</v>
      </c>
      <c r="C2372" s="24">
        <f t="shared" si="184"/>
        <v>39836</v>
      </c>
      <c r="D2372" s="23">
        <f t="shared" si="185"/>
        <v>49</v>
      </c>
      <c r="E2372" s="23">
        <f t="shared" si="186"/>
        <v>49</v>
      </c>
      <c r="F2372" s="23">
        <f t="shared" si="188"/>
        <v>-1.427551991185446E-3</v>
      </c>
      <c r="G2372" s="23">
        <f t="shared" si="187"/>
        <v>2009</v>
      </c>
    </row>
    <row r="2373" spans="1:7" x14ac:dyDescent="0.2">
      <c r="A2373" s="23" t="s">
        <v>358</v>
      </c>
      <c r="C2373" s="24">
        <f t="shared" si="184"/>
        <v>39839</v>
      </c>
      <c r="D2373" s="23">
        <f t="shared" si="185"/>
        <v>48.5</v>
      </c>
      <c r="E2373" s="23">
        <f t="shared" si="186"/>
        <v>48.5</v>
      </c>
      <c r="F2373" s="23">
        <f t="shared" si="188"/>
        <v>-1.025650016718911E-2</v>
      </c>
      <c r="G2373" s="23">
        <f t="shared" si="187"/>
        <v>2009</v>
      </c>
    </row>
    <row r="2374" spans="1:7" x14ac:dyDescent="0.2">
      <c r="A2374" s="23" t="s">
        <v>357</v>
      </c>
      <c r="C2374" s="24">
        <f t="shared" si="184"/>
        <v>39840</v>
      </c>
      <c r="D2374" s="23">
        <f t="shared" si="185"/>
        <v>48.85</v>
      </c>
      <c r="E2374" s="23">
        <f t="shared" si="186"/>
        <v>48.85</v>
      </c>
      <c r="F2374" s="23">
        <f t="shared" si="188"/>
        <v>7.1905805453542091E-3</v>
      </c>
      <c r="G2374" s="23">
        <f t="shared" si="187"/>
        <v>2009</v>
      </c>
    </row>
    <row r="2375" spans="1:7" x14ac:dyDescent="0.2">
      <c r="A2375" s="23" t="s">
        <v>356</v>
      </c>
      <c r="C2375" s="24">
        <f t="shared" si="184"/>
        <v>39841</v>
      </c>
      <c r="D2375" s="23">
        <f t="shared" si="185"/>
        <v>48.81</v>
      </c>
      <c r="E2375" s="23">
        <f t="shared" si="186"/>
        <v>48.81</v>
      </c>
      <c r="F2375" s="23">
        <f t="shared" si="188"/>
        <v>-8.1916858973564953E-4</v>
      </c>
      <c r="G2375" s="23">
        <f t="shared" si="187"/>
        <v>2009</v>
      </c>
    </row>
    <row r="2376" spans="1:7" x14ac:dyDescent="0.2">
      <c r="A2376" s="23" t="s">
        <v>355</v>
      </c>
      <c r="C2376" s="24">
        <f t="shared" ref="C2376:C2439" si="189">VALUE(LEFT(A2376,15))</f>
        <v>39842</v>
      </c>
      <c r="D2376" s="23">
        <f t="shared" ref="D2376:D2439" si="190">VALUE(RIGHT(A2376,9))</f>
        <v>48.49</v>
      </c>
      <c r="E2376" s="23">
        <f t="shared" ref="E2376:E2439" si="191">IF(ISNUMBER(D2376),D2376,D2375)</f>
        <v>48.49</v>
      </c>
      <c r="F2376" s="23">
        <f t="shared" si="188"/>
        <v>-6.5776187817951758E-3</v>
      </c>
      <c r="G2376" s="23">
        <f t="shared" ref="G2376:G2439" si="192">YEAR(C2376)</f>
        <v>2009</v>
      </c>
    </row>
    <row r="2377" spans="1:7" x14ac:dyDescent="0.2">
      <c r="A2377" s="23" t="s">
        <v>354</v>
      </c>
      <c r="C2377" s="24">
        <f t="shared" si="189"/>
        <v>39843</v>
      </c>
      <c r="D2377" s="23">
        <f t="shared" si="190"/>
        <v>48.83</v>
      </c>
      <c r="E2377" s="23">
        <f t="shared" si="191"/>
        <v>48.83</v>
      </c>
      <c r="F2377" s="23">
        <f t="shared" ref="F2377:F2440" si="193">LN(E2377/E2376)</f>
        <v>6.9872869563079682E-3</v>
      </c>
      <c r="G2377" s="23">
        <f t="shared" si="192"/>
        <v>2009</v>
      </c>
    </row>
    <row r="2378" spans="1:7" x14ac:dyDescent="0.2">
      <c r="A2378" s="23" t="s">
        <v>353</v>
      </c>
      <c r="C2378" s="24">
        <f t="shared" si="189"/>
        <v>39846</v>
      </c>
      <c r="D2378" s="23">
        <f t="shared" si="190"/>
        <v>48.84</v>
      </c>
      <c r="E2378" s="23">
        <f t="shared" si="191"/>
        <v>48.84</v>
      </c>
      <c r="F2378" s="23">
        <f t="shared" si="193"/>
        <v>2.0477116893507464E-4</v>
      </c>
      <c r="G2378" s="23">
        <f t="shared" si="192"/>
        <v>2009</v>
      </c>
    </row>
    <row r="2379" spans="1:7" x14ac:dyDescent="0.2">
      <c r="A2379" s="23" t="s">
        <v>352</v>
      </c>
      <c r="C2379" s="24">
        <f t="shared" si="189"/>
        <v>39847</v>
      </c>
      <c r="D2379" s="23">
        <f t="shared" si="190"/>
        <v>48.37</v>
      </c>
      <c r="E2379" s="23">
        <f t="shared" si="191"/>
        <v>48.37</v>
      </c>
      <c r="F2379" s="23">
        <f t="shared" si="193"/>
        <v>-9.6698624076121918E-3</v>
      </c>
      <c r="G2379" s="23">
        <f t="shared" si="192"/>
        <v>2009</v>
      </c>
    </row>
    <row r="2380" spans="1:7" x14ac:dyDescent="0.2">
      <c r="A2380" s="23" t="s">
        <v>351</v>
      </c>
      <c r="C2380" s="24">
        <f t="shared" si="189"/>
        <v>39848</v>
      </c>
      <c r="D2380" s="23">
        <f t="shared" si="190"/>
        <v>48.68</v>
      </c>
      <c r="E2380" s="23">
        <f t="shared" si="191"/>
        <v>48.68</v>
      </c>
      <c r="F2380" s="23">
        <f t="shared" si="193"/>
        <v>6.3884812844345641E-3</v>
      </c>
      <c r="G2380" s="23">
        <f t="shared" si="192"/>
        <v>2009</v>
      </c>
    </row>
    <row r="2381" spans="1:7" x14ac:dyDescent="0.2">
      <c r="A2381" s="23" t="s">
        <v>350</v>
      </c>
      <c r="C2381" s="24">
        <f t="shared" si="189"/>
        <v>39849</v>
      </c>
      <c r="D2381" s="23">
        <f t="shared" si="190"/>
        <v>48.72</v>
      </c>
      <c r="E2381" s="23">
        <f t="shared" si="191"/>
        <v>48.72</v>
      </c>
      <c r="F2381" s="23">
        <f t="shared" si="193"/>
        <v>8.213552823151789E-4</v>
      </c>
      <c r="G2381" s="23">
        <f t="shared" si="192"/>
        <v>2009</v>
      </c>
    </row>
    <row r="2382" spans="1:7" x14ac:dyDescent="0.2">
      <c r="A2382" s="23" t="s">
        <v>349</v>
      </c>
      <c r="C2382" s="24">
        <f t="shared" si="189"/>
        <v>39850</v>
      </c>
      <c r="D2382" s="23">
        <f t="shared" si="190"/>
        <v>48.61</v>
      </c>
      <c r="E2382" s="23">
        <f t="shared" si="191"/>
        <v>48.61</v>
      </c>
      <c r="F2382" s="23">
        <f t="shared" si="193"/>
        <v>-2.2603523442774717E-3</v>
      </c>
      <c r="G2382" s="23">
        <f t="shared" si="192"/>
        <v>2009</v>
      </c>
    </row>
    <row r="2383" spans="1:7" x14ac:dyDescent="0.2">
      <c r="A2383" s="23" t="s">
        <v>348</v>
      </c>
      <c r="C2383" s="24">
        <f t="shared" si="189"/>
        <v>39853</v>
      </c>
      <c r="D2383" s="23">
        <f t="shared" si="190"/>
        <v>48.52</v>
      </c>
      <c r="E2383" s="23">
        <f t="shared" si="191"/>
        <v>48.52</v>
      </c>
      <c r="F2383" s="23">
        <f t="shared" si="193"/>
        <v>-1.8531869815146204E-3</v>
      </c>
      <c r="G2383" s="23">
        <f t="shared" si="192"/>
        <v>2009</v>
      </c>
    </row>
    <row r="2384" spans="1:7" x14ac:dyDescent="0.2">
      <c r="A2384" s="23" t="s">
        <v>347</v>
      </c>
      <c r="C2384" s="24">
        <f t="shared" si="189"/>
        <v>39854</v>
      </c>
      <c r="D2384" s="23">
        <f t="shared" si="190"/>
        <v>48.68</v>
      </c>
      <c r="E2384" s="23">
        <f t="shared" si="191"/>
        <v>48.68</v>
      </c>
      <c r="F2384" s="23">
        <f t="shared" si="193"/>
        <v>3.2921840434768767E-3</v>
      </c>
      <c r="G2384" s="23">
        <f t="shared" si="192"/>
        <v>2009</v>
      </c>
    </row>
    <row r="2385" spans="1:7" x14ac:dyDescent="0.2">
      <c r="A2385" s="23" t="s">
        <v>346</v>
      </c>
      <c r="C2385" s="24">
        <f t="shared" si="189"/>
        <v>39855</v>
      </c>
      <c r="D2385" s="23">
        <f t="shared" si="190"/>
        <v>48.78</v>
      </c>
      <c r="E2385" s="23">
        <f t="shared" si="191"/>
        <v>48.78</v>
      </c>
      <c r="F2385" s="23">
        <f t="shared" si="193"/>
        <v>2.0521246684478472E-3</v>
      </c>
      <c r="G2385" s="23">
        <f t="shared" si="192"/>
        <v>2009</v>
      </c>
    </row>
    <row r="2386" spans="1:7" x14ac:dyDescent="0.2">
      <c r="A2386" s="23" t="s">
        <v>345</v>
      </c>
      <c r="C2386" s="24">
        <f t="shared" si="189"/>
        <v>39856</v>
      </c>
      <c r="D2386" s="23">
        <f t="shared" si="190"/>
        <v>48.7</v>
      </c>
      <c r="E2386" s="23">
        <f t="shared" si="191"/>
        <v>48.7</v>
      </c>
      <c r="F2386" s="23">
        <f t="shared" si="193"/>
        <v>-1.6413626992300952E-3</v>
      </c>
      <c r="G2386" s="23">
        <f t="shared" si="192"/>
        <v>2009</v>
      </c>
    </row>
    <row r="2387" spans="1:7" x14ac:dyDescent="0.2">
      <c r="A2387" s="23" t="s">
        <v>344</v>
      </c>
      <c r="C2387" s="24">
        <f t="shared" si="189"/>
        <v>39857</v>
      </c>
      <c r="D2387" s="23">
        <f t="shared" si="190"/>
        <v>48.58</v>
      </c>
      <c r="E2387" s="23">
        <f t="shared" si="191"/>
        <v>48.58</v>
      </c>
      <c r="F2387" s="23">
        <f t="shared" si="193"/>
        <v>-2.4671065145177268E-3</v>
      </c>
      <c r="G2387" s="23">
        <f t="shared" si="192"/>
        <v>2009</v>
      </c>
    </row>
    <row r="2388" spans="1:7" x14ac:dyDescent="0.2">
      <c r="A2388" s="23" t="s">
        <v>343</v>
      </c>
      <c r="C2388" s="24">
        <f t="shared" si="189"/>
        <v>39860</v>
      </c>
      <c r="D2388" s="23" t="e">
        <f t="shared" si="190"/>
        <v>#VALUE!</v>
      </c>
      <c r="E2388" s="23">
        <f t="shared" si="191"/>
        <v>48.58</v>
      </c>
      <c r="F2388" s="23">
        <f t="shared" si="193"/>
        <v>0</v>
      </c>
      <c r="G2388" s="23">
        <f t="shared" si="192"/>
        <v>2009</v>
      </c>
    </row>
    <row r="2389" spans="1:7" x14ac:dyDescent="0.2">
      <c r="A2389" s="23" t="s">
        <v>342</v>
      </c>
      <c r="C2389" s="24">
        <f t="shared" si="189"/>
        <v>39861</v>
      </c>
      <c r="D2389" s="23">
        <f t="shared" si="190"/>
        <v>49.6</v>
      </c>
      <c r="E2389" s="23">
        <f t="shared" si="191"/>
        <v>49.6</v>
      </c>
      <c r="F2389" s="23">
        <f t="shared" si="193"/>
        <v>2.0778910156855443E-2</v>
      </c>
      <c r="G2389" s="23">
        <f t="shared" si="192"/>
        <v>2009</v>
      </c>
    </row>
    <row r="2390" spans="1:7" x14ac:dyDescent="0.2">
      <c r="A2390" s="23" t="s">
        <v>341</v>
      </c>
      <c r="C2390" s="24">
        <f t="shared" si="189"/>
        <v>39862</v>
      </c>
      <c r="D2390" s="23">
        <f t="shared" si="190"/>
        <v>49.84</v>
      </c>
      <c r="E2390" s="23">
        <f t="shared" si="191"/>
        <v>49.84</v>
      </c>
      <c r="F2390" s="23">
        <f t="shared" si="193"/>
        <v>4.8270407483159443E-3</v>
      </c>
      <c r="G2390" s="23">
        <f t="shared" si="192"/>
        <v>2009</v>
      </c>
    </row>
    <row r="2391" spans="1:7" x14ac:dyDescent="0.2">
      <c r="A2391" s="23" t="s">
        <v>340</v>
      </c>
      <c r="C2391" s="24">
        <f t="shared" si="189"/>
        <v>39863</v>
      </c>
      <c r="D2391" s="23">
        <f t="shared" si="190"/>
        <v>49.73</v>
      </c>
      <c r="E2391" s="23">
        <f t="shared" si="191"/>
        <v>49.73</v>
      </c>
      <c r="F2391" s="23">
        <f t="shared" si="193"/>
        <v>-2.2095017525506078E-3</v>
      </c>
      <c r="G2391" s="23">
        <f t="shared" si="192"/>
        <v>2009</v>
      </c>
    </row>
    <row r="2392" spans="1:7" x14ac:dyDescent="0.2">
      <c r="A2392" s="23" t="s">
        <v>339</v>
      </c>
      <c r="C2392" s="24">
        <f t="shared" si="189"/>
        <v>39864</v>
      </c>
      <c r="D2392" s="23">
        <f t="shared" si="190"/>
        <v>49.71</v>
      </c>
      <c r="E2392" s="23">
        <f t="shared" si="191"/>
        <v>49.71</v>
      </c>
      <c r="F2392" s="23">
        <f t="shared" si="193"/>
        <v>-4.0225262006585546E-4</v>
      </c>
      <c r="G2392" s="23">
        <f t="shared" si="192"/>
        <v>2009</v>
      </c>
    </row>
    <row r="2393" spans="1:7" x14ac:dyDescent="0.2">
      <c r="A2393" s="23" t="s">
        <v>338</v>
      </c>
      <c r="C2393" s="24">
        <f t="shared" si="189"/>
        <v>39867</v>
      </c>
      <c r="D2393" s="23">
        <f t="shared" si="190"/>
        <v>49.46</v>
      </c>
      <c r="E2393" s="23">
        <f t="shared" si="191"/>
        <v>49.46</v>
      </c>
      <c r="F2393" s="23">
        <f t="shared" si="193"/>
        <v>-5.0418580133111237E-3</v>
      </c>
      <c r="G2393" s="23">
        <f t="shared" si="192"/>
        <v>2009</v>
      </c>
    </row>
    <row r="2394" spans="1:7" x14ac:dyDescent="0.2">
      <c r="A2394" s="23" t="s">
        <v>337</v>
      </c>
      <c r="C2394" s="24">
        <f t="shared" si="189"/>
        <v>39868</v>
      </c>
      <c r="D2394" s="23">
        <f t="shared" si="190"/>
        <v>49.75</v>
      </c>
      <c r="E2394" s="23">
        <f t="shared" si="191"/>
        <v>49.75</v>
      </c>
      <c r="F2394" s="23">
        <f t="shared" si="193"/>
        <v>5.8462015113315601E-3</v>
      </c>
      <c r="G2394" s="23">
        <f t="shared" si="192"/>
        <v>2009</v>
      </c>
    </row>
    <row r="2395" spans="1:7" x14ac:dyDescent="0.2">
      <c r="A2395" s="23" t="s">
        <v>336</v>
      </c>
      <c r="C2395" s="24">
        <f t="shared" si="189"/>
        <v>39869</v>
      </c>
      <c r="D2395" s="23">
        <f t="shared" si="190"/>
        <v>49.95</v>
      </c>
      <c r="E2395" s="23">
        <f t="shared" si="191"/>
        <v>49.95</v>
      </c>
      <c r="F2395" s="23">
        <f t="shared" si="193"/>
        <v>4.0120414899608541E-3</v>
      </c>
      <c r="G2395" s="23">
        <f t="shared" si="192"/>
        <v>2009</v>
      </c>
    </row>
    <row r="2396" spans="1:7" x14ac:dyDescent="0.2">
      <c r="A2396" s="23" t="s">
        <v>335</v>
      </c>
      <c r="C2396" s="24">
        <f t="shared" si="189"/>
        <v>39870</v>
      </c>
      <c r="D2396" s="23">
        <f t="shared" si="190"/>
        <v>50.32</v>
      </c>
      <c r="E2396" s="23">
        <f t="shared" si="191"/>
        <v>50.32</v>
      </c>
      <c r="F2396" s="23">
        <f t="shared" si="193"/>
        <v>7.38010729762246E-3</v>
      </c>
      <c r="G2396" s="23">
        <f t="shared" si="192"/>
        <v>2009</v>
      </c>
    </row>
    <row r="2397" spans="1:7" x14ac:dyDescent="0.2">
      <c r="A2397" s="23" t="s">
        <v>334</v>
      </c>
      <c r="C2397" s="24">
        <f t="shared" si="189"/>
        <v>39871</v>
      </c>
      <c r="D2397" s="23">
        <f t="shared" si="190"/>
        <v>50.88</v>
      </c>
      <c r="E2397" s="23">
        <f t="shared" si="191"/>
        <v>50.88</v>
      </c>
      <c r="F2397" s="23">
        <f t="shared" si="193"/>
        <v>1.1067306639681753E-2</v>
      </c>
      <c r="G2397" s="23">
        <f t="shared" si="192"/>
        <v>2009</v>
      </c>
    </row>
    <row r="2398" spans="1:7" x14ac:dyDescent="0.2">
      <c r="A2398" s="23" t="s">
        <v>333</v>
      </c>
      <c r="C2398" s="24">
        <f t="shared" si="189"/>
        <v>39874</v>
      </c>
      <c r="D2398" s="23">
        <f t="shared" si="190"/>
        <v>51.8</v>
      </c>
      <c r="E2398" s="23">
        <f t="shared" si="191"/>
        <v>51.8</v>
      </c>
      <c r="F2398" s="23">
        <f t="shared" si="193"/>
        <v>1.7920230233570474E-2</v>
      </c>
      <c r="G2398" s="23">
        <f t="shared" si="192"/>
        <v>2009</v>
      </c>
    </row>
    <row r="2399" spans="1:7" x14ac:dyDescent="0.2">
      <c r="A2399" s="23" t="s">
        <v>332</v>
      </c>
      <c r="C2399" s="24">
        <f t="shared" si="189"/>
        <v>39875</v>
      </c>
      <c r="D2399" s="23">
        <f t="shared" si="190"/>
        <v>51.96</v>
      </c>
      <c r="E2399" s="23">
        <f t="shared" si="191"/>
        <v>51.96</v>
      </c>
      <c r="F2399" s="23">
        <f t="shared" si="193"/>
        <v>3.0840425369615407E-3</v>
      </c>
      <c r="G2399" s="23">
        <f t="shared" si="192"/>
        <v>2009</v>
      </c>
    </row>
    <row r="2400" spans="1:7" x14ac:dyDescent="0.2">
      <c r="A2400" s="23" t="s">
        <v>331</v>
      </c>
      <c r="C2400" s="24">
        <f t="shared" si="189"/>
        <v>39876</v>
      </c>
      <c r="D2400" s="23">
        <f t="shared" si="190"/>
        <v>51.53</v>
      </c>
      <c r="E2400" s="23">
        <f t="shared" si="191"/>
        <v>51.53</v>
      </c>
      <c r="F2400" s="23">
        <f t="shared" si="193"/>
        <v>-8.310029462265927E-3</v>
      </c>
      <c r="G2400" s="23">
        <f t="shared" si="192"/>
        <v>2009</v>
      </c>
    </row>
    <row r="2401" spans="1:7" x14ac:dyDescent="0.2">
      <c r="A2401" s="23" t="s">
        <v>330</v>
      </c>
      <c r="C2401" s="24">
        <f t="shared" si="189"/>
        <v>39877</v>
      </c>
      <c r="D2401" s="23">
        <f t="shared" si="190"/>
        <v>51.6</v>
      </c>
      <c r="E2401" s="23">
        <f t="shared" si="191"/>
        <v>51.6</v>
      </c>
      <c r="F2401" s="23">
        <f t="shared" si="193"/>
        <v>1.3575101473840493E-3</v>
      </c>
      <c r="G2401" s="23">
        <f t="shared" si="192"/>
        <v>2009</v>
      </c>
    </row>
    <row r="2402" spans="1:7" x14ac:dyDescent="0.2">
      <c r="A2402" s="23" t="s">
        <v>329</v>
      </c>
      <c r="C2402" s="24">
        <f t="shared" si="189"/>
        <v>39878</v>
      </c>
      <c r="D2402" s="23">
        <f t="shared" si="190"/>
        <v>51.68</v>
      </c>
      <c r="E2402" s="23">
        <f t="shared" si="191"/>
        <v>51.68</v>
      </c>
      <c r="F2402" s="23">
        <f t="shared" si="193"/>
        <v>1.5491869868293187E-3</v>
      </c>
      <c r="G2402" s="23">
        <f t="shared" si="192"/>
        <v>2009</v>
      </c>
    </row>
    <row r="2403" spans="1:7" x14ac:dyDescent="0.2">
      <c r="A2403" s="23" t="s">
        <v>328</v>
      </c>
      <c r="C2403" s="24">
        <f t="shared" si="189"/>
        <v>39881</v>
      </c>
      <c r="D2403" s="23">
        <f t="shared" si="190"/>
        <v>51.91</v>
      </c>
      <c r="E2403" s="23">
        <f t="shared" si="191"/>
        <v>51.91</v>
      </c>
      <c r="F2403" s="23">
        <f t="shared" si="193"/>
        <v>4.440590364791241E-3</v>
      </c>
      <c r="G2403" s="23">
        <f t="shared" si="192"/>
        <v>2009</v>
      </c>
    </row>
    <row r="2404" spans="1:7" x14ac:dyDescent="0.2">
      <c r="A2404" s="23" t="s">
        <v>327</v>
      </c>
      <c r="C2404" s="24">
        <f t="shared" si="189"/>
        <v>39882</v>
      </c>
      <c r="D2404" s="23">
        <f t="shared" si="190"/>
        <v>51.35</v>
      </c>
      <c r="E2404" s="23">
        <f t="shared" si="191"/>
        <v>51.35</v>
      </c>
      <c r="F2404" s="23">
        <f t="shared" si="193"/>
        <v>-1.0846513464570365E-2</v>
      </c>
      <c r="G2404" s="23">
        <f t="shared" si="192"/>
        <v>2009</v>
      </c>
    </row>
    <row r="2405" spans="1:7" x14ac:dyDescent="0.2">
      <c r="A2405" s="23" t="s">
        <v>326</v>
      </c>
      <c r="C2405" s="24">
        <f t="shared" si="189"/>
        <v>39883</v>
      </c>
      <c r="D2405" s="23">
        <f t="shared" si="190"/>
        <v>50.98</v>
      </c>
      <c r="E2405" s="23">
        <f t="shared" si="191"/>
        <v>50.98</v>
      </c>
      <c r="F2405" s="23">
        <f t="shared" si="193"/>
        <v>-7.2315374265979433E-3</v>
      </c>
      <c r="G2405" s="23">
        <f t="shared" si="192"/>
        <v>2009</v>
      </c>
    </row>
    <row r="2406" spans="1:7" x14ac:dyDescent="0.2">
      <c r="A2406" s="23" t="s">
        <v>325</v>
      </c>
      <c r="C2406" s="24">
        <f t="shared" si="189"/>
        <v>39884</v>
      </c>
      <c r="D2406" s="23">
        <f t="shared" si="190"/>
        <v>51.69</v>
      </c>
      <c r="E2406" s="23">
        <f t="shared" si="191"/>
        <v>51.69</v>
      </c>
      <c r="F2406" s="23">
        <f t="shared" si="193"/>
        <v>1.3830940259978514E-2</v>
      </c>
      <c r="G2406" s="23">
        <f t="shared" si="192"/>
        <v>2009</v>
      </c>
    </row>
    <row r="2407" spans="1:7" x14ac:dyDescent="0.2">
      <c r="A2407" s="23" t="s">
        <v>324</v>
      </c>
      <c r="C2407" s="24">
        <f t="shared" si="189"/>
        <v>39885</v>
      </c>
      <c r="D2407" s="23">
        <f t="shared" si="190"/>
        <v>51.54</v>
      </c>
      <c r="E2407" s="23">
        <f t="shared" si="191"/>
        <v>51.54</v>
      </c>
      <c r="F2407" s="23">
        <f t="shared" si="193"/>
        <v>-2.9061339837288913E-3</v>
      </c>
      <c r="G2407" s="23">
        <f t="shared" si="192"/>
        <v>2009</v>
      </c>
    </row>
    <row r="2408" spans="1:7" x14ac:dyDescent="0.2">
      <c r="A2408" s="23" t="s">
        <v>323</v>
      </c>
      <c r="C2408" s="24">
        <f t="shared" si="189"/>
        <v>39888</v>
      </c>
      <c r="D2408" s="23">
        <f t="shared" si="190"/>
        <v>51.31</v>
      </c>
      <c r="E2408" s="23">
        <f t="shared" si="191"/>
        <v>51.31</v>
      </c>
      <c r="F2408" s="23">
        <f t="shared" si="193"/>
        <v>-4.4725402703455156E-3</v>
      </c>
      <c r="G2408" s="23">
        <f t="shared" si="192"/>
        <v>2009</v>
      </c>
    </row>
    <row r="2409" spans="1:7" x14ac:dyDescent="0.2">
      <c r="A2409" s="23" t="s">
        <v>322</v>
      </c>
      <c r="C2409" s="24">
        <f t="shared" si="189"/>
        <v>39889</v>
      </c>
      <c r="D2409" s="23">
        <f t="shared" si="190"/>
        <v>51.42</v>
      </c>
      <c r="E2409" s="23">
        <f t="shared" si="191"/>
        <v>51.42</v>
      </c>
      <c r="F2409" s="23">
        <f t="shared" si="193"/>
        <v>2.141536883870082E-3</v>
      </c>
      <c r="G2409" s="23">
        <f t="shared" si="192"/>
        <v>2009</v>
      </c>
    </row>
    <row r="2410" spans="1:7" x14ac:dyDescent="0.2">
      <c r="A2410" s="23" t="s">
        <v>321</v>
      </c>
      <c r="C2410" s="24">
        <f t="shared" si="189"/>
        <v>39890</v>
      </c>
      <c r="D2410" s="23">
        <f t="shared" si="190"/>
        <v>51.22</v>
      </c>
      <c r="E2410" s="23">
        <f t="shared" si="191"/>
        <v>51.22</v>
      </c>
      <c r="F2410" s="23">
        <f t="shared" si="193"/>
        <v>-3.8971210663642825E-3</v>
      </c>
      <c r="G2410" s="23">
        <f t="shared" si="192"/>
        <v>2009</v>
      </c>
    </row>
    <row r="2411" spans="1:7" x14ac:dyDescent="0.2">
      <c r="A2411" s="23" t="s">
        <v>320</v>
      </c>
      <c r="C2411" s="24">
        <f t="shared" si="189"/>
        <v>39891</v>
      </c>
      <c r="D2411" s="23">
        <f t="shared" si="190"/>
        <v>50.21</v>
      </c>
      <c r="E2411" s="23">
        <f t="shared" si="191"/>
        <v>50.21</v>
      </c>
      <c r="F2411" s="23">
        <f t="shared" si="193"/>
        <v>-1.9915870724764962E-2</v>
      </c>
      <c r="G2411" s="23">
        <f t="shared" si="192"/>
        <v>2009</v>
      </c>
    </row>
    <row r="2412" spans="1:7" x14ac:dyDescent="0.2">
      <c r="A2412" s="23" t="s">
        <v>319</v>
      </c>
      <c r="C2412" s="24">
        <f t="shared" si="189"/>
        <v>39892</v>
      </c>
      <c r="D2412" s="23">
        <f t="shared" si="190"/>
        <v>50.51</v>
      </c>
      <c r="E2412" s="23">
        <f t="shared" si="191"/>
        <v>50.51</v>
      </c>
      <c r="F2412" s="23">
        <f t="shared" si="193"/>
        <v>5.9571264333471222E-3</v>
      </c>
      <c r="G2412" s="23">
        <f t="shared" si="192"/>
        <v>2009</v>
      </c>
    </row>
    <row r="2413" spans="1:7" x14ac:dyDescent="0.2">
      <c r="A2413" s="23" t="s">
        <v>318</v>
      </c>
      <c r="C2413" s="24">
        <f t="shared" si="189"/>
        <v>39895</v>
      </c>
      <c r="D2413" s="23">
        <f t="shared" si="190"/>
        <v>50.38</v>
      </c>
      <c r="E2413" s="23">
        <f t="shared" si="191"/>
        <v>50.38</v>
      </c>
      <c r="F2413" s="23">
        <f t="shared" si="193"/>
        <v>-2.5770655554970376E-3</v>
      </c>
      <c r="G2413" s="23">
        <f t="shared" si="192"/>
        <v>2009</v>
      </c>
    </row>
    <row r="2414" spans="1:7" x14ac:dyDescent="0.2">
      <c r="A2414" s="23" t="s">
        <v>317</v>
      </c>
      <c r="C2414" s="24">
        <f t="shared" si="189"/>
        <v>39896</v>
      </c>
      <c r="D2414" s="23">
        <f t="shared" si="190"/>
        <v>50.4</v>
      </c>
      <c r="E2414" s="23">
        <f t="shared" si="191"/>
        <v>50.4</v>
      </c>
      <c r="F2414" s="23">
        <f t="shared" si="193"/>
        <v>3.96904152858668E-4</v>
      </c>
      <c r="G2414" s="23">
        <f t="shared" si="192"/>
        <v>2009</v>
      </c>
    </row>
    <row r="2415" spans="1:7" x14ac:dyDescent="0.2">
      <c r="A2415" s="23" t="s">
        <v>316</v>
      </c>
      <c r="C2415" s="24">
        <f t="shared" si="189"/>
        <v>39897</v>
      </c>
      <c r="D2415" s="23">
        <f t="shared" si="190"/>
        <v>50.5</v>
      </c>
      <c r="E2415" s="23">
        <f t="shared" si="191"/>
        <v>50.5</v>
      </c>
      <c r="F2415" s="23">
        <f t="shared" si="193"/>
        <v>1.9821612039912025E-3</v>
      </c>
      <c r="G2415" s="23">
        <f t="shared" si="192"/>
        <v>2009</v>
      </c>
    </row>
    <row r="2416" spans="1:7" x14ac:dyDescent="0.2">
      <c r="A2416" s="23" t="s">
        <v>315</v>
      </c>
      <c r="C2416" s="24">
        <f t="shared" si="189"/>
        <v>39898</v>
      </c>
      <c r="D2416" s="23">
        <f t="shared" si="190"/>
        <v>50.4</v>
      </c>
      <c r="E2416" s="23">
        <f t="shared" si="191"/>
        <v>50.4</v>
      </c>
      <c r="F2416" s="23">
        <f t="shared" si="193"/>
        <v>-1.9821612039912112E-3</v>
      </c>
      <c r="G2416" s="23">
        <f t="shared" si="192"/>
        <v>2009</v>
      </c>
    </row>
    <row r="2417" spans="1:7" x14ac:dyDescent="0.2">
      <c r="A2417" s="23" t="s">
        <v>314</v>
      </c>
      <c r="C2417" s="24">
        <f t="shared" si="189"/>
        <v>39899</v>
      </c>
      <c r="D2417" s="23">
        <f t="shared" si="190"/>
        <v>50.46</v>
      </c>
      <c r="E2417" s="23">
        <f t="shared" si="191"/>
        <v>50.46</v>
      </c>
      <c r="F2417" s="23">
        <f t="shared" si="193"/>
        <v>1.1897681355887508E-3</v>
      </c>
      <c r="G2417" s="23">
        <f t="shared" si="192"/>
        <v>2009</v>
      </c>
    </row>
    <row r="2418" spans="1:7" x14ac:dyDescent="0.2">
      <c r="A2418" s="23" t="s">
        <v>313</v>
      </c>
      <c r="C2418" s="24">
        <f t="shared" si="189"/>
        <v>39902</v>
      </c>
      <c r="D2418" s="23">
        <f t="shared" si="190"/>
        <v>51.12</v>
      </c>
      <c r="E2418" s="23">
        <f t="shared" si="191"/>
        <v>51.12</v>
      </c>
      <c r="F2418" s="23">
        <f t="shared" si="193"/>
        <v>1.2994866856367681E-2</v>
      </c>
      <c r="G2418" s="23">
        <f t="shared" si="192"/>
        <v>2009</v>
      </c>
    </row>
    <row r="2419" spans="1:7" x14ac:dyDescent="0.2">
      <c r="A2419" s="23" t="s">
        <v>312</v>
      </c>
      <c r="C2419" s="24">
        <f t="shared" si="189"/>
        <v>39903</v>
      </c>
      <c r="D2419" s="23">
        <f t="shared" si="190"/>
        <v>50.87</v>
      </c>
      <c r="E2419" s="23">
        <f t="shared" si="191"/>
        <v>50.87</v>
      </c>
      <c r="F2419" s="23">
        <f t="shared" si="193"/>
        <v>-4.9024512346057007E-3</v>
      </c>
      <c r="G2419" s="23">
        <f t="shared" si="192"/>
        <v>2009</v>
      </c>
    </row>
    <row r="2420" spans="1:7" x14ac:dyDescent="0.2">
      <c r="A2420" s="23" t="s">
        <v>311</v>
      </c>
      <c r="C2420" s="24">
        <f t="shared" si="189"/>
        <v>39904</v>
      </c>
      <c r="D2420" s="23">
        <f t="shared" si="190"/>
        <v>50.48</v>
      </c>
      <c r="E2420" s="23">
        <f t="shared" si="191"/>
        <v>50.48</v>
      </c>
      <c r="F2420" s="23">
        <f t="shared" si="193"/>
        <v>-7.6961406017158939E-3</v>
      </c>
      <c r="G2420" s="23">
        <f t="shared" si="192"/>
        <v>2009</v>
      </c>
    </row>
    <row r="2421" spans="1:7" x14ac:dyDescent="0.2">
      <c r="A2421" s="23" t="s">
        <v>310</v>
      </c>
      <c r="C2421" s="24">
        <f t="shared" si="189"/>
        <v>39905</v>
      </c>
      <c r="D2421" s="23">
        <f t="shared" si="190"/>
        <v>50.22</v>
      </c>
      <c r="E2421" s="23">
        <f t="shared" si="191"/>
        <v>50.22</v>
      </c>
      <c r="F2421" s="23">
        <f t="shared" si="193"/>
        <v>-5.1638645035187291E-3</v>
      </c>
      <c r="G2421" s="23">
        <f t="shared" si="192"/>
        <v>2009</v>
      </c>
    </row>
    <row r="2422" spans="1:7" x14ac:dyDescent="0.2">
      <c r="A2422" s="23" t="s">
        <v>309</v>
      </c>
      <c r="C2422" s="24">
        <f t="shared" si="189"/>
        <v>39906</v>
      </c>
      <c r="D2422" s="23">
        <f t="shared" si="190"/>
        <v>49.91</v>
      </c>
      <c r="E2422" s="23">
        <f t="shared" si="191"/>
        <v>49.91</v>
      </c>
      <c r="F2422" s="23">
        <f t="shared" si="193"/>
        <v>-6.191970247921107E-3</v>
      </c>
      <c r="G2422" s="23">
        <f t="shared" si="192"/>
        <v>2009</v>
      </c>
    </row>
    <row r="2423" spans="1:7" x14ac:dyDescent="0.2">
      <c r="A2423" s="23" t="s">
        <v>308</v>
      </c>
      <c r="C2423" s="24">
        <f t="shared" si="189"/>
        <v>39909</v>
      </c>
      <c r="D2423" s="23">
        <f t="shared" si="190"/>
        <v>50.01</v>
      </c>
      <c r="E2423" s="23">
        <f t="shared" si="191"/>
        <v>50.01</v>
      </c>
      <c r="F2423" s="23">
        <f t="shared" si="193"/>
        <v>2.0016019492944911E-3</v>
      </c>
      <c r="G2423" s="23">
        <f t="shared" si="192"/>
        <v>2009</v>
      </c>
    </row>
    <row r="2424" spans="1:7" x14ac:dyDescent="0.2">
      <c r="A2424" s="23" t="s">
        <v>307</v>
      </c>
      <c r="C2424" s="24">
        <f t="shared" si="189"/>
        <v>39910</v>
      </c>
      <c r="D2424" s="23">
        <f t="shared" si="190"/>
        <v>50</v>
      </c>
      <c r="E2424" s="23">
        <f t="shared" si="191"/>
        <v>50</v>
      </c>
      <c r="F2424" s="23">
        <f t="shared" si="193"/>
        <v>-1.9998000266624517E-4</v>
      </c>
      <c r="G2424" s="23">
        <f t="shared" si="192"/>
        <v>2009</v>
      </c>
    </row>
    <row r="2425" spans="1:7" x14ac:dyDescent="0.2">
      <c r="A2425" s="23" t="s">
        <v>306</v>
      </c>
      <c r="C2425" s="24">
        <f t="shared" si="189"/>
        <v>39911</v>
      </c>
      <c r="D2425" s="23">
        <f t="shared" si="190"/>
        <v>50.28</v>
      </c>
      <c r="E2425" s="23">
        <f t="shared" si="191"/>
        <v>50.28</v>
      </c>
      <c r="F2425" s="23">
        <f t="shared" si="193"/>
        <v>5.5843782939006634E-3</v>
      </c>
      <c r="G2425" s="23">
        <f t="shared" si="192"/>
        <v>2009</v>
      </c>
    </row>
    <row r="2426" spans="1:7" x14ac:dyDescent="0.2">
      <c r="A2426" s="23" t="s">
        <v>305</v>
      </c>
      <c r="C2426" s="24">
        <f t="shared" si="189"/>
        <v>39912</v>
      </c>
      <c r="D2426" s="23">
        <f t="shared" si="190"/>
        <v>49.82</v>
      </c>
      <c r="E2426" s="23">
        <f t="shared" si="191"/>
        <v>49.82</v>
      </c>
      <c r="F2426" s="23">
        <f t="shared" si="193"/>
        <v>-9.1908738880123343E-3</v>
      </c>
      <c r="G2426" s="23">
        <f t="shared" si="192"/>
        <v>2009</v>
      </c>
    </row>
    <row r="2427" spans="1:7" x14ac:dyDescent="0.2">
      <c r="A2427" s="23" t="s">
        <v>304</v>
      </c>
      <c r="C2427" s="24">
        <f t="shared" si="189"/>
        <v>39913</v>
      </c>
      <c r="D2427" s="23">
        <f t="shared" si="190"/>
        <v>49.78</v>
      </c>
      <c r="E2427" s="23">
        <f t="shared" si="191"/>
        <v>49.78</v>
      </c>
      <c r="F2427" s="23">
        <f t="shared" si="193"/>
        <v>-8.0321289458842849E-4</v>
      </c>
      <c r="G2427" s="23">
        <f t="shared" si="192"/>
        <v>2009</v>
      </c>
    </row>
    <row r="2428" spans="1:7" x14ac:dyDescent="0.2">
      <c r="A2428" s="23" t="s">
        <v>303</v>
      </c>
      <c r="C2428" s="24">
        <f t="shared" si="189"/>
        <v>39916</v>
      </c>
      <c r="D2428" s="23">
        <f t="shared" si="190"/>
        <v>49.77</v>
      </c>
      <c r="E2428" s="23">
        <f t="shared" si="191"/>
        <v>49.77</v>
      </c>
      <c r="F2428" s="23">
        <f t="shared" si="193"/>
        <v>-2.0090406898314061E-4</v>
      </c>
      <c r="G2428" s="23">
        <f t="shared" si="192"/>
        <v>2009</v>
      </c>
    </row>
    <row r="2429" spans="1:7" x14ac:dyDescent="0.2">
      <c r="A2429" s="23" t="s">
        <v>302</v>
      </c>
      <c r="C2429" s="24">
        <f t="shared" si="189"/>
        <v>39917</v>
      </c>
      <c r="D2429" s="23">
        <f t="shared" si="190"/>
        <v>49.62</v>
      </c>
      <c r="E2429" s="23">
        <f t="shared" si="191"/>
        <v>49.62</v>
      </c>
      <c r="F2429" s="23">
        <f t="shared" si="193"/>
        <v>-3.0184146068079729E-3</v>
      </c>
      <c r="G2429" s="23">
        <f t="shared" si="192"/>
        <v>2009</v>
      </c>
    </row>
    <row r="2430" spans="1:7" x14ac:dyDescent="0.2">
      <c r="A2430" s="23" t="s">
        <v>301</v>
      </c>
      <c r="C2430" s="24">
        <f t="shared" si="189"/>
        <v>39918</v>
      </c>
      <c r="D2430" s="23">
        <f t="shared" si="190"/>
        <v>49.55</v>
      </c>
      <c r="E2430" s="23">
        <f t="shared" si="191"/>
        <v>49.55</v>
      </c>
      <c r="F2430" s="23">
        <f t="shared" si="193"/>
        <v>-1.4117174876580024E-3</v>
      </c>
      <c r="G2430" s="23">
        <f t="shared" si="192"/>
        <v>2009</v>
      </c>
    </row>
    <row r="2431" spans="1:7" x14ac:dyDescent="0.2">
      <c r="A2431" s="23" t="s">
        <v>300</v>
      </c>
      <c r="C2431" s="24">
        <f t="shared" si="189"/>
        <v>39919</v>
      </c>
      <c r="D2431" s="23">
        <f t="shared" si="190"/>
        <v>49.63</v>
      </c>
      <c r="E2431" s="23">
        <f t="shared" si="191"/>
        <v>49.63</v>
      </c>
      <c r="F2431" s="23">
        <f t="shared" si="193"/>
        <v>1.6132288233525315E-3</v>
      </c>
      <c r="G2431" s="23">
        <f t="shared" si="192"/>
        <v>2009</v>
      </c>
    </row>
    <row r="2432" spans="1:7" x14ac:dyDescent="0.2">
      <c r="A2432" s="23" t="s">
        <v>299</v>
      </c>
      <c r="C2432" s="24">
        <f t="shared" si="189"/>
        <v>39920</v>
      </c>
      <c r="D2432" s="23">
        <f t="shared" si="190"/>
        <v>49.8</v>
      </c>
      <c r="E2432" s="23">
        <f t="shared" si="191"/>
        <v>49.8</v>
      </c>
      <c r="F2432" s="23">
        <f t="shared" si="193"/>
        <v>3.4194944312577039E-3</v>
      </c>
      <c r="G2432" s="23">
        <f t="shared" si="192"/>
        <v>2009</v>
      </c>
    </row>
    <row r="2433" spans="1:7" x14ac:dyDescent="0.2">
      <c r="A2433" s="23" t="s">
        <v>298</v>
      </c>
      <c r="C2433" s="24">
        <f t="shared" si="189"/>
        <v>39923</v>
      </c>
      <c r="D2433" s="23">
        <f t="shared" si="190"/>
        <v>49.78</v>
      </c>
      <c r="E2433" s="23">
        <f t="shared" si="191"/>
        <v>49.78</v>
      </c>
      <c r="F2433" s="23">
        <f t="shared" si="193"/>
        <v>-4.0168709116123309E-4</v>
      </c>
      <c r="G2433" s="23">
        <f t="shared" si="192"/>
        <v>2009</v>
      </c>
    </row>
    <row r="2434" spans="1:7" x14ac:dyDescent="0.2">
      <c r="A2434" s="23" t="s">
        <v>297</v>
      </c>
      <c r="C2434" s="24">
        <f t="shared" si="189"/>
        <v>39924</v>
      </c>
      <c r="D2434" s="23">
        <f t="shared" si="190"/>
        <v>50.45</v>
      </c>
      <c r="E2434" s="23">
        <f t="shared" si="191"/>
        <v>50.45</v>
      </c>
      <c r="F2434" s="23">
        <f t="shared" si="193"/>
        <v>1.3369449860171962E-2</v>
      </c>
      <c r="G2434" s="23">
        <f t="shared" si="192"/>
        <v>2009</v>
      </c>
    </row>
    <row r="2435" spans="1:7" x14ac:dyDescent="0.2">
      <c r="A2435" s="23" t="s">
        <v>296</v>
      </c>
      <c r="C2435" s="24">
        <f t="shared" si="189"/>
        <v>39925</v>
      </c>
      <c r="D2435" s="23">
        <f t="shared" si="190"/>
        <v>50.2</v>
      </c>
      <c r="E2435" s="23">
        <f t="shared" si="191"/>
        <v>50.2</v>
      </c>
      <c r="F2435" s="23">
        <f t="shared" si="193"/>
        <v>-4.9677201019344445E-3</v>
      </c>
      <c r="G2435" s="23">
        <f t="shared" si="192"/>
        <v>2009</v>
      </c>
    </row>
    <row r="2436" spans="1:7" x14ac:dyDescent="0.2">
      <c r="A2436" s="23" t="s">
        <v>295</v>
      </c>
      <c r="C2436" s="24">
        <f t="shared" si="189"/>
        <v>39926</v>
      </c>
      <c r="D2436" s="23">
        <f t="shared" si="190"/>
        <v>49.88</v>
      </c>
      <c r="E2436" s="23">
        <f t="shared" si="191"/>
        <v>49.88</v>
      </c>
      <c r="F2436" s="23">
        <f t="shared" si="193"/>
        <v>-6.3949058858477599E-3</v>
      </c>
      <c r="G2436" s="23">
        <f t="shared" si="192"/>
        <v>2009</v>
      </c>
    </row>
    <row r="2437" spans="1:7" x14ac:dyDescent="0.2">
      <c r="A2437" s="23" t="s">
        <v>294</v>
      </c>
      <c r="C2437" s="24">
        <f t="shared" si="189"/>
        <v>39927</v>
      </c>
      <c r="D2437" s="23">
        <f t="shared" si="190"/>
        <v>49.69</v>
      </c>
      <c r="E2437" s="23">
        <f t="shared" si="191"/>
        <v>49.69</v>
      </c>
      <c r="F2437" s="23">
        <f t="shared" si="193"/>
        <v>-3.8164151976065376E-3</v>
      </c>
      <c r="G2437" s="23">
        <f t="shared" si="192"/>
        <v>2009</v>
      </c>
    </row>
    <row r="2438" spans="1:7" x14ac:dyDescent="0.2">
      <c r="A2438" s="23" t="s">
        <v>293</v>
      </c>
      <c r="C2438" s="24">
        <f t="shared" si="189"/>
        <v>39930</v>
      </c>
      <c r="D2438" s="23">
        <f t="shared" si="190"/>
        <v>50.15</v>
      </c>
      <c r="E2438" s="23">
        <f t="shared" si="191"/>
        <v>50.15</v>
      </c>
      <c r="F2438" s="23">
        <f t="shared" si="193"/>
        <v>9.2148087937154351E-3</v>
      </c>
      <c r="G2438" s="23">
        <f t="shared" si="192"/>
        <v>2009</v>
      </c>
    </row>
    <row r="2439" spans="1:7" x14ac:dyDescent="0.2">
      <c r="A2439" s="23" t="s">
        <v>292</v>
      </c>
      <c r="C2439" s="24">
        <f t="shared" si="189"/>
        <v>39931</v>
      </c>
      <c r="D2439" s="23">
        <f t="shared" si="190"/>
        <v>50.47</v>
      </c>
      <c r="E2439" s="23">
        <f t="shared" si="191"/>
        <v>50.47</v>
      </c>
      <c r="F2439" s="23">
        <f t="shared" si="193"/>
        <v>6.3605859442265053E-3</v>
      </c>
      <c r="G2439" s="23">
        <f t="shared" si="192"/>
        <v>2009</v>
      </c>
    </row>
    <row r="2440" spans="1:7" x14ac:dyDescent="0.2">
      <c r="A2440" s="23" t="s">
        <v>291</v>
      </c>
      <c r="C2440" s="24">
        <f t="shared" ref="C2440:C2503" si="194">VALUE(LEFT(A2440,15))</f>
        <v>39932</v>
      </c>
      <c r="D2440" s="23">
        <f t="shared" ref="D2440:D2503" si="195">VALUE(RIGHT(A2440,9))</f>
        <v>50.05</v>
      </c>
      <c r="E2440" s="23">
        <f t="shared" ref="E2440:E2503" si="196">IF(ISNUMBER(D2440),D2440,D2439)</f>
        <v>50.05</v>
      </c>
      <c r="F2440" s="23">
        <f t="shared" si="193"/>
        <v>-8.3565945909414175E-3</v>
      </c>
      <c r="G2440" s="23">
        <f t="shared" ref="G2440:G2503" si="197">YEAR(C2440)</f>
        <v>2009</v>
      </c>
    </row>
    <row r="2441" spans="1:7" x14ac:dyDescent="0.2">
      <c r="A2441" s="23" t="s">
        <v>290</v>
      </c>
      <c r="C2441" s="24">
        <f t="shared" si="194"/>
        <v>39933</v>
      </c>
      <c r="D2441" s="23">
        <f t="shared" si="195"/>
        <v>49.7</v>
      </c>
      <c r="E2441" s="23">
        <f t="shared" si="196"/>
        <v>49.7</v>
      </c>
      <c r="F2441" s="23">
        <f t="shared" ref="F2441:F2504" si="198">LN(E2441/E2440)</f>
        <v>-7.0175726586464227E-3</v>
      </c>
      <c r="G2441" s="23">
        <f t="shared" si="197"/>
        <v>2009</v>
      </c>
    </row>
    <row r="2442" spans="1:7" x14ac:dyDescent="0.2">
      <c r="A2442" s="23" t="s">
        <v>289</v>
      </c>
      <c r="C2442" s="24">
        <f t="shared" si="194"/>
        <v>39934</v>
      </c>
      <c r="D2442" s="23">
        <f t="shared" si="195"/>
        <v>49.65</v>
      </c>
      <c r="E2442" s="23">
        <f t="shared" si="196"/>
        <v>49.65</v>
      </c>
      <c r="F2442" s="23">
        <f t="shared" si="198"/>
        <v>-1.0065426114015058E-3</v>
      </c>
      <c r="G2442" s="23">
        <f t="shared" si="197"/>
        <v>2009</v>
      </c>
    </row>
    <row r="2443" spans="1:7" x14ac:dyDescent="0.2">
      <c r="A2443" s="23" t="s">
        <v>288</v>
      </c>
      <c r="C2443" s="24">
        <f t="shared" si="194"/>
        <v>39937</v>
      </c>
      <c r="D2443" s="23">
        <f t="shared" si="195"/>
        <v>49.75</v>
      </c>
      <c r="E2443" s="23">
        <f t="shared" si="196"/>
        <v>49.75</v>
      </c>
      <c r="F2443" s="23">
        <f t="shared" si="198"/>
        <v>2.0120731134202351E-3</v>
      </c>
      <c r="G2443" s="23">
        <f t="shared" si="197"/>
        <v>2009</v>
      </c>
    </row>
    <row r="2444" spans="1:7" x14ac:dyDescent="0.2">
      <c r="A2444" s="23" t="s">
        <v>287</v>
      </c>
      <c r="C2444" s="24">
        <f t="shared" si="194"/>
        <v>39938</v>
      </c>
      <c r="D2444" s="23">
        <f t="shared" si="195"/>
        <v>49.22</v>
      </c>
      <c r="E2444" s="23">
        <f t="shared" si="196"/>
        <v>49.22</v>
      </c>
      <c r="F2444" s="23">
        <f t="shared" si="198"/>
        <v>-1.0710418641691987E-2</v>
      </c>
      <c r="G2444" s="23">
        <f t="shared" si="197"/>
        <v>2009</v>
      </c>
    </row>
    <row r="2445" spans="1:7" x14ac:dyDescent="0.2">
      <c r="A2445" s="23" t="s">
        <v>286</v>
      </c>
      <c r="C2445" s="24">
        <f t="shared" si="194"/>
        <v>39939</v>
      </c>
      <c r="D2445" s="23">
        <f t="shared" si="195"/>
        <v>49.4</v>
      </c>
      <c r="E2445" s="23">
        <f t="shared" si="196"/>
        <v>49.4</v>
      </c>
      <c r="F2445" s="23">
        <f t="shared" si="198"/>
        <v>3.6503792309670402E-3</v>
      </c>
      <c r="G2445" s="23">
        <f t="shared" si="197"/>
        <v>2009</v>
      </c>
    </row>
    <row r="2446" spans="1:7" x14ac:dyDescent="0.2">
      <c r="A2446" s="23" t="s">
        <v>285</v>
      </c>
      <c r="C2446" s="24">
        <f t="shared" si="194"/>
        <v>39940</v>
      </c>
      <c r="D2446" s="23">
        <f t="shared" si="195"/>
        <v>49.09</v>
      </c>
      <c r="E2446" s="23">
        <f t="shared" si="196"/>
        <v>49.09</v>
      </c>
      <c r="F2446" s="23">
        <f t="shared" si="198"/>
        <v>-6.29507612391564E-3</v>
      </c>
      <c r="G2446" s="23">
        <f t="shared" si="197"/>
        <v>2009</v>
      </c>
    </row>
    <row r="2447" spans="1:7" x14ac:dyDescent="0.2">
      <c r="A2447" s="23" t="s">
        <v>284</v>
      </c>
      <c r="C2447" s="24">
        <f t="shared" si="194"/>
        <v>39941</v>
      </c>
      <c r="D2447" s="23">
        <f t="shared" si="195"/>
        <v>49.13</v>
      </c>
      <c r="E2447" s="23">
        <f t="shared" si="196"/>
        <v>49.13</v>
      </c>
      <c r="F2447" s="23">
        <f t="shared" si="198"/>
        <v>8.1449811059567051E-4</v>
      </c>
      <c r="G2447" s="23">
        <f t="shared" si="197"/>
        <v>2009</v>
      </c>
    </row>
    <row r="2448" spans="1:7" x14ac:dyDescent="0.2">
      <c r="A2448" s="23" t="s">
        <v>283</v>
      </c>
      <c r="C2448" s="24">
        <f t="shared" si="194"/>
        <v>39944</v>
      </c>
      <c r="D2448" s="23">
        <f t="shared" si="195"/>
        <v>49.44</v>
      </c>
      <c r="E2448" s="23">
        <f t="shared" si="196"/>
        <v>49.44</v>
      </c>
      <c r="F2448" s="23">
        <f t="shared" si="198"/>
        <v>6.2899669688784255E-3</v>
      </c>
      <c r="G2448" s="23">
        <f t="shared" si="197"/>
        <v>2009</v>
      </c>
    </row>
    <row r="2449" spans="1:7" x14ac:dyDescent="0.2">
      <c r="A2449" s="23" t="s">
        <v>282</v>
      </c>
      <c r="C2449" s="24">
        <f t="shared" si="194"/>
        <v>39945</v>
      </c>
      <c r="D2449" s="23">
        <f t="shared" si="195"/>
        <v>49.21</v>
      </c>
      <c r="E2449" s="23">
        <f t="shared" si="196"/>
        <v>49.21</v>
      </c>
      <c r="F2449" s="23">
        <f t="shared" si="198"/>
        <v>-4.6629582715483862E-3</v>
      </c>
      <c r="G2449" s="23">
        <f t="shared" si="197"/>
        <v>2009</v>
      </c>
    </row>
    <row r="2450" spans="1:7" x14ac:dyDescent="0.2">
      <c r="A2450" s="23" t="s">
        <v>281</v>
      </c>
      <c r="C2450" s="24">
        <f t="shared" si="194"/>
        <v>39946</v>
      </c>
      <c r="D2450" s="23">
        <f t="shared" si="195"/>
        <v>49.58</v>
      </c>
      <c r="E2450" s="23">
        <f t="shared" si="196"/>
        <v>49.58</v>
      </c>
      <c r="F2450" s="23">
        <f t="shared" si="198"/>
        <v>7.4906717291576587E-3</v>
      </c>
      <c r="G2450" s="23">
        <f t="shared" si="197"/>
        <v>2009</v>
      </c>
    </row>
    <row r="2451" spans="1:7" x14ac:dyDescent="0.2">
      <c r="A2451" s="23" t="s">
        <v>280</v>
      </c>
      <c r="C2451" s="24">
        <f t="shared" si="194"/>
        <v>39947</v>
      </c>
      <c r="D2451" s="23">
        <f t="shared" si="195"/>
        <v>49.65</v>
      </c>
      <c r="E2451" s="23">
        <f t="shared" si="196"/>
        <v>49.65</v>
      </c>
      <c r="F2451" s="23">
        <f t="shared" si="198"/>
        <v>1.4108638841371125E-3</v>
      </c>
      <c r="G2451" s="23">
        <f t="shared" si="197"/>
        <v>2009</v>
      </c>
    </row>
    <row r="2452" spans="1:7" x14ac:dyDescent="0.2">
      <c r="A2452" s="23" t="s">
        <v>279</v>
      </c>
      <c r="C2452" s="24">
        <f t="shared" si="194"/>
        <v>39948</v>
      </c>
      <c r="D2452" s="23">
        <f t="shared" si="195"/>
        <v>49.38</v>
      </c>
      <c r="E2452" s="23">
        <f t="shared" si="196"/>
        <v>49.38</v>
      </c>
      <c r="F2452" s="23">
        <f t="shared" si="198"/>
        <v>-5.4529065741480412E-3</v>
      </c>
      <c r="G2452" s="23">
        <f t="shared" si="197"/>
        <v>2009</v>
      </c>
    </row>
    <row r="2453" spans="1:7" x14ac:dyDescent="0.2">
      <c r="A2453" s="23" t="s">
        <v>278</v>
      </c>
      <c r="C2453" s="24">
        <f t="shared" si="194"/>
        <v>39951</v>
      </c>
      <c r="D2453" s="23">
        <f t="shared" si="195"/>
        <v>47.58</v>
      </c>
      <c r="E2453" s="23">
        <f t="shared" si="196"/>
        <v>47.58</v>
      </c>
      <c r="F2453" s="23">
        <f t="shared" si="198"/>
        <v>-3.7132979042221965E-2</v>
      </c>
      <c r="G2453" s="23">
        <f t="shared" si="197"/>
        <v>2009</v>
      </c>
    </row>
    <row r="2454" spans="1:7" x14ac:dyDescent="0.2">
      <c r="A2454" s="23" t="s">
        <v>277</v>
      </c>
      <c r="C2454" s="24">
        <f t="shared" si="194"/>
        <v>39952</v>
      </c>
      <c r="D2454" s="23">
        <f t="shared" si="195"/>
        <v>47.65</v>
      </c>
      <c r="E2454" s="23">
        <f t="shared" si="196"/>
        <v>47.65</v>
      </c>
      <c r="F2454" s="23">
        <f t="shared" si="198"/>
        <v>1.4701252253995797E-3</v>
      </c>
      <c r="G2454" s="23">
        <f t="shared" si="197"/>
        <v>2009</v>
      </c>
    </row>
    <row r="2455" spans="1:7" x14ac:dyDescent="0.2">
      <c r="A2455" s="23" t="s">
        <v>276</v>
      </c>
      <c r="C2455" s="24">
        <f t="shared" si="194"/>
        <v>39953</v>
      </c>
      <c r="D2455" s="23">
        <f t="shared" si="195"/>
        <v>47.3</v>
      </c>
      <c r="E2455" s="23">
        <f t="shared" si="196"/>
        <v>47.3</v>
      </c>
      <c r="F2455" s="23">
        <f t="shared" si="198"/>
        <v>-7.372334602323837E-3</v>
      </c>
      <c r="G2455" s="23">
        <f t="shared" si="197"/>
        <v>2009</v>
      </c>
    </row>
    <row r="2456" spans="1:7" x14ac:dyDescent="0.2">
      <c r="A2456" s="23" t="s">
        <v>275</v>
      </c>
      <c r="C2456" s="24">
        <f t="shared" si="194"/>
        <v>39954</v>
      </c>
      <c r="D2456" s="23">
        <f t="shared" si="195"/>
        <v>47.3</v>
      </c>
      <c r="E2456" s="23">
        <f t="shared" si="196"/>
        <v>47.3</v>
      </c>
      <c r="F2456" s="23">
        <f t="shared" si="198"/>
        <v>0</v>
      </c>
      <c r="G2456" s="23">
        <f t="shared" si="197"/>
        <v>2009</v>
      </c>
    </row>
    <row r="2457" spans="1:7" x14ac:dyDescent="0.2">
      <c r="A2457" s="23" t="s">
        <v>274</v>
      </c>
      <c r="C2457" s="24">
        <f t="shared" si="194"/>
        <v>39955</v>
      </c>
      <c r="D2457" s="23">
        <f t="shared" si="195"/>
        <v>46.95</v>
      </c>
      <c r="E2457" s="23">
        <f t="shared" si="196"/>
        <v>46.95</v>
      </c>
      <c r="F2457" s="23">
        <f t="shared" si="198"/>
        <v>-7.4270898436152293E-3</v>
      </c>
      <c r="G2457" s="23">
        <f t="shared" si="197"/>
        <v>2009</v>
      </c>
    </row>
    <row r="2458" spans="1:7" x14ac:dyDescent="0.2">
      <c r="A2458" s="23" t="s">
        <v>273</v>
      </c>
      <c r="C2458" s="24">
        <f t="shared" si="194"/>
        <v>39958</v>
      </c>
      <c r="D2458" s="23" t="e">
        <f t="shared" si="195"/>
        <v>#VALUE!</v>
      </c>
      <c r="E2458" s="23">
        <f t="shared" si="196"/>
        <v>46.95</v>
      </c>
      <c r="F2458" s="23">
        <f t="shared" si="198"/>
        <v>0</v>
      </c>
      <c r="G2458" s="23">
        <f t="shared" si="197"/>
        <v>2009</v>
      </c>
    </row>
    <row r="2459" spans="1:7" x14ac:dyDescent="0.2">
      <c r="A2459" s="23" t="s">
        <v>272</v>
      </c>
      <c r="C2459" s="24">
        <f t="shared" si="194"/>
        <v>39959</v>
      </c>
      <c r="D2459" s="23">
        <f t="shared" si="195"/>
        <v>47.7</v>
      </c>
      <c r="E2459" s="23">
        <f t="shared" si="196"/>
        <v>47.7</v>
      </c>
      <c r="F2459" s="23">
        <f t="shared" si="198"/>
        <v>1.5848192240023713E-2</v>
      </c>
      <c r="G2459" s="23">
        <f t="shared" si="197"/>
        <v>2009</v>
      </c>
    </row>
    <row r="2460" spans="1:7" x14ac:dyDescent="0.2">
      <c r="A2460" s="23" t="s">
        <v>271</v>
      </c>
      <c r="C2460" s="24">
        <f t="shared" si="194"/>
        <v>39960</v>
      </c>
      <c r="D2460" s="23">
        <f t="shared" si="195"/>
        <v>47.61</v>
      </c>
      <c r="E2460" s="23">
        <f t="shared" si="196"/>
        <v>47.61</v>
      </c>
      <c r="F2460" s="23">
        <f t="shared" si="198"/>
        <v>-1.8885746878682475E-3</v>
      </c>
      <c r="G2460" s="23">
        <f t="shared" si="197"/>
        <v>2009</v>
      </c>
    </row>
    <row r="2461" spans="1:7" x14ac:dyDescent="0.2">
      <c r="A2461" s="23" t="s">
        <v>270</v>
      </c>
      <c r="C2461" s="24">
        <f t="shared" si="194"/>
        <v>39961</v>
      </c>
      <c r="D2461" s="23">
        <f t="shared" si="195"/>
        <v>47.5</v>
      </c>
      <c r="E2461" s="23">
        <f t="shared" si="196"/>
        <v>47.5</v>
      </c>
      <c r="F2461" s="23">
        <f t="shared" si="198"/>
        <v>-2.3131121658319055E-3</v>
      </c>
      <c r="G2461" s="23">
        <f t="shared" si="197"/>
        <v>2009</v>
      </c>
    </row>
    <row r="2462" spans="1:7" x14ac:dyDescent="0.2">
      <c r="A2462" s="23" t="s">
        <v>269</v>
      </c>
      <c r="C2462" s="24">
        <f t="shared" si="194"/>
        <v>39962</v>
      </c>
      <c r="D2462" s="23">
        <f t="shared" si="195"/>
        <v>47.11</v>
      </c>
      <c r="E2462" s="23">
        <f t="shared" si="196"/>
        <v>47.11</v>
      </c>
      <c r="F2462" s="23">
        <f t="shared" si="198"/>
        <v>-8.2444183286457563E-3</v>
      </c>
      <c r="G2462" s="23">
        <f t="shared" si="197"/>
        <v>2009</v>
      </c>
    </row>
    <row r="2463" spans="1:7" x14ac:dyDescent="0.2">
      <c r="A2463" s="23" t="s">
        <v>268</v>
      </c>
      <c r="C2463" s="24">
        <f t="shared" si="194"/>
        <v>39965</v>
      </c>
      <c r="D2463" s="23">
        <f t="shared" si="195"/>
        <v>46.78</v>
      </c>
      <c r="E2463" s="23">
        <f t="shared" si="196"/>
        <v>46.78</v>
      </c>
      <c r="F2463" s="23">
        <f t="shared" si="198"/>
        <v>-7.0295315559167496E-3</v>
      </c>
      <c r="G2463" s="23">
        <f t="shared" si="197"/>
        <v>2009</v>
      </c>
    </row>
    <row r="2464" spans="1:7" x14ac:dyDescent="0.2">
      <c r="A2464" s="23" t="s">
        <v>267</v>
      </c>
      <c r="C2464" s="24">
        <f t="shared" si="194"/>
        <v>39966</v>
      </c>
      <c r="D2464" s="23">
        <f t="shared" si="195"/>
        <v>46.84</v>
      </c>
      <c r="E2464" s="23">
        <f t="shared" si="196"/>
        <v>46.84</v>
      </c>
      <c r="F2464" s="23">
        <f t="shared" si="198"/>
        <v>1.2817775734836009E-3</v>
      </c>
      <c r="G2464" s="23">
        <f t="shared" si="197"/>
        <v>2009</v>
      </c>
    </row>
    <row r="2465" spans="1:7" x14ac:dyDescent="0.2">
      <c r="A2465" s="23" t="s">
        <v>266</v>
      </c>
      <c r="C2465" s="24">
        <f t="shared" si="194"/>
        <v>39967</v>
      </c>
      <c r="D2465" s="23">
        <f t="shared" si="195"/>
        <v>46.88</v>
      </c>
      <c r="E2465" s="23">
        <f t="shared" si="196"/>
        <v>46.88</v>
      </c>
      <c r="F2465" s="23">
        <f t="shared" si="198"/>
        <v>8.5360653924046448E-4</v>
      </c>
      <c r="G2465" s="23">
        <f t="shared" si="197"/>
        <v>2009</v>
      </c>
    </row>
    <row r="2466" spans="1:7" x14ac:dyDescent="0.2">
      <c r="A2466" s="23" t="s">
        <v>265</v>
      </c>
      <c r="C2466" s="24">
        <f t="shared" si="194"/>
        <v>39968</v>
      </c>
      <c r="D2466" s="23">
        <f t="shared" si="195"/>
        <v>47.19</v>
      </c>
      <c r="E2466" s="23">
        <f t="shared" si="196"/>
        <v>47.19</v>
      </c>
      <c r="F2466" s="23">
        <f t="shared" si="198"/>
        <v>6.5908604695389455E-3</v>
      </c>
      <c r="G2466" s="23">
        <f t="shared" si="197"/>
        <v>2009</v>
      </c>
    </row>
    <row r="2467" spans="1:7" x14ac:dyDescent="0.2">
      <c r="A2467" s="23" t="s">
        <v>264</v>
      </c>
      <c r="C2467" s="24">
        <f t="shared" si="194"/>
        <v>39969</v>
      </c>
      <c r="D2467" s="23">
        <f t="shared" si="195"/>
        <v>47.05</v>
      </c>
      <c r="E2467" s="23">
        <f t="shared" si="196"/>
        <v>47.05</v>
      </c>
      <c r="F2467" s="23">
        <f t="shared" si="198"/>
        <v>-2.9711397069074764E-3</v>
      </c>
      <c r="G2467" s="23">
        <f t="shared" si="197"/>
        <v>2009</v>
      </c>
    </row>
    <row r="2468" spans="1:7" x14ac:dyDescent="0.2">
      <c r="A2468" s="23" t="s">
        <v>263</v>
      </c>
      <c r="C2468" s="24">
        <f t="shared" si="194"/>
        <v>39972</v>
      </c>
      <c r="D2468" s="23">
        <f t="shared" si="195"/>
        <v>47.5</v>
      </c>
      <c r="E2468" s="23">
        <f t="shared" si="196"/>
        <v>47.5</v>
      </c>
      <c r="F2468" s="23">
        <f t="shared" si="198"/>
        <v>9.5188450092068399E-3</v>
      </c>
      <c r="G2468" s="23">
        <f t="shared" si="197"/>
        <v>2009</v>
      </c>
    </row>
    <row r="2469" spans="1:7" x14ac:dyDescent="0.2">
      <c r="A2469" s="23" t="s">
        <v>262</v>
      </c>
      <c r="C2469" s="24">
        <f t="shared" si="194"/>
        <v>39973</v>
      </c>
      <c r="D2469" s="23">
        <f t="shared" si="195"/>
        <v>47.3</v>
      </c>
      <c r="E2469" s="23">
        <f t="shared" si="196"/>
        <v>47.3</v>
      </c>
      <c r="F2469" s="23">
        <f t="shared" si="198"/>
        <v>-4.2194155427083217E-3</v>
      </c>
      <c r="G2469" s="23">
        <f t="shared" si="197"/>
        <v>2009</v>
      </c>
    </row>
    <row r="2470" spans="1:7" x14ac:dyDescent="0.2">
      <c r="A2470" s="23" t="s">
        <v>261</v>
      </c>
      <c r="C2470" s="24">
        <f t="shared" si="194"/>
        <v>39974</v>
      </c>
      <c r="D2470" s="23">
        <f t="shared" si="195"/>
        <v>47.18</v>
      </c>
      <c r="E2470" s="23">
        <f t="shared" si="196"/>
        <v>47.18</v>
      </c>
      <c r="F2470" s="23">
        <f t="shared" si="198"/>
        <v>-2.5402215183582743E-3</v>
      </c>
      <c r="G2470" s="23">
        <f t="shared" si="197"/>
        <v>2009</v>
      </c>
    </row>
    <row r="2471" spans="1:7" x14ac:dyDescent="0.2">
      <c r="A2471" s="23" t="s">
        <v>260</v>
      </c>
      <c r="C2471" s="24">
        <f t="shared" si="194"/>
        <v>39975</v>
      </c>
      <c r="D2471" s="23">
        <f t="shared" si="195"/>
        <v>47.49</v>
      </c>
      <c r="E2471" s="23">
        <f t="shared" si="196"/>
        <v>47.49</v>
      </c>
      <c r="F2471" s="23">
        <f t="shared" si="198"/>
        <v>6.5490885815015602E-3</v>
      </c>
      <c r="G2471" s="23">
        <f t="shared" si="197"/>
        <v>2009</v>
      </c>
    </row>
    <row r="2472" spans="1:7" x14ac:dyDescent="0.2">
      <c r="A2472" s="23" t="s">
        <v>259</v>
      </c>
      <c r="C2472" s="24">
        <f t="shared" si="194"/>
        <v>39976</v>
      </c>
      <c r="D2472" s="23">
        <f t="shared" si="195"/>
        <v>47.6</v>
      </c>
      <c r="E2472" s="23">
        <f t="shared" si="196"/>
        <v>47.6</v>
      </c>
      <c r="F2472" s="23">
        <f t="shared" si="198"/>
        <v>2.3135986763439388E-3</v>
      </c>
      <c r="G2472" s="23">
        <f t="shared" si="197"/>
        <v>2009</v>
      </c>
    </row>
    <row r="2473" spans="1:7" x14ac:dyDescent="0.2">
      <c r="A2473" s="23" t="s">
        <v>258</v>
      </c>
      <c r="C2473" s="24">
        <f t="shared" si="194"/>
        <v>39979</v>
      </c>
      <c r="D2473" s="23">
        <f t="shared" si="195"/>
        <v>47.67</v>
      </c>
      <c r="E2473" s="23">
        <f t="shared" si="196"/>
        <v>47.67</v>
      </c>
      <c r="F2473" s="23">
        <f t="shared" si="198"/>
        <v>1.469507979359978E-3</v>
      </c>
      <c r="G2473" s="23">
        <f t="shared" si="197"/>
        <v>2009</v>
      </c>
    </row>
    <row r="2474" spans="1:7" x14ac:dyDescent="0.2">
      <c r="A2474" s="23" t="s">
        <v>257</v>
      </c>
      <c r="C2474" s="24">
        <f t="shared" si="194"/>
        <v>39980</v>
      </c>
      <c r="D2474" s="23">
        <f t="shared" si="195"/>
        <v>47.61</v>
      </c>
      <c r="E2474" s="23">
        <f t="shared" si="196"/>
        <v>47.61</v>
      </c>
      <c r="F2474" s="23">
        <f t="shared" si="198"/>
        <v>-1.2594460103069487E-3</v>
      </c>
      <c r="G2474" s="23">
        <f t="shared" si="197"/>
        <v>2009</v>
      </c>
    </row>
    <row r="2475" spans="1:7" x14ac:dyDescent="0.2">
      <c r="A2475" s="23" t="s">
        <v>256</v>
      </c>
      <c r="C2475" s="24">
        <f t="shared" si="194"/>
        <v>39981</v>
      </c>
      <c r="D2475" s="23">
        <f t="shared" si="195"/>
        <v>47.96</v>
      </c>
      <c r="E2475" s="23">
        <f t="shared" si="196"/>
        <v>47.96</v>
      </c>
      <c r="F2475" s="23">
        <f t="shared" si="198"/>
        <v>7.3245069528862176E-3</v>
      </c>
      <c r="G2475" s="23">
        <f t="shared" si="197"/>
        <v>2009</v>
      </c>
    </row>
    <row r="2476" spans="1:7" x14ac:dyDescent="0.2">
      <c r="A2476" s="23" t="s">
        <v>255</v>
      </c>
      <c r="C2476" s="24">
        <f t="shared" si="194"/>
        <v>39982</v>
      </c>
      <c r="D2476" s="23">
        <f t="shared" si="195"/>
        <v>48.18</v>
      </c>
      <c r="E2476" s="23">
        <f t="shared" si="196"/>
        <v>48.18</v>
      </c>
      <c r="F2476" s="23">
        <f t="shared" si="198"/>
        <v>4.5766670274118935E-3</v>
      </c>
      <c r="G2476" s="23">
        <f t="shared" si="197"/>
        <v>2009</v>
      </c>
    </row>
    <row r="2477" spans="1:7" x14ac:dyDescent="0.2">
      <c r="A2477" s="23" t="s">
        <v>254</v>
      </c>
      <c r="C2477" s="24">
        <f t="shared" si="194"/>
        <v>39983</v>
      </c>
      <c r="D2477" s="23">
        <f t="shared" si="195"/>
        <v>48</v>
      </c>
      <c r="E2477" s="23">
        <f t="shared" si="196"/>
        <v>48</v>
      </c>
      <c r="F2477" s="23">
        <f t="shared" si="198"/>
        <v>-3.742986278834392E-3</v>
      </c>
      <c r="G2477" s="23">
        <f t="shared" si="197"/>
        <v>2009</v>
      </c>
    </row>
    <row r="2478" spans="1:7" x14ac:dyDescent="0.2">
      <c r="A2478" s="23" t="s">
        <v>253</v>
      </c>
      <c r="C2478" s="24">
        <f t="shared" si="194"/>
        <v>39986</v>
      </c>
      <c r="D2478" s="23">
        <f t="shared" si="195"/>
        <v>48.5</v>
      </c>
      <c r="E2478" s="23">
        <f t="shared" si="196"/>
        <v>48.5</v>
      </c>
      <c r="F2478" s="23">
        <f t="shared" si="198"/>
        <v>1.0362787035546658E-2</v>
      </c>
      <c r="G2478" s="23">
        <f t="shared" si="197"/>
        <v>2009</v>
      </c>
    </row>
    <row r="2479" spans="1:7" x14ac:dyDescent="0.2">
      <c r="A2479" s="23" t="s">
        <v>252</v>
      </c>
      <c r="C2479" s="24">
        <f t="shared" si="194"/>
        <v>39987</v>
      </c>
      <c r="D2479" s="23">
        <f t="shared" si="195"/>
        <v>48.45</v>
      </c>
      <c r="E2479" s="23">
        <f t="shared" si="196"/>
        <v>48.45</v>
      </c>
      <c r="F2479" s="23">
        <f t="shared" si="198"/>
        <v>-1.0314596066622707E-3</v>
      </c>
      <c r="G2479" s="23">
        <f t="shared" si="197"/>
        <v>2009</v>
      </c>
    </row>
    <row r="2480" spans="1:7" x14ac:dyDescent="0.2">
      <c r="A2480" s="23" t="s">
        <v>251</v>
      </c>
      <c r="C2480" s="24">
        <f t="shared" si="194"/>
        <v>39988</v>
      </c>
      <c r="D2480" s="23">
        <f t="shared" si="195"/>
        <v>48.4</v>
      </c>
      <c r="E2480" s="23">
        <f t="shared" si="196"/>
        <v>48.4</v>
      </c>
      <c r="F2480" s="23">
        <f t="shared" si="198"/>
        <v>-1.0325246141892643E-3</v>
      </c>
      <c r="G2480" s="23">
        <f t="shared" si="197"/>
        <v>2009</v>
      </c>
    </row>
    <row r="2481" spans="1:7" x14ac:dyDescent="0.2">
      <c r="A2481" s="23" t="s">
        <v>250</v>
      </c>
      <c r="C2481" s="24">
        <f t="shared" si="194"/>
        <v>39989</v>
      </c>
      <c r="D2481" s="23">
        <f t="shared" si="195"/>
        <v>48.5</v>
      </c>
      <c r="E2481" s="23">
        <f t="shared" si="196"/>
        <v>48.5</v>
      </c>
      <c r="F2481" s="23">
        <f t="shared" si="198"/>
        <v>2.0639842208514275E-3</v>
      </c>
      <c r="G2481" s="23">
        <f t="shared" si="197"/>
        <v>2009</v>
      </c>
    </row>
    <row r="2482" spans="1:7" x14ac:dyDescent="0.2">
      <c r="A2482" s="23" t="s">
        <v>249</v>
      </c>
      <c r="C2482" s="24">
        <f t="shared" si="194"/>
        <v>39990</v>
      </c>
      <c r="D2482" s="23">
        <f t="shared" si="195"/>
        <v>48</v>
      </c>
      <c r="E2482" s="23">
        <f t="shared" si="196"/>
        <v>48</v>
      </c>
      <c r="F2482" s="23">
        <f t="shared" si="198"/>
        <v>-1.0362787035546547E-2</v>
      </c>
      <c r="G2482" s="23">
        <f t="shared" si="197"/>
        <v>2009</v>
      </c>
    </row>
    <row r="2483" spans="1:7" x14ac:dyDescent="0.2">
      <c r="A2483" s="23" t="s">
        <v>248</v>
      </c>
      <c r="C2483" s="24">
        <f t="shared" si="194"/>
        <v>39993</v>
      </c>
      <c r="D2483" s="23">
        <f t="shared" si="195"/>
        <v>48</v>
      </c>
      <c r="E2483" s="23">
        <f t="shared" si="196"/>
        <v>48</v>
      </c>
      <c r="F2483" s="23">
        <f t="shared" si="198"/>
        <v>0</v>
      </c>
      <c r="G2483" s="23">
        <f t="shared" si="197"/>
        <v>2009</v>
      </c>
    </row>
    <row r="2484" spans="1:7" x14ac:dyDescent="0.2">
      <c r="A2484" s="23" t="s">
        <v>247</v>
      </c>
      <c r="C2484" s="24">
        <f t="shared" si="194"/>
        <v>39994</v>
      </c>
      <c r="D2484" s="23">
        <f t="shared" si="195"/>
        <v>47.74</v>
      </c>
      <c r="E2484" s="23">
        <f t="shared" si="196"/>
        <v>47.74</v>
      </c>
      <c r="F2484" s="23">
        <f t="shared" si="198"/>
        <v>-5.431389997206851E-3</v>
      </c>
      <c r="G2484" s="23">
        <f t="shared" si="197"/>
        <v>2009</v>
      </c>
    </row>
    <row r="2485" spans="1:7" x14ac:dyDescent="0.2">
      <c r="A2485" s="23" t="s">
        <v>246</v>
      </c>
      <c r="C2485" s="24">
        <f t="shared" si="194"/>
        <v>39995</v>
      </c>
      <c r="D2485" s="23">
        <f t="shared" si="195"/>
        <v>47.75</v>
      </c>
      <c r="E2485" s="23">
        <f t="shared" si="196"/>
        <v>47.75</v>
      </c>
      <c r="F2485" s="23">
        <f t="shared" si="198"/>
        <v>2.0944601605509048E-4</v>
      </c>
      <c r="G2485" s="23">
        <f t="shared" si="197"/>
        <v>2009</v>
      </c>
    </row>
    <row r="2486" spans="1:7" x14ac:dyDescent="0.2">
      <c r="A2486" s="23" t="s">
        <v>245</v>
      </c>
      <c r="C2486" s="24">
        <f t="shared" si="194"/>
        <v>39996</v>
      </c>
      <c r="D2486" s="23">
        <f t="shared" si="195"/>
        <v>47.9</v>
      </c>
      <c r="E2486" s="23">
        <f t="shared" si="196"/>
        <v>47.9</v>
      </c>
      <c r="F2486" s="23">
        <f t="shared" si="198"/>
        <v>3.1364374901303115E-3</v>
      </c>
      <c r="G2486" s="23">
        <f t="shared" si="197"/>
        <v>2009</v>
      </c>
    </row>
    <row r="2487" spans="1:7" x14ac:dyDescent="0.2">
      <c r="A2487" s="23" t="s">
        <v>244</v>
      </c>
      <c r="C2487" s="24">
        <f t="shared" si="194"/>
        <v>39997</v>
      </c>
      <c r="D2487" s="23">
        <f t="shared" si="195"/>
        <v>47.8</v>
      </c>
      <c r="E2487" s="23">
        <f t="shared" si="196"/>
        <v>47.8</v>
      </c>
      <c r="F2487" s="23">
        <f t="shared" si="198"/>
        <v>-2.0898649194592421E-3</v>
      </c>
      <c r="G2487" s="23">
        <f t="shared" si="197"/>
        <v>2009</v>
      </c>
    </row>
    <row r="2488" spans="1:7" x14ac:dyDescent="0.2">
      <c r="A2488" s="23" t="s">
        <v>243</v>
      </c>
      <c r="C2488" s="24">
        <f t="shared" si="194"/>
        <v>40000</v>
      </c>
      <c r="D2488" s="23">
        <f t="shared" si="195"/>
        <v>48.5</v>
      </c>
      <c r="E2488" s="23">
        <f t="shared" si="196"/>
        <v>48.5</v>
      </c>
      <c r="F2488" s="23">
        <f t="shared" si="198"/>
        <v>1.4538158446027285E-2</v>
      </c>
      <c r="G2488" s="23">
        <f t="shared" si="197"/>
        <v>2009</v>
      </c>
    </row>
    <row r="2489" spans="1:7" x14ac:dyDescent="0.2">
      <c r="A2489" s="23" t="s">
        <v>242</v>
      </c>
      <c r="C2489" s="24">
        <f t="shared" si="194"/>
        <v>40001</v>
      </c>
      <c r="D2489" s="23">
        <f t="shared" si="195"/>
        <v>48.44</v>
      </c>
      <c r="E2489" s="23">
        <f t="shared" si="196"/>
        <v>48.44</v>
      </c>
      <c r="F2489" s="23">
        <f t="shared" si="198"/>
        <v>-1.2378792585460499E-3</v>
      </c>
      <c r="G2489" s="23">
        <f t="shared" si="197"/>
        <v>2009</v>
      </c>
    </row>
    <row r="2490" spans="1:7" x14ac:dyDescent="0.2">
      <c r="A2490" s="23" t="s">
        <v>241</v>
      </c>
      <c r="C2490" s="24">
        <f t="shared" si="194"/>
        <v>40002</v>
      </c>
      <c r="D2490" s="23">
        <f t="shared" si="195"/>
        <v>48.8</v>
      </c>
      <c r="E2490" s="23">
        <f t="shared" si="196"/>
        <v>48.8</v>
      </c>
      <c r="F2490" s="23">
        <f t="shared" si="198"/>
        <v>7.404394174210089E-3</v>
      </c>
      <c r="G2490" s="23">
        <f t="shared" si="197"/>
        <v>2009</v>
      </c>
    </row>
    <row r="2491" spans="1:7" x14ac:dyDescent="0.2">
      <c r="A2491" s="23" t="s">
        <v>240</v>
      </c>
      <c r="C2491" s="24">
        <f t="shared" si="194"/>
        <v>40003</v>
      </c>
      <c r="D2491" s="23">
        <f t="shared" si="195"/>
        <v>48.57</v>
      </c>
      <c r="E2491" s="23">
        <f t="shared" si="196"/>
        <v>48.57</v>
      </c>
      <c r="F2491" s="23">
        <f t="shared" si="198"/>
        <v>-4.7242565014479808E-3</v>
      </c>
      <c r="G2491" s="23">
        <f t="shared" si="197"/>
        <v>2009</v>
      </c>
    </row>
    <row r="2492" spans="1:7" x14ac:dyDescent="0.2">
      <c r="A2492" s="23" t="s">
        <v>239</v>
      </c>
      <c r="C2492" s="24">
        <f t="shared" si="194"/>
        <v>40004</v>
      </c>
      <c r="D2492" s="23">
        <f t="shared" si="195"/>
        <v>48.76</v>
      </c>
      <c r="E2492" s="23">
        <f t="shared" si="196"/>
        <v>48.76</v>
      </c>
      <c r="F2492" s="23">
        <f t="shared" si="198"/>
        <v>3.9042482554173439E-3</v>
      </c>
      <c r="G2492" s="23">
        <f t="shared" si="197"/>
        <v>2009</v>
      </c>
    </row>
    <row r="2493" spans="1:7" x14ac:dyDescent="0.2">
      <c r="A2493" s="23" t="s">
        <v>238</v>
      </c>
      <c r="C2493" s="24">
        <f t="shared" si="194"/>
        <v>40007</v>
      </c>
      <c r="D2493" s="23">
        <f t="shared" si="195"/>
        <v>49.16</v>
      </c>
      <c r="E2493" s="23">
        <f t="shared" si="196"/>
        <v>49.16</v>
      </c>
      <c r="F2493" s="23">
        <f t="shared" si="198"/>
        <v>8.1699800847633616E-3</v>
      </c>
      <c r="G2493" s="23">
        <f t="shared" si="197"/>
        <v>2009</v>
      </c>
    </row>
    <row r="2494" spans="1:7" x14ac:dyDescent="0.2">
      <c r="A2494" s="23" t="s">
        <v>237</v>
      </c>
      <c r="C2494" s="24">
        <f t="shared" si="194"/>
        <v>40008</v>
      </c>
      <c r="D2494" s="23">
        <f t="shared" si="195"/>
        <v>48.954999999999998</v>
      </c>
      <c r="E2494" s="23">
        <f t="shared" si="196"/>
        <v>48.954999999999998</v>
      </c>
      <c r="F2494" s="23">
        <f t="shared" si="198"/>
        <v>-4.1787758917993367E-3</v>
      </c>
      <c r="G2494" s="23">
        <f t="shared" si="197"/>
        <v>2009</v>
      </c>
    </row>
    <row r="2495" spans="1:7" x14ac:dyDescent="0.2">
      <c r="A2495" s="23" t="s">
        <v>236</v>
      </c>
      <c r="C2495" s="24">
        <f t="shared" si="194"/>
        <v>40009</v>
      </c>
      <c r="D2495" s="23">
        <f t="shared" si="195"/>
        <v>48.55</v>
      </c>
      <c r="E2495" s="23">
        <f t="shared" si="196"/>
        <v>48.55</v>
      </c>
      <c r="F2495" s="23">
        <f t="shared" si="198"/>
        <v>-8.3073140687007843E-3</v>
      </c>
      <c r="G2495" s="23">
        <f t="shared" si="197"/>
        <v>2009</v>
      </c>
    </row>
    <row r="2496" spans="1:7" x14ac:dyDescent="0.2">
      <c r="A2496" s="23" t="s">
        <v>235</v>
      </c>
      <c r="C2496" s="24">
        <f t="shared" si="194"/>
        <v>40010</v>
      </c>
      <c r="D2496" s="23">
        <f t="shared" si="195"/>
        <v>48.61</v>
      </c>
      <c r="E2496" s="23">
        <f t="shared" si="196"/>
        <v>48.61</v>
      </c>
      <c r="F2496" s="23">
        <f t="shared" si="198"/>
        <v>1.235076320030301E-3</v>
      </c>
      <c r="G2496" s="23">
        <f t="shared" si="197"/>
        <v>2009</v>
      </c>
    </row>
    <row r="2497" spans="1:7" x14ac:dyDescent="0.2">
      <c r="A2497" s="23" t="s">
        <v>234</v>
      </c>
      <c r="C2497" s="24">
        <f t="shared" si="194"/>
        <v>40011</v>
      </c>
      <c r="D2497" s="23">
        <f t="shared" si="195"/>
        <v>48.56</v>
      </c>
      <c r="E2497" s="23">
        <f t="shared" si="196"/>
        <v>48.56</v>
      </c>
      <c r="F2497" s="23">
        <f t="shared" si="198"/>
        <v>-1.0291243061212459E-3</v>
      </c>
      <c r="G2497" s="23">
        <f t="shared" si="197"/>
        <v>2009</v>
      </c>
    </row>
    <row r="2498" spans="1:7" x14ac:dyDescent="0.2">
      <c r="A2498" s="23" t="s">
        <v>233</v>
      </c>
      <c r="C2498" s="24">
        <f t="shared" si="194"/>
        <v>40014</v>
      </c>
      <c r="D2498" s="23">
        <f t="shared" si="195"/>
        <v>48.1</v>
      </c>
      <c r="E2498" s="23">
        <f t="shared" si="196"/>
        <v>48.1</v>
      </c>
      <c r="F2498" s="23">
        <f t="shared" si="198"/>
        <v>-9.5179696395273298E-3</v>
      </c>
      <c r="G2498" s="23">
        <f t="shared" si="197"/>
        <v>2009</v>
      </c>
    </row>
    <row r="2499" spans="1:7" x14ac:dyDescent="0.2">
      <c r="A2499" s="23" t="s">
        <v>232</v>
      </c>
      <c r="C2499" s="24">
        <f t="shared" si="194"/>
        <v>40015</v>
      </c>
      <c r="D2499" s="23">
        <f t="shared" si="195"/>
        <v>48.2</v>
      </c>
      <c r="E2499" s="23">
        <f t="shared" si="196"/>
        <v>48.2</v>
      </c>
      <c r="F2499" s="23">
        <f t="shared" si="198"/>
        <v>2.0768439448390691E-3</v>
      </c>
      <c r="G2499" s="23">
        <f t="shared" si="197"/>
        <v>2009</v>
      </c>
    </row>
    <row r="2500" spans="1:7" x14ac:dyDescent="0.2">
      <c r="A2500" s="23" t="s">
        <v>231</v>
      </c>
      <c r="C2500" s="24">
        <f t="shared" si="194"/>
        <v>40016</v>
      </c>
      <c r="D2500" s="23">
        <f t="shared" si="195"/>
        <v>48.45</v>
      </c>
      <c r="E2500" s="23">
        <f t="shared" si="196"/>
        <v>48.45</v>
      </c>
      <c r="F2500" s="23">
        <f t="shared" si="198"/>
        <v>5.1733172802205987E-3</v>
      </c>
      <c r="G2500" s="23">
        <f t="shared" si="197"/>
        <v>2009</v>
      </c>
    </row>
    <row r="2501" spans="1:7" x14ac:dyDescent="0.2">
      <c r="A2501" s="23" t="s">
        <v>230</v>
      </c>
      <c r="C2501" s="24">
        <f t="shared" si="194"/>
        <v>40017</v>
      </c>
      <c r="D2501" s="23">
        <f t="shared" si="195"/>
        <v>48.25</v>
      </c>
      <c r="E2501" s="23">
        <f t="shared" si="196"/>
        <v>48.25</v>
      </c>
      <c r="F2501" s="23">
        <f t="shared" si="198"/>
        <v>-4.13651055178039E-3</v>
      </c>
      <c r="G2501" s="23">
        <f t="shared" si="197"/>
        <v>2009</v>
      </c>
    </row>
    <row r="2502" spans="1:7" x14ac:dyDescent="0.2">
      <c r="A2502" s="23" t="s">
        <v>229</v>
      </c>
      <c r="C2502" s="24">
        <f t="shared" si="194"/>
        <v>40018</v>
      </c>
      <c r="D2502" s="23">
        <f t="shared" si="195"/>
        <v>48.16</v>
      </c>
      <c r="E2502" s="23">
        <f t="shared" si="196"/>
        <v>48.16</v>
      </c>
      <c r="F2502" s="23">
        <f t="shared" si="198"/>
        <v>-1.8670267844293992E-3</v>
      </c>
      <c r="G2502" s="23">
        <f t="shared" si="197"/>
        <v>2009</v>
      </c>
    </row>
    <row r="2503" spans="1:7" x14ac:dyDescent="0.2">
      <c r="A2503" s="23" t="s">
        <v>228</v>
      </c>
      <c r="C2503" s="24">
        <f t="shared" si="194"/>
        <v>40021</v>
      </c>
      <c r="D2503" s="23">
        <f t="shared" si="195"/>
        <v>48.11</v>
      </c>
      <c r="E2503" s="23">
        <f t="shared" si="196"/>
        <v>48.11</v>
      </c>
      <c r="F2503" s="23">
        <f t="shared" si="198"/>
        <v>-1.0387452892032473E-3</v>
      </c>
      <c r="G2503" s="23">
        <f t="shared" si="197"/>
        <v>2009</v>
      </c>
    </row>
    <row r="2504" spans="1:7" x14ac:dyDescent="0.2">
      <c r="A2504" s="23" t="s">
        <v>227</v>
      </c>
      <c r="C2504" s="24">
        <f t="shared" ref="C2504:C2512" si="199">VALUE(LEFT(A2504,15))</f>
        <v>40022</v>
      </c>
      <c r="D2504" s="23">
        <f t="shared" ref="D2504:D2512" si="200">VALUE(RIGHT(A2504,9))</f>
        <v>48.2</v>
      </c>
      <c r="E2504" s="23">
        <f t="shared" ref="E2504:E2512" si="201">IF(ISNUMBER(D2504),D2504,D2503)</f>
        <v>48.2</v>
      </c>
      <c r="F2504" s="23">
        <f t="shared" si="198"/>
        <v>1.8689653451923495E-3</v>
      </c>
      <c r="G2504" s="23">
        <f t="shared" ref="G2504:G2512" si="202">YEAR(C2504)</f>
        <v>2009</v>
      </c>
    </row>
    <row r="2505" spans="1:7" x14ac:dyDescent="0.2">
      <c r="A2505" s="23" t="s">
        <v>226</v>
      </c>
      <c r="C2505" s="24">
        <f t="shared" si="199"/>
        <v>40023</v>
      </c>
      <c r="D2505" s="23">
        <f t="shared" si="200"/>
        <v>48.25</v>
      </c>
      <c r="E2505" s="23">
        <f t="shared" si="201"/>
        <v>48.25</v>
      </c>
      <c r="F2505" s="23">
        <f t="shared" ref="F2505:F2512" si="203">LN(E2505/E2504)</f>
        <v>1.0368067284403084E-3</v>
      </c>
      <c r="G2505" s="23">
        <f t="shared" si="202"/>
        <v>2009</v>
      </c>
    </row>
    <row r="2506" spans="1:7" x14ac:dyDescent="0.2">
      <c r="A2506" s="23" t="s">
        <v>225</v>
      </c>
      <c r="C2506" s="24">
        <f t="shared" si="199"/>
        <v>40024</v>
      </c>
      <c r="D2506" s="23">
        <f t="shared" si="200"/>
        <v>48.35</v>
      </c>
      <c r="E2506" s="23">
        <f t="shared" si="201"/>
        <v>48.35</v>
      </c>
      <c r="F2506" s="23">
        <f t="shared" si="203"/>
        <v>2.0703941143084951E-3</v>
      </c>
      <c r="G2506" s="23">
        <f t="shared" si="202"/>
        <v>2009</v>
      </c>
    </row>
    <row r="2507" spans="1:7" x14ac:dyDescent="0.2">
      <c r="A2507" s="23" t="s">
        <v>224</v>
      </c>
      <c r="C2507" s="24">
        <f t="shared" si="199"/>
        <v>40025</v>
      </c>
      <c r="D2507" s="23">
        <f t="shared" si="200"/>
        <v>47.91</v>
      </c>
      <c r="E2507" s="23">
        <f t="shared" si="201"/>
        <v>47.91</v>
      </c>
      <c r="F2507" s="23">
        <f t="shared" si="203"/>
        <v>-9.1419710042726331E-3</v>
      </c>
      <c r="G2507" s="23">
        <f t="shared" si="202"/>
        <v>2009</v>
      </c>
    </row>
    <row r="2508" spans="1:7" x14ac:dyDescent="0.2">
      <c r="A2508" s="23" t="s">
        <v>223</v>
      </c>
      <c r="C2508" s="24">
        <f t="shared" si="199"/>
        <v>40028</v>
      </c>
      <c r="D2508" s="23">
        <f t="shared" si="200"/>
        <v>47.4</v>
      </c>
      <c r="E2508" s="23">
        <f t="shared" si="201"/>
        <v>47.4</v>
      </c>
      <c r="F2508" s="23">
        <f t="shared" si="203"/>
        <v>-1.0702022193999943E-2</v>
      </c>
      <c r="G2508" s="23">
        <f t="shared" si="202"/>
        <v>2009</v>
      </c>
    </row>
    <row r="2509" spans="1:7" x14ac:dyDescent="0.2">
      <c r="A2509" s="23" t="s">
        <v>222</v>
      </c>
      <c r="C2509" s="24">
        <f t="shared" si="199"/>
        <v>40029</v>
      </c>
      <c r="D2509" s="23">
        <f t="shared" si="200"/>
        <v>47.46</v>
      </c>
      <c r="E2509" s="23">
        <f t="shared" si="201"/>
        <v>47.46</v>
      </c>
      <c r="F2509" s="23">
        <f t="shared" si="203"/>
        <v>1.2650223065867022E-3</v>
      </c>
      <c r="G2509" s="23">
        <f t="shared" si="202"/>
        <v>2009</v>
      </c>
    </row>
    <row r="2510" spans="1:7" x14ac:dyDescent="0.2">
      <c r="A2510" s="23" t="s">
        <v>221</v>
      </c>
      <c r="C2510" s="24">
        <f t="shared" si="199"/>
        <v>40030</v>
      </c>
      <c r="D2510" s="23">
        <f t="shared" si="200"/>
        <v>47.27</v>
      </c>
      <c r="E2510" s="23">
        <f t="shared" si="201"/>
        <v>47.27</v>
      </c>
      <c r="F2510" s="23">
        <f t="shared" si="203"/>
        <v>-4.0114062024724662E-3</v>
      </c>
      <c r="G2510" s="23">
        <f t="shared" si="202"/>
        <v>2009</v>
      </c>
    </row>
    <row r="2511" spans="1:7" x14ac:dyDescent="0.2">
      <c r="A2511" s="23" t="s">
        <v>220</v>
      </c>
      <c r="C2511" s="24">
        <f t="shared" si="199"/>
        <v>40031</v>
      </c>
      <c r="D2511" s="23">
        <f t="shared" si="200"/>
        <v>47.52</v>
      </c>
      <c r="E2511" s="23">
        <f t="shared" si="201"/>
        <v>47.52</v>
      </c>
      <c r="F2511" s="23">
        <f t="shared" si="203"/>
        <v>5.274830249244601E-3</v>
      </c>
      <c r="G2511" s="23">
        <f t="shared" si="202"/>
        <v>2009</v>
      </c>
    </row>
    <row r="2512" spans="1:7" x14ac:dyDescent="0.2">
      <c r="A2512" s="23" t="s">
        <v>219</v>
      </c>
      <c r="C2512" s="24">
        <f t="shared" si="199"/>
        <v>40032</v>
      </c>
      <c r="D2512" s="23">
        <f t="shared" si="200"/>
        <v>47.72</v>
      </c>
      <c r="E2512" s="23">
        <f t="shared" si="201"/>
        <v>47.72</v>
      </c>
      <c r="F2512" s="23">
        <f t="shared" si="203"/>
        <v>4.1999221753257739E-3</v>
      </c>
      <c r="G2512" s="23">
        <f t="shared" si="202"/>
        <v>2009</v>
      </c>
    </row>
    <row r="2514" spans="6:6" x14ac:dyDescent="0.2">
      <c r="F2514" s="23">
        <f>STDEV(F9:F2512)</f>
        <v>3.7964810443709886E-3</v>
      </c>
    </row>
    <row r="2515" spans="6:6" x14ac:dyDescent="0.2">
      <c r="F2515" s="23">
        <v>252</v>
      </c>
    </row>
    <row r="2516" spans="6:6" x14ac:dyDescent="0.2">
      <c r="F2516" s="23">
        <f>SQRT(F2515)</f>
        <v>15.874507866387544</v>
      </c>
    </row>
    <row r="2517" spans="6:6" x14ac:dyDescent="0.2">
      <c r="F2517" s="23">
        <f>F2514*F2516</f>
        <v>6.0267268203458457E-2</v>
      </c>
    </row>
  </sheetData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DD80F-F125-45E2-8CED-C51B9EE4BCE0}">
  <sheetPr codeName="Sheet4"/>
  <dimension ref="B1:S96"/>
  <sheetViews>
    <sheetView showGridLines="0" topLeftCell="A57" workbookViewId="0">
      <selection activeCell="A75" sqref="A75"/>
    </sheetView>
  </sheetViews>
  <sheetFormatPr defaultColWidth="9.140625" defaultRowHeight="12.75" x14ac:dyDescent="0.2"/>
  <cols>
    <col min="1" max="1" width="9.140625" style="10"/>
    <col min="2" max="2" width="2.42578125" style="27" customWidth="1"/>
    <col min="3" max="4" width="2.28515625" style="10" customWidth="1"/>
    <col min="5" max="5" width="34.85546875" style="10" customWidth="1"/>
    <col min="6" max="6" width="12.85546875" style="10" customWidth="1"/>
    <col min="7" max="7" width="8.85546875" style="10" customWidth="1"/>
    <col min="8" max="8" width="12.85546875" style="10" customWidth="1"/>
    <col min="9" max="9" width="9.5703125" style="10" customWidth="1"/>
    <col min="10" max="10" width="12.85546875" style="10" bestFit="1" customWidth="1"/>
    <col min="11" max="16" width="12.5703125" style="10" customWidth="1"/>
    <col min="17" max="16384" width="9.140625" style="10"/>
  </cols>
  <sheetData>
    <row r="1" spans="2:13" ht="13.5" thickBot="1" x14ac:dyDescent="0.25"/>
    <row r="2" spans="2:13" ht="13.5" thickBot="1" x14ac:dyDescent="0.25">
      <c r="B2" s="122" t="s">
        <v>2763</v>
      </c>
      <c r="C2" s="123"/>
      <c r="D2" s="123"/>
      <c r="E2" s="123"/>
      <c r="F2" s="123"/>
      <c r="G2" s="123"/>
      <c r="H2" s="123"/>
      <c r="I2" s="124"/>
    </row>
    <row r="4" spans="2:13" x14ac:dyDescent="0.2">
      <c r="F4" s="121" t="s">
        <v>107</v>
      </c>
      <c r="G4" s="121"/>
      <c r="H4" s="121" t="s">
        <v>91</v>
      </c>
      <c r="I4" s="121"/>
      <c r="M4" s="12" t="s">
        <v>2762</v>
      </c>
    </row>
    <row r="5" spans="2:13" x14ac:dyDescent="0.2">
      <c r="F5" s="12" t="s">
        <v>2761</v>
      </c>
      <c r="G5" s="12" t="s">
        <v>2760</v>
      </c>
      <c r="H5" s="12" t="s">
        <v>2761</v>
      </c>
      <c r="I5" s="12" t="s">
        <v>2760</v>
      </c>
    </row>
    <row r="6" spans="2:13" x14ac:dyDescent="0.2">
      <c r="B6" s="27" t="s">
        <v>2759</v>
      </c>
    </row>
    <row r="7" spans="2:13" x14ac:dyDescent="0.2">
      <c r="C7" s="10" t="s">
        <v>2758</v>
      </c>
    </row>
    <row r="8" spans="2:13" ht="15" x14ac:dyDescent="0.25">
      <c r="D8" s="10" t="s">
        <v>2757</v>
      </c>
      <c r="F8" s="32">
        <f>E35/1000</f>
        <v>150000</v>
      </c>
      <c r="H8" s="34">
        <v>497000</v>
      </c>
      <c r="M8" s="32">
        <f>S55*1000</f>
        <v>1900000</v>
      </c>
    </row>
    <row r="9" spans="2:13" ht="15" x14ac:dyDescent="0.25">
      <c r="D9" s="10" t="s">
        <v>2756</v>
      </c>
      <c r="F9" s="32">
        <f>H35/1000</f>
        <v>95000</v>
      </c>
      <c r="H9" s="34">
        <v>333000</v>
      </c>
    </row>
    <row r="10" spans="2:13" ht="15" x14ac:dyDescent="0.25">
      <c r="D10" s="10" t="s">
        <v>2736</v>
      </c>
      <c r="F10" s="32">
        <f>F35/1000</f>
        <v>100000</v>
      </c>
      <c r="H10" s="34">
        <v>60000</v>
      </c>
      <c r="M10" s="32">
        <f>S56*1000</f>
        <v>160000</v>
      </c>
    </row>
    <row r="11" spans="2:13" ht="15" x14ac:dyDescent="0.25">
      <c r="D11" s="10" t="s">
        <v>2755</v>
      </c>
      <c r="F11" s="32">
        <f>J35/1000</f>
        <v>298000</v>
      </c>
      <c r="H11" s="34">
        <f>433000+90800</f>
        <v>523800</v>
      </c>
      <c r="M11" s="32">
        <f>S57*1000</f>
        <v>433000</v>
      </c>
    </row>
    <row r="12" spans="2:13" ht="15" x14ac:dyDescent="0.25">
      <c r="E12" s="44" t="s">
        <v>2754</v>
      </c>
      <c r="F12" s="40">
        <f>SUM(F8:F11)</f>
        <v>643000</v>
      </c>
      <c r="G12" s="43">
        <f>F12/$F$23</f>
        <v>0.6973969631236443</v>
      </c>
      <c r="H12" s="42">
        <f>SUM(H8:H11)</f>
        <v>1413800</v>
      </c>
      <c r="I12" s="41">
        <f>H12/H23</f>
        <v>0.75585401934383234</v>
      </c>
      <c r="K12" s="10">
        <f>H12/H23</f>
        <v>0.75585401934383234</v>
      </c>
      <c r="M12" s="40">
        <f>SUM(M8:M11)</f>
        <v>2493000</v>
      </c>
    </row>
    <row r="13" spans="2:13" ht="15" x14ac:dyDescent="0.25">
      <c r="H13" s="34"/>
    </row>
    <row r="14" spans="2:13" ht="15" x14ac:dyDescent="0.25">
      <c r="C14" s="10" t="s">
        <v>2753</v>
      </c>
      <c r="H14" s="34"/>
    </row>
    <row r="15" spans="2:13" ht="15" x14ac:dyDescent="0.25">
      <c r="D15" s="10" t="s">
        <v>59</v>
      </c>
      <c r="F15" s="32">
        <f>E32/1000</f>
        <v>223000</v>
      </c>
      <c r="H15" s="34">
        <f>H18*0.6</f>
        <v>274000.2</v>
      </c>
    </row>
    <row r="16" spans="2:13" ht="15" x14ac:dyDescent="0.25">
      <c r="D16" s="10" t="s">
        <v>2746</v>
      </c>
      <c r="F16" s="32">
        <f>F32/1000</f>
        <v>28000</v>
      </c>
      <c r="H16" s="34">
        <f>H18*0.1</f>
        <v>45666.700000000004</v>
      </c>
    </row>
    <row r="17" spans="2:16" ht="15" x14ac:dyDescent="0.25">
      <c r="D17" s="10" t="s">
        <v>2745</v>
      </c>
      <c r="F17" s="32">
        <f>H32/1000</f>
        <v>28000</v>
      </c>
      <c r="H17" s="34">
        <f>H18*0.1</f>
        <v>45666.700000000004</v>
      </c>
    </row>
    <row r="18" spans="2:16" ht="15" x14ac:dyDescent="0.25">
      <c r="E18" s="44" t="s">
        <v>2752</v>
      </c>
      <c r="F18" s="40">
        <f>SUM(F15:F17)</f>
        <v>279000</v>
      </c>
      <c r="G18" s="43">
        <f>F18/$F$23</f>
        <v>0.30260303687635576</v>
      </c>
      <c r="H18" s="42">
        <v>456667</v>
      </c>
      <c r="I18" s="41">
        <f>H18/H23</f>
        <v>0.24414598065616769</v>
      </c>
      <c r="M18" s="40">
        <f>S58*1000</f>
        <v>456666.66666666669</v>
      </c>
    </row>
    <row r="19" spans="2:16" ht="15" x14ac:dyDescent="0.25">
      <c r="H19" s="34"/>
    </row>
    <row r="20" spans="2:16" ht="15" x14ac:dyDescent="0.25">
      <c r="B20" s="27" t="s">
        <v>2751</v>
      </c>
      <c r="H20" s="34"/>
    </row>
    <row r="21" spans="2:16" ht="15" x14ac:dyDescent="0.25">
      <c r="C21" s="10" t="s">
        <v>2750</v>
      </c>
      <c r="H21" s="34">
        <v>250000</v>
      </c>
    </row>
    <row r="22" spans="2:16" ht="15" x14ac:dyDescent="0.25">
      <c r="C22" s="10" t="s">
        <v>2749</v>
      </c>
      <c r="H22" s="34">
        <f>H23-H21</f>
        <v>1620467</v>
      </c>
    </row>
    <row r="23" spans="2:16" ht="15.75" thickBot="1" x14ac:dyDescent="0.3">
      <c r="D23" s="39" t="s">
        <v>2748</v>
      </c>
      <c r="E23" s="39"/>
      <c r="F23" s="38">
        <f>K44/1000</f>
        <v>922000</v>
      </c>
      <c r="G23" s="36">
        <f>F23/F23</f>
        <v>1</v>
      </c>
      <c r="H23" s="37">
        <f>H18+H12</f>
        <v>1870467</v>
      </c>
      <c r="I23" s="36">
        <f>H23/H23</f>
        <v>1</v>
      </c>
      <c r="M23" s="29">
        <f>S59*1000</f>
        <v>2949666.6666666665</v>
      </c>
    </row>
    <row r="24" spans="2:16" ht="13.5" thickTop="1" x14ac:dyDescent="0.2"/>
    <row r="25" spans="2:16" ht="15" x14ac:dyDescent="0.25">
      <c r="C25" s="10" t="s">
        <v>209</v>
      </c>
      <c r="F25" s="32" t="e">
        <f>K45/1000</f>
        <v>#REF!</v>
      </c>
      <c r="H25" s="35">
        <f>'General Inputs'!E10</f>
        <v>1320</v>
      </c>
      <c r="M25" s="32" t="e">
        <f>F25+H25</f>
        <v>#REF!</v>
      </c>
    </row>
    <row r="26" spans="2:16" x14ac:dyDescent="0.2">
      <c r="F26" s="32"/>
      <c r="M26" s="32"/>
    </row>
    <row r="27" spans="2:16" ht="15" x14ac:dyDescent="0.25">
      <c r="C27" s="10" t="s">
        <v>2747</v>
      </c>
      <c r="F27" s="31" t="e">
        <f>F23/F25</f>
        <v>#REF!</v>
      </c>
      <c r="H27" s="31">
        <f>H23/H25</f>
        <v>1417.0204545454546</v>
      </c>
      <c r="M27" s="31" t="e">
        <f>M23/M25</f>
        <v>#REF!</v>
      </c>
    </row>
    <row r="31" spans="2:16" x14ac:dyDescent="0.2">
      <c r="C31" s="10" t="s">
        <v>59</v>
      </c>
      <c r="F31" s="10" t="s">
        <v>2746</v>
      </c>
      <c r="H31" s="10" t="s">
        <v>2745</v>
      </c>
      <c r="K31" s="10" t="s">
        <v>176</v>
      </c>
    </row>
    <row r="32" spans="2:16" ht="15" x14ac:dyDescent="0.25">
      <c r="B32" s="27" t="s">
        <v>2730</v>
      </c>
      <c r="E32" s="34">
        <v>223000000</v>
      </c>
      <c r="F32" s="34">
        <v>28000000</v>
      </c>
      <c r="H32" s="34">
        <v>28000000</v>
      </c>
      <c r="K32" s="34">
        <f>SUM(E32:H32)</f>
        <v>279000000</v>
      </c>
      <c r="L32" s="34"/>
      <c r="M32" s="34"/>
      <c r="N32" s="34"/>
      <c r="O32" s="34"/>
      <c r="P32" s="34"/>
    </row>
    <row r="33" spans="2:16" ht="15" x14ac:dyDescent="0.25">
      <c r="K33" s="34"/>
      <c r="L33" s="34"/>
      <c r="M33" s="34"/>
      <c r="N33" s="34"/>
      <c r="O33" s="34"/>
      <c r="P33" s="34"/>
    </row>
    <row r="34" spans="2:16" ht="15" x14ac:dyDescent="0.25">
      <c r="C34" s="10" t="s">
        <v>2744</v>
      </c>
      <c r="F34" s="10" t="s">
        <v>2736</v>
      </c>
      <c r="H34" s="10" t="s">
        <v>2743</v>
      </c>
      <c r="J34" s="10" t="s">
        <v>2742</v>
      </c>
      <c r="K34" s="34"/>
      <c r="L34" s="34"/>
      <c r="M34" s="34"/>
      <c r="N34" s="34"/>
      <c r="O34" s="34"/>
      <c r="P34" s="34"/>
    </row>
    <row r="35" spans="2:16" ht="15" x14ac:dyDescent="0.25">
      <c r="B35" s="27" t="s">
        <v>2741</v>
      </c>
      <c r="E35" s="34">
        <v>150000000</v>
      </c>
      <c r="F35" s="34">
        <v>100000000</v>
      </c>
      <c r="H35" s="34">
        <v>95000000</v>
      </c>
      <c r="J35" s="34">
        <v>298000000</v>
      </c>
      <c r="K35" s="34">
        <f>SUM(E35:J35)</f>
        <v>643000000</v>
      </c>
      <c r="L35" s="34"/>
      <c r="M35" s="34"/>
      <c r="N35" s="34"/>
      <c r="O35" s="34"/>
      <c r="P35" s="34"/>
    </row>
    <row r="37" spans="2:16" x14ac:dyDescent="0.2">
      <c r="K37" s="32">
        <f>K35+K32</f>
        <v>922000000</v>
      </c>
      <c r="L37" s="32"/>
      <c r="M37" s="32"/>
      <c r="N37" s="32"/>
      <c r="O37" s="32"/>
      <c r="P37" s="32"/>
    </row>
    <row r="39" spans="2:16" x14ac:dyDescent="0.2">
      <c r="J39" s="10" t="s">
        <v>2740</v>
      </c>
      <c r="K39" s="33">
        <f>K35/(K35+K32)</f>
        <v>0.6973969631236443</v>
      </c>
      <c r="L39" s="33"/>
      <c r="M39" s="33"/>
      <c r="N39" s="33"/>
      <c r="O39" s="33"/>
      <c r="P39" s="33"/>
    </row>
    <row r="44" spans="2:16" x14ac:dyDescent="0.2">
      <c r="H44" s="10" t="s">
        <v>176</v>
      </c>
      <c r="K44" s="32">
        <f>K32+K35</f>
        <v>922000000</v>
      </c>
      <c r="L44" s="32"/>
      <c r="M44" s="32"/>
      <c r="N44" s="32"/>
      <c r="O44" s="32"/>
      <c r="P44" s="32"/>
    </row>
    <row r="45" spans="2:16" ht="15" x14ac:dyDescent="0.25">
      <c r="H45" s="10" t="s">
        <v>2739</v>
      </c>
      <c r="K45" s="31" t="e">
        <f>#REF!*1000</f>
        <v>#REF!</v>
      </c>
      <c r="L45" s="31"/>
      <c r="M45" s="31"/>
      <c r="N45" s="31"/>
      <c r="O45" s="31"/>
      <c r="P45" s="31"/>
    </row>
    <row r="47" spans="2:16" ht="15" x14ac:dyDescent="0.25">
      <c r="H47" s="10" t="s">
        <v>2738</v>
      </c>
      <c r="K47" s="31" t="e">
        <f>K44/K45</f>
        <v>#REF!</v>
      </c>
      <c r="L47" s="31"/>
      <c r="M47" s="31"/>
      <c r="N47" s="31"/>
      <c r="O47" s="31"/>
      <c r="P47" s="31"/>
    </row>
    <row r="55" spans="5:19" ht="15" x14ac:dyDescent="0.25">
      <c r="Q55" s="10" t="s">
        <v>2737</v>
      </c>
      <c r="S55" s="30">
        <v>1900</v>
      </c>
    </row>
    <row r="56" spans="5:19" ht="15" x14ac:dyDescent="0.25">
      <c r="E56" s="10" t="s">
        <v>102</v>
      </c>
      <c r="G56" s="13">
        <v>1870</v>
      </c>
      <c r="Q56" s="10" t="s">
        <v>2736</v>
      </c>
      <c r="S56" s="30">
        <v>160</v>
      </c>
    </row>
    <row r="57" spans="5:19" ht="15" x14ac:dyDescent="0.25">
      <c r="G57" s="13"/>
      <c r="Q57" s="10" t="s">
        <v>2733</v>
      </c>
      <c r="S57" s="30">
        <f>G61</f>
        <v>433</v>
      </c>
    </row>
    <row r="58" spans="5:19" ht="15" x14ac:dyDescent="0.25">
      <c r="E58" s="10" t="s">
        <v>2731</v>
      </c>
      <c r="G58" s="13">
        <v>1414</v>
      </c>
      <c r="I58" s="10">
        <v>137</v>
      </c>
      <c r="J58" s="10">
        <f>I58/0.3</f>
        <v>456.66666666666669</v>
      </c>
      <c r="Q58" s="10" t="s">
        <v>2730</v>
      </c>
      <c r="S58" s="30">
        <f>J58</f>
        <v>456.66666666666669</v>
      </c>
    </row>
    <row r="59" spans="5:19" ht="15" x14ac:dyDescent="0.25">
      <c r="E59" s="10" t="s">
        <v>2735</v>
      </c>
      <c r="G59" s="13">
        <v>333</v>
      </c>
      <c r="Q59" s="10" t="s">
        <v>176</v>
      </c>
      <c r="S59" s="30">
        <f>SUM(S55:S58)</f>
        <v>2949.6666666666665</v>
      </c>
    </row>
    <row r="60" spans="5:19" x14ac:dyDescent="0.2">
      <c r="E60" s="10" t="s">
        <v>2734</v>
      </c>
      <c r="G60" s="13"/>
      <c r="H60" s="13"/>
    </row>
    <row r="61" spans="5:19" x14ac:dyDescent="0.2">
      <c r="E61" s="10" t="s">
        <v>2733</v>
      </c>
      <c r="G61" s="13">
        <v>433</v>
      </c>
      <c r="I61" s="10">
        <v>258</v>
      </c>
      <c r="J61" s="10">
        <v>175</v>
      </c>
      <c r="K61" s="10">
        <f>I61+J61</f>
        <v>433</v>
      </c>
    </row>
    <row r="62" spans="5:19" x14ac:dyDescent="0.2">
      <c r="E62" s="10" t="s">
        <v>2732</v>
      </c>
      <c r="G62" s="13">
        <v>90.8</v>
      </c>
    </row>
    <row r="63" spans="5:19" x14ac:dyDescent="0.2">
      <c r="E63" s="10" t="s">
        <v>2730</v>
      </c>
      <c r="G63" s="13"/>
    </row>
    <row r="64" spans="5:19" x14ac:dyDescent="0.2">
      <c r="G64" s="13">
        <f>SUM(G58:G63)</f>
        <v>2270.8000000000002</v>
      </c>
    </row>
    <row r="65" spans="5:10" x14ac:dyDescent="0.2">
      <c r="G65" s="13"/>
    </row>
    <row r="66" spans="5:10" x14ac:dyDescent="0.2">
      <c r="G66" s="13"/>
    </row>
    <row r="67" spans="5:10" x14ac:dyDescent="0.2">
      <c r="E67" s="10" t="s">
        <v>176</v>
      </c>
      <c r="G67" s="13">
        <f>SUM(G58:G63)</f>
        <v>2270.8000000000002</v>
      </c>
      <c r="J67" s="10">
        <v>1880</v>
      </c>
    </row>
    <row r="68" spans="5:10" x14ac:dyDescent="0.2">
      <c r="G68" s="13">
        <f>SUM(G59:G63)</f>
        <v>856.8</v>
      </c>
      <c r="J68" s="10">
        <v>920</v>
      </c>
    </row>
    <row r="69" spans="5:10" x14ac:dyDescent="0.2">
      <c r="J69" s="10">
        <f>J67+J68</f>
        <v>2800</v>
      </c>
    </row>
    <row r="71" spans="5:10" x14ac:dyDescent="0.2">
      <c r="E71" s="10" t="s">
        <v>102</v>
      </c>
      <c r="G71" s="29">
        <v>2900</v>
      </c>
    </row>
    <row r="73" spans="5:10" ht="15" x14ac:dyDescent="0.25">
      <c r="E73" s="10" t="s">
        <v>2731</v>
      </c>
      <c r="G73" s="13">
        <f>G71-G74</f>
        <v>2900</v>
      </c>
      <c r="H73" s="28">
        <f>G73/$G$75</f>
        <v>1</v>
      </c>
    </row>
    <row r="74" spans="5:10" ht="15" x14ac:dyDescent="0.25">
      <c r="E74" s="10" t="s">
        <v>2730</v>
      </c>
      <c r="G74" s="13">
        <f>G63</f>
        <v>0</v>
      </c>
      <c r="H74" s="28">
        <f>G74/$G$75</f>
        <v>0</v>
      </c>
    </row>
    <row r="75" spans="5:10" ht="15" x14ac:dyDescent="0.25">
      <c r="E75" s="10" t="s">
        <v>176</v>
      </c>
      <c r="G75" s="13">
        <f>G73+G74</f>
        <v>2900</v>
      </c>
      <c r="H75" s="28">
        <f>G75/$G$75</f>
        <v>1</v>
      </c>
    </row>
    <row r="92" spans="15:15" x14ac:dyDescent="0.2">
      <c r="O92" s="10">
        <v>244</v>
      </c>
    </row>
    <row r="93" spans="15:15" x14ac:dyDescent="0.2">
      <c r="O93" s="10">
        <v>146</v>
      </c>
    </row>
    <row r="94" spans="15:15" x14ac:dyDescent="0.2">
      <c r="O94" s="10">
        <v>49</v>
      </c>
    </row>
    <row r="95" spans="15:15" x14ac:dyDescent="0.2">
      <c r="O95" s="10">
        <v>40</v>
      </c>
    </row>
    <row r="96" spans="15:15" x14ac:dyDescent="0.2">
      <c r="O96" s="10">
        <f>SUM(O92:O95)</f>
        <v>479</v>
      </c>
    </row>
  </sheetData>
  <mergeCells count="3">
    <mergeCell ref="F4:G4"/>
    <mergeCell ref="H4:I4"/>
    <mergeCell ref="B2:I2"/>
  </mergeCells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F6107-931A-4ABC-9BB5-05E919C12D04}">
  <sheetPr codeName="Sheet8"/>
  <dimension ref="A3:IC31"/>
  <sheetViews>
    <sheetView workbookViewId="0">
      <selection activeCell="A28" sqref="A28"/>
    </sheetView>
  </sheetViews>
  <sheetFormatPr defaultColWidth="0" defaultRowHeight="12.75" outlineLevelRow="1" outlineLevelCol="1" x14ac:dyDescent="0.2"/>
  <cols>
    <col min="1" max="3" width="2.85546875" style="10" customWidth="1"/>
    <col min="4" max="4" width="33.7109375" style="10" customWidth="1"/>
    <col min="5" max="5" width="14.42578125" style="10" customWidth="1"/>
    <col min="6" max="237" width="14.42578125" style="10" customWidth="1" outlineLevel="1"/>
    <col min="238" max="16384" width="14.42578125" style="10" hidden="1"/>
  </cols>
  <sheetData>
    <row r="3" spans="2:10" x14ac:dyDescent="0.2">
      <c r="E3" s="10">
        <v>1996</v>
      </c>
    </row>
    <row r="4" spans="2:10" x14ac:dyDescent="0.2">
      <c r="B4" s="10" t="s">
        <v>218</v>
      </c>
    </row>
    <row r="6" spans="2:10" x14ac:dyDescent="0.2">
      <c r="D6" s="10" t="s">
        <v>185</v>
      </c>
      <c r="E6" s="10">
        <f>3.48*10</f>
        <v>34.799999999999997</v>
      </c>
    </row>
    <row r="7" spans="2:10" x14ac:dyDescent="0.2">
      <c r="D7" s="10" t="s">
        <v>217</v>
      </c>
      <c r="E7" s="10">
        <f>3.57*10</f>
        <v>35.699999999999996</v>
      </c>
    </row>
    <row r="9" spans="2:10" x14ac:dyDescent="0.2">
      <c r="D9" s="10" t="s">
        <v>2797</v>
      </c>
      <c r="E9" s="10">
        <f>SUM(E6:E7)</f>
        <v>70.5</v>
      </c>
    </row>
    <row r="11" spans="2:10" x14ac:dyDescent="0.2">
      <c r="D11" s="10" t="s">
        <v>213</v>
      </c>
      <c r="E11" s="29">
        <v>7500</v>
      </c>
    </row>
    <row r="12" spans="2:10" x14ac:dyDescent="0.2">
      <c r="H12" s="10" t="s">
        <v>2796</v>
      </c>
      <c r="I12" s="10" t="s">
        <v>2795</v>
      </c>
      <c r="J12" s="10" t="s">
        <v>2794</v>
      </c>
    </row>
    <row r="13" spans="2:10" ht="15" hidden="1" outlineLevel="1" x14ac:dyDescent="0.25">
      <c r="D13" s="10" t="s">
        <v>212</v>
      </c>
      <c r="E13" s="31">
        <f>(E7/E11)*10000</f>
        <v>47.599999999999994</v>
      </c>
      <c r="H13" s="10">
        <f>E31/10</f>
        <v>20.97</v>
      </c>
    </row>
    <row r="14" spans="2:10" ht="15" collapsed="1" x14ac:dyDescent="0.25">
      <c r="D14" s="10" t="s">
        <v>211</v>
      </c>
      <c r="E14" s="33">
        <f>E13*6</f>
        <v>285.59999999999997</v>
      </c>
      <c r="G14" s="11">
        <v>0.1</v>
      </c>
      <c r="H14" s="31">
        <f t="dataTable" ref="H14:H23" dt2D="0" dtr="0" r1="E20" ca="1"/>
        <v>38.369999999999997</v>
      </c>
      <c r="I14" s="10">
        <v>7</v>
      </c>
      <c r="J14" s="10">
        <f>Tariffs!F45*100</f>
        <v>3.4375000000000004</v>
      </c>
    </row>
    <row r="15" spans="2:10" ht="15" x14ac:dyDescent="0.25">
      <c r="G15" s="11">
        <f t="shared" ref="G15:G23" si="0">G14+10%</f>
        <v>0.2</v>
      </c>
      <c r="H15" s="31">
        <v>20.97</v>
      </c>
      <c r="I15" s="10">
        <v>7</v>
      </c>
      <c r="J15" s="10">
        <f t="shared" ref="J15:J23" si="1">J14</f>
        <v>3.4375000000000004</v>
      </c>
    </row>
    <row r="16" spans="2:10" ht="15" x14ac:dyDescent="0.25">
      <c r="G16" s="11">
        <f t="shared" si="0"/>
        <v>0.30000000000000004</v>
      </c>
      <c r="H16" s="31">
        <v>15.169999999999996</v>
      </c>
      <c r="I16" s="10">
        <v>7</v>
      </c>
      <c r="J16" s="10">
        <f t="shared" si="1"/>
        <v>3.4375000000000004</v>
      </c>
    </row>
    <row r="17" spans="3:10" ht="15" x14ac:dyDescent="0.25">
      <c r="C17" s="10" t="s">
        <v>2793</v>
      </c>
      <c r="D17" s="33"/>
      <c r="E17" s="31">
        <f>E6*8760</f>
        <v>304848</v>
      </c>
      <c r="G17" s="11">
        <f t="shared" si="0"/>
        <v>0.4</v>
      </c>
      <c r="H17" s="31">
        <v>12.27</v>
      </c>
      <c r="I17" s="10">
        <v>7</v>
      </c>
      <c r="J17" s="10">
        <f t="shared" si="1"/>
        <v>3.4375000000000004</v>
      </c>
    </row>
    <row r="18" spans="3:10" ht="15" x14ac:dyDescent="0.25">
      <c r="D18" s="33"/>
      <c r="E18" s="31"/>
      <c r="G18" s="11">
        <f t="shared" si="0"/>
        <v>0.5</v>
      </c>
      <c r="H18" s="31">
        <v>10.53</v>
      </c>
      <c r="I18" s="10">
        <v>7</v>
      </c>
      <c r="J18" s="10">
        <f t="shared" si="1"/>
        <v>3.4375000000000004</v>
      </c>
    </row>
    <row r="19" spans="3:10" ht="15" x14ac:dyDescent="0.25">
      <c r="G19" s="11">
        <f t="shared" si="0"/>
        <v>0.6</v>
      </c>
      <c r="H19" s="31">
        <v>9.370000000000001</v>
      </c>
      <c r="I19" s="10">
        <v>7</v>
      </c>
      <c r="J19" s="10">
        <f t="shared" si="1"/>
        <v>3.4375000000000004</v>
      </c>
    </row>
    <row r="20" spans="3:10" ht="15" x14ac:dyDescent="0.25">
      <c r="C20" s="10" t="s">
        <v>2782</v>
      </c>
      <c r="E20" s="11">
        <v>0.2</v>
      </c>
      <c r="G20" s="11">
        <f t="shared" si="0"/>
        <v>0.7</v>
      </c>
      <c r="H20" s="31">
        <v>8.5414285714285718</v>
      </c>
      <c r="I20" s="10">
        <v>7</v>
      </c>
      <c r="J20" s="10">
        <f t="shared" si="1"/>
        <v>3.4375000000000004</v>
      </c>
    </row>
    <row r="21" spans="3:10" ht="15" x14ac:dyDescent="0.25">
      <c r="G21" s="11">
        <f t="shared" si="0"/>
        <v>0.79999999999999993</v>
      </c>
      <c r="H21" s="31">
        <v>7.9200000000000017</v>
      </c>
      <c r="I21" s="10">
        <v>7</v>
      </c>
      <c r="J21" s="10">
        <f t="shared" si="1"/>
        <v>3.4375000000000004</v>
      </c>
    </row>
    <row r="22" spans="3:10" ht="15" x14ac:dyDescent="0.25">
      <c r="C22" s="10" t="s">
        <v>2792</v>
      </c>
      <c r="E22" s="10">
        <f>'General Inputs'!E12</f>
        <v>2015</v>
      </c>
      <c r="G22" s="11">
        <f t="shared" si="0"/>
        <v>0.89999999999999991</v>
      </c>
      <c r="H22" s="31">
        <v>7.4366666666666674</v>
      </c>
      <c r="I22" s="10">
        <v>7</v>
      </c>
      <c r="J22" s="10">
        <f t="shared" si="1"/>
        <v>3.4375000000000004</v>
      </c>
    </row>
    <row r="23" spans="3:10" ht="15" x14ac:dyDescent="0.25">
      <c r="G23" s="11">
        <f t="shared" si="0"/>
        <v>0.99999999999999989</v>
      </c>
      <c r="H23" s="31">
        <v>7.05</v>
      </c>
      <c r="I23" s="10">
        <v>7</v>
      </c>
      <c r="J23" s="10">
        <f t="shared" si="1"/>
        <v>3.4375000000000004</v>
      </c>
    </row>
    <row r="24" spans="3:10" ht="15" x14ac:dyDescent="0.25">
      <c r="C24" s="10" t="s">
        <v>2791</v>
      </c>
      <c r="E24" s="34">
        <f>E22*E20*8760</f>
        <v>3530280</v>
      </c>
    </row>
    <row r="26" spans="3:10" x14ac:dyDescent="0.2">
      <c r="C26" s="10" t="s">
        <v>2790</v>
      </c>
      <c r="E26" s="32">
        <f>E24*E7</f>
        <v>126030995.99999999</v>
      </c>
    </row>
    <row r="27" spans="3:10" x14ac:dyDescent="0.2">
      <c r="C27" s="10" t="s">
        <v>2789</v>
      </c>
      <c r="E27" s="32">
        <f>E17*E22</f>
        <v>614268720</v>
      </c>
    </row>
    <row r="29" spans="3:10" x14ac:dyDescent="0.2">
      <c r="C29" s="10" t="s">
        <v>2776</v>
      </c>
      <c r="E29" s="32">
        <f>E26+E27</f>
        <v>740299716</v>
      </c>
    </row>
    <row r="31" spans="3:10" x14ac:dyDescent="0.2">
      <c r="C31" s="10" t="s">
        <v>2788</v>
      </c>
      <c r="E31" s="10">
        <f>E29/E24</f>
        <v>209.7</v>
      </c>
    </row>
  </sheetData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6CB8F-2F06-4BB0-8D3C-7D4B777E03CB}">
  <dimension ref="O10:P20"/>
  <sheetViews>
    <sheetView workbookViewId="0">
      <selection activeCell="A489" sqref="A489"/>
    </sheetView>
  </sheetViews>
  <sheetFormatPr defaultRowHeight="12.75" x14ac:dyDescent="0.2"/>
  <cols>
    <col min="1" max="15" width="9.140625" style="14"/>
    <col min="16" max="16" width="11.5703125" style="14" bestFit="1" customWidth="1"/>
    <col min="17" max="16384" width="9.140625" style="14"/>
  </cols>
  <sheetData>
    <row r="10" spans="15:16" x14ac:dyDescent="0.2">
      <c r="O10" s="14">
        <v>1993</v>
      </c>
      <c r="P10" s="14">
        <v>8860</v>
      </c>
    </row>
    <row r="11" spans="15:16" x14ac:dyDescent="0.2">
      <c r="O11" s="14">
        <f t="shared" ref="O11:O18" si="0">O10+1</f>
        <v>1994</v>
      </c>
      <c r="P11" s="14">
        <v>9673</v>
      </c>
    </row>
    <row r="12" spans="15:16" x14ac:dyDescent="0.2">
      <c r="O12" s="14">
        <f t="shared" si="0"/>
        <v>1995</v>
      </c>
      <c r="P12" s="22">
        <v>10771</v>
      </c>
    </row>
    <row r="13" spans="15:16" x14ac:dyDescent="0.2">
      <c r="O13" s="14">
        <f t="shared" si="0"/>
        <v>1996</v>
      </c>
      <c r="P13" s="22">
        <v>12205</v>
      </c>
    </row>
    <row r="14" spans="15:16" x14ac:dyDescent="0.2">
      <c r="O14" s="14">
        <f t="shared" si="0"/>
        <v>1997</v>
      </c>
      <c r="P14" s="22">
        <v>13566</v>
      </c>
    </row>
    <row r="15" spans="15:16" x14ac:dyDescent="0.2">
      <c r="O15" s="14">
        <f t="shared" si="0"/>
        <v>1998</v>
      </c>
      <c r="P15" s="22">
        <v>14893</v>
      </c>
    </row>
    <row r="16" spans="15:16" x14ac:dyDescent="0.2">
      <c r="O16" s="14">
        <f t="shared" si="0"/>
        <v>1999</v>
      </c>
      <c r="P16" s="22">
        <v>16263</v>
      </c>
    </row>
    <row r="17" spans="15:16" x14ac:dyDescent="0.2">
      <c r="O17" s="14">
        <f t="shared" si="0"/>
        <v>2000</v>
      </c>
      <c r="P17" s="22">
        <v>17706</v>
      </c>
    </row>
    <row r="18" spans="15:16" x14ac:dyDescent="0.2">
      <c r="O18" s="14">
        <f t="shared" si="0"/>
        <v>2001</v>
      </c>
      <c r="P18" s="22">
        <v>19278</v>
      </c>
    </row>
    <row r="20" spans="15:16" x14ac:dyDescent="0.2">
      <c r="P20" s="19">
        <f>(P18/P10)^(1/8)-1</f>
        <v>0.10205566602923732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9CA14-DDE2-44D5-B9CF-88AC6D80D0C4}">
  <sheetPr codeName="Sheet9"/>
  <dimension ref="D23:P33"/>
  <sheetViews>
    <sheetView workbookViewId="0">
      <selection activeCell="A489" sqref="A489"/>
    </sheetView>
  </sheetViews>
  <sheetFormatPr defaultColWidth="9.140625" defaultRowHeight="12.75" x14ac:dyDescent="0.2"/>
  <cols>
    <col min="1" max="5" width="9.140625" style="45"/>
    <col min="6" max="8" width="13" style="45" customWidth="1"/>
    <col min="9" max="16384" width="9.140625" style="45"/>
  </cols>
  <sheetData>
    <row r="23" spans="4:16" ht="13.5" thickBot="1" x14ac:dyDescent="0.25"/>
    <row r="24" spans="4:16" ht="15.75" thickBot="1" x14ac:dyDescent="0.3">
      <c r="D24" s="125" t="s">
        <v>2814</v>
      </c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7"/>
    </row>
    <row r="26" spans="4:16" x14ac:dyDescent="0.2">
      <c r="F26" s="48" t="s">
        <v>2813</v>
      </c>
      <c r="G26" s="48" t="s">
        <v>2812</v>
      </c>
      <c r="H26" s="48" t="s">
        <v>2811</v>
      </c>
      <c r="I26" s="47"/>
      <c r="J26" s="47"/>
      <c r="K26" s="47" t="s">
        <v>2810</v>
      </c>
    </row>
    <row r="28" spans="4:16" x14ac:dyDescent="0.2">
      <c r="D28" s="45" t="s">
        <v>2809</v>
      </c>
      <c r="F28" s="46">
        <v>1.3</v>
      </c>
      <c r="G28" s="46">
        <v>1.1499999999999999</v>
      </c>
      <c r="H28" s="46">
        <v>1.8</v>
      </c>
      <c r="K28" s="45" t="s">
        <v>2808</v>
      </c>
    </row>
    <row r="29" spans="4:16" x14ac:dyDescent="0.2">
      <c r="D29" s="45" t="s">
        <v>2807</v>
      </c>
      <c r="F29" s="46">
        <v>1.3</v>
      </c>
      <c r="G29" s="46">
        <v>1.1499999999999999</v>
      </c>
      <c r="H29" s="46">
        <v>1.6</v>
      </c>
      <c r="K29" s="45" t="s">
        <v>2806</v>
      </c>
    </row>
    <row r="30" spans="4:16" x14ac:dyDescent="0.2">
      <c r="D30" s="45" t="s">
        <v>2805</v>
      </c>
      <c r="F30" s="46">
        <v>1.85</v>
      </c>
      <c r="G30" s="46">
        <v>1.35</v>
      </c>
      <c r="H30" s="46">
        <v>2.5</v>
      </c>
      <c r="K30" s="45" t="s">
        <v>2804</v>
      </c>
    </row>
    <row r="31" spans="4:16" x14ac:dyDescent="0.2">
      <c r="D31" s="45" t="s">
        <v>2803</v>
      </c>
      <c r="F31" s="46">
        <v>1.7</v>
      </c>
      <c r="G31" s="46">
        <v>1.5</v>
      </c>
      <c r="H31" s="46">
        <v>2</v>
      </c>
      <c r="K31" s="45" t="s">
        <v>2802</v>
      </c>
    </row>
    <row r="32" spans="4:16" x14ac:dyDescent="0.2">
      <c r="D32" s="45" t="s">
        <v>2801</v>
      </c>
      <c r="F32" s="46">
        <v>1.6</v>
      </c>
      <c r="G32" s="46">
        <v>1.4</v>
      </c>
      <c r="H32" s="46">
        <v>2</v>
      </c>
      <c r="K32" s="45" t="s">
        <v>2800</v>
      </c>
    </row>
    <row r="33" spans="4:11" x14ac:dyDescent="0.2">
      <c r="D33" s="45" t="s">
        <v>2799</v>
      </c>
      <c r="F33" s="46">
        <v>2</v>
      </c>
      <c r="G33" s="46">
        <v>1.7</v>
      </c>
      <c r="H33" s="46">
        <v>2.8</v>
      </c>
      <c r="K33" s="45" t="s">
        <v>2798</v>
      </c>
    </row>
  </sheetData>
  <mergeCells count="1">
    <mergeCell ref="D24:P2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Document.8" shapeId="7169" r:id="rId3">
          <objectPr defaultSize="0" r:id="rId4">
            <anchor moveWithCells="1" sizeWithCells="1">
              <from>
                <xdr:col>3</xdr:col>
                <xdr:colOff>457200</xdr:colOff>
                <xdr:row>2</xdr:row>
                <xdr:rowOff>9525</xdr:rowOff>
              </from>
              <to>
                <xdr:col>12</xdr:col>
                <xdr:colOff>590550</xdr:colOff>
                <xdr:row>21</xdr:row>
                <xdr:rowOff>19050</xdr:rowOff>
              </to>
            </anchor>
          </objectPr>
        </oleObject>
      </mc:Choice>
      <mc:Fallback>
        <oleObject progId="Word.Document.8" shapeId="7169" r:id="rId3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8B876-19BC-4A74-8DDD-04F453B8D869}">
  <sheetPr codeName="Sheet10"/>
  <dimension ref="C4:Q37"/>
  <sheetViews>
    <sheetView workbookViewId="0">
      <selection activeCell="A489" sqref="A489"/>
    </sheetView>
  </sheetViews>
  <sheetFormatPr defaultColWidth="9.140625" defaultRowHeight="12.75" outlineLevelCol="1" x14ac:dyDescent="0.2"/>
  <cols>
    <col min="1" max="2" width="9.140625" style="10"/>
    <col min="3" max="3" width="20.28515625" style="10" customWidth="1"/>
    <col min="4" max="11" width="9.140625" style="10"/>
    <col min="12" max="12" width="18.42578125" style="10" customWidth="1"/>
    <col min="13" max="13" width="9.140625" style="10" hidden="1" customWidth="1" outlineLevel="1"/>
    <col min="14" max="14" width="9.28515625" style="10" bestFit="1" customWidth="1" collapsed="1"/>
    <col min="15" max="16384" width="9.140625" style="10"/>
  </cols>
  <sheetData>
    <row r="4" spans="3:17" x14ac:dyDescent="0.2">
      <c r="D4" s="10" t="s">
        <v>2738</v>
      </c>
    </row>
    <row r="5" spans="3:17" x14ac:dyDescent="0.2">
      <c r="C5" s="10" t="s">
        <v>2843</v>
      </c>
    </row>
    <row r="6" spans="3:17" x14ac:dyDescent="0.2">
      <c r="C6" s="10" t="s">
        <v>2842</v>
      </c>
    </row>
    <row r="7" spans="3:17" x14ac:dyDescent="0.2">
      <c r="C7" s="10" t="s">
        <v>2841</v>
      </c>
      <c r="N7" s="10" t="str">
        <f>" Plant Cost/kW "</f>
        <v xml:space="preserve"> Plant Cost/kW </v>
      </c>
    </row>
    <row r="8" spans="3:17" x14ac:dyDescent="0.2">
      <c r="C8" s="10" t="s">
        <v>2840</v>
      </c>
      <c r="L8" s="10" t="s">
        <v>2839</v>
      </c>
      <c r="M8" s="10">
        <v>1</v>
      </c>
      <c r="N8" s="13">
        <v>500</v>
      </c>
    </row>
    <row r="9" spans="3:17" ht="15" x14ac:dyDescent="0.25">
      <c r="C9" s="10" t="s">
        <v>2838</v>
      </c>
      <c r="D9" s="31">
        <f>G9*1000/F9</f>
        <v>613.40206185567013</v>
      </c>
      <c r="F9" s="10">
        <v>388</v>
      </c>
      <c r="G9" s="10">
        <v>238</v>
      </c>
      <c r="L9" s="10" t="s">
        <v>2837</v>
      </c>
      <c r="M9" s="10">
        <v>1</v>
      </c>
      <c r="N9" s="13">
        <v>730</v>
      </c>
    </row>
    <row r="10" spans="3:17" ht="15" x14ac:dyDescent="0.25">
      <c r="L10" s="10" t="s">
        <v>2836</v>
      </c>
      <c r="M10" s="10">
        <v>3</v>
      </c>
      <c r="N10" s="49">
        <f t="shared" ref="N10:N20" si="0">M10/3.3*1000</f>
        <v>909.09090909090912</v>
      </c>
      <c r="P10" s="11">
        <f t="shared" ref="P10:P20" si="1">M10/$M$17-1</f>
        <v>-0.33333333333333337</v>
      </c>
      <c r="Q10" s="10">
        <v>2.12</v>
      </c>
    </row>
    <row r="11" spans="3:17" ht="15" x14ac:dyDescent="0.25">
      <c r="L11" s="10" t="s">
        <v>2835</v>
      </c>
      <c r="M11" s="10">
        <v>3.2</v>
      </c>
      <c r="N11" s="49">
        <f t="shared" si="0"/>
        <v>969.69696969696986</v>
      </c>
      <c r="P11" s="11">
        <f t="shared" si="1"/>
        <v>-0.28888888888888886</v>
      </c>
      <c r="Q11" s="10">
        <v>2.61</v>
      </c>
    </row>
    <row r="12" spans="3:17" ht="15" x14ac:dyDescent="0.25">
      <c r="L12" s="10" t="s">
        <v>2834</v>
      </c>
      <c r="M12" s="10">
        <v>3.52</v>
      </c>
      <c r="N12" s="49">
        <f t="shared" si="0"/>
        <v>1066.6666666666667</v>
      </c>
      <c r="P12" s="11">
        <f t="shared" si="1"/>
        <v>-0.21777777777777774</v>
      </c>
      <c r="Q12" s="10">
        <v>2.21</v>
      </c>
    </row>
    <row r="13" spans="3:17" ht="15" x14ac:dyDescent="0.25">
      <c r="L13" s="10" t="s">
        <v>2833</v>
      </c>
      <c r="M13" s="10">
        <v>3.53</v>
      </c>
      <c r="N13" s="49">
        <f t="shared" si="0"/>
        <v>1069.6969696969695</v>
      </c>
      <c r="P13" s="11">
        <f t="shared" si="1"/>
        <v>-0.21555555555555561</v>
      </c>
    </row>
    <row r="14" spans="3:17" ht="15" x14ac:dyDescent="0.25">
      <c r="L14" s="10" t="s">
        <v>2832</v>
      </c>
      <c r="M14" s="10">
        <v>3.6</v>
      </c>
      <c r="N14" s="49">
        <f t="shared" si="0"/>
        <v>1090.909090909091</v>
      </c>
      <c r="P14" s="11">
        <f t="shared" si="1"/>
        <v>-0.19999999999999996</v>
      </c>
      <c r="Q14" s="10">
        <v>1.87</v>
      </c>
    </row>
    <row r="15" spans="3:17" ht="15" x14ac:dyDescent="0.25">
      <c r="L15" s="10" t="s">
        <v>2831</v>
      </c>
      <c r="M15" s="10">
        <v>4.2699999999999996</v>
      </c>
      <c r="N15" s="49">
        <f t="shared" si="0"/>
        <v>1293.939393939394</v>
      </c>
      <c r="P15" s="11">
        <f t="shared" si="1"/>
        <v>-5.1111111111111218E-2</v>
      </c>
      <c r="Q15" s="10">
        <v>2.17</v>
      </c>
    </row>
    <row r="16" spans="3:17" ht="15" x14ac:dyDescent="0.25">
      <c r="L16" s="10" t="s">
        <v>2830</v>
      </c>
      <c r="M16" s="10">
        <v>4.49</v>
      </c>
      <c r="N16" s="49">
        <f t="shared" si="0"/>
        <v>1360.6060606060607</v>
      </c>
      <c r="P16" s="11">
        <f t="shared" si="1"/>
        <v>-2.2222222222221255E-3</v>
      </c>
      <c r="Q16" s="10">
        <v>2.4</v>
      </c>
    </row>
    <row r="17" spans="12:17" ht="15" x14ac:dyDescent="0.25">
      <c r="L17" s="10" t="s">
        <v>2829</v>
      </c>
      <c r="M17" s="10">
        <v>4.5</v>
      </c>
      <c r="N17" s="49">
        <f t="shared" si="0"/>
        <v>1363.6363636363637</v>
      </c>
      <c r="P17" s="11">
        <f t="shared" si="1"/>
        <v>0</v>
      </c>
      <c r="Q17" s="10">
        <v>3.1</v>
      </c>
    </row>
    <row r="18" spans="12:17" ht="15" x14ac:dyDescent="0.25">
      <c r="L18" s="10" t="s">
        <v>2828</v>
      </c>
      <c r="M18" s="10">
        <v>4.82</v>
      </c>
      <c r="N18" s="49">
        <f t="shared" si="0"/>
        <v>1460.6060606060607</v>
      </c>
      <c r="P18" s="11">
        <f t="shared" si="1"/>
        <v>7.1111111111111125E-2</v>
      </c>
      <c r="Q18" s="10">
        <v>2.39</v>
      </c>
    </row>
    <row r="19" spans="12:17" ht="15" x14ac:dyDescent="0.25">
      <c r="L19" s="10" t="s">
        <v>2827</v>
      </c>
      <c r="M19" s="10">
        <v>5.08</v>
      </c>
      <c r="N19" s="49">
        <f t="shared" si="0"/>
        <v>1539.3939393939395</v>
      </c>
      <c r="P19" s="11">
        <f t="shared" si="1"/>
        <v>0.12888888888888883</v>
      </c>
      <c r="Q19" s="10">
        <v>2.59</v>
      </c>
    </row>
    <row r="20" spans="12:17" ht="15" x14ac:dyDescent="0.25">
      <c r="L20" s="10" t="s">
        <v>2826</v>
      </c>
      <c r="M20" s="10">
        <v>5.81</v>
      </c>
      <c r="N20" s="49">
        <f t="shared" si="0"/>
        <v>1760.6060606060605</v>
      </c>
      <c r="P20" s="11">
        <f t="shared" si="1"/>
        <v>0.2911111111111111</v>
      </c>
    </row>
    <row r="24" spans="12:17" x14ac:dyDescent="0.2">
      <c r="M24" s="10" t="s">
        <v>2727</v>
      </c>
      <c r="N24" s="10" t="s">
        <v>2825</v>
      </c>
    </row>
    <row r="25" spans="12:17" ht="15" x14ac:dyDescent="0.25">
      <c r="L25" s="10" t="s">
        <v>2824</v>
      </c>
      <c r="M25" s="10">
        <v>1.87</v>
      </c>
      <c r="N25" s="31">
        <f t="shared" ref="N25:N33" si="2">M25/3.3*10</f>
        <v>5.6666666666666679</v>
      </c>
      <c r="O25" s="31"/>
      <c r="P25" s="11">
        <f t="shared" ref="P25:P33" si="3">M25/$M$17-1</f>
        <v>-0.58444444444444443</v>
      </c>
      <c r="Q25" s="10">
        <v>2.12</v>
      </c>
    </row>
    <row r="26" spans="12:17" ht="15" x14ac:dyDescent="0.25">
      <c r="L26" s="10" t="s">
        <v>2823</v>
      </c>
      <c r="M26" s="10">
        <v>2.12</v>
      </c>
      <c r="N26" s="31">
        <f t="shared" si="2"/>
        <v>6.4242424242424248</v>
      </c>
      <c r="O26" s="31"/>
      <c r="P26" s="11">
        <f t="shared" si="3"/>
        <v>-0.52888888888888885</v>
      </c>
      <c r="Q26" s="10">
        <v>2.61</v>
      </c>
    </row>
    <row r="27" spans="12:17" ht="15" x14ac:dyDescent="0.25">
      <c r="L27" s="10" t="s">
        <v>2822</v>
      </c>
      <c r="M27" s="10">
        <v>2.17</v>
      </c>
      <c r="N27" s="31">
        <f t="shared" si="2"/>
        <v>6.5757575757575761</v>
      </c>
      <c r="O27" s="31"/>
      <c r="P27" s="11">
        <f t="shared" si="3"/>
        <v>-0.51777777777777778</v>
      </c>
      <c r="Q27" s="10">
        <v>2.21</v>
      </c>
    </row>
    <row r="28" spans="12:17" ht="15" x14ac:dyDescent="0.25">
      <c r="L28" s="10" t="s">
        <v>2821</v>
      </c>
      <c r="M28" s="10">
        <v>2.21</v>
      </c>
      <c r="N28" s="31">
        <f t="shared" si="2"/>
        <v>6.6969696969696972</v>
      </c>
      <c r="O28" s="31"/>
      <c r="P28" s="11">
        <f t="shared" si="3"/>
        <v>-0.50888888888888895</v>
      </c>
    </row>
    <row r="29" spans="12:17" ht="15" x14ac:dyDescent="0.25">
      <c r="L29" s="10" t="s">
        <v>2820</v>
      </c>
      <c r="M29" s="10">
        <v>2.39</v>
      </c>
      <c r="N29" s="31">
        <f t="shared" si="2"/>
        <v>7.242424242424244</v>
      </c>
      <c r="O29" s="31"/>
      <c r="P29" s="11">
        <f t="shared" si="3"/>
        <v>-0.46888888888888891</v>
      </c>
      <c r="Q29" s="10">
        <v>1.87</v>
      </c>
    </row>
    <row r="30" spans="12:17" ht="15" x14ac:dyDescent="0.25">
      <c r="L30" s="10" t="s">
        <v>2786</v>
      </c>
      <c r="M30" s="10">
        <v>2.4</v>
      </c>
      <c r="N30" s="31">
        <f t="shared" si="2"/>
        <v>7.2727272727272734</v>
      </c>
      <c r="O30" s="31"/>
      <c r="P30" s="11">
        <f t="shared" si="3"/>
        <v>-0.46666666666666667</v>
      </c>
      <c r="Q30" s="10">
        <v>2.17</v>
      </c>
    </row>
    <row r="31" spans="12:17" ht="15" x14ac:dyDescent="0.25">
      <c r="L31" s="10" t="s">
        <v>2819</v>
      </c>
      <c r="M31" s="10">
        <v>2.59</v>
      </c>
      <c r="N31" s="31">
        <f t="shared" si="2"/>
        <v>7.8484848484848477</v>
      </c>
      <c r="O31" s="31"/>
      <c r="P31" s="11">
        <f t="shared" si="3"/>
        <v>-0.42444444444444451</v>
      </c>
      <c r="Q31" s="10">
        <v>2.4</v>
      </c>
    </row>
    <row r="32" spans="12:17" ht="15" x14ac:dyDescent="0.25">
      <c r="L32" s="10" t="s">
        <v>2818</v>
      </c>
      <c r="M32" s="10">
        <v>2.61</v>
      </c>
      <c r="N32" s="31">
        <f t="shared" si="2"/>
        <v>7.9090909090909092</v>
      </c>
      <c r="O32" s="31"/>
      <c r="P32" s="11">
        <f t="shared" si="3"/>
        <v>-0.42000000000000004</v>
      </c>
      <c r="Q32" s="10">
        <v>3.1</v>
      </c>
    </row>
    <row r="33" spans="12:17" ht="15" x14ac:dyDescent="0.25">
      <c r="L33" s="10" t="s">
        <v>2817</v>
      </c>
      <c r="M33" s="10">
        <v>3.1</v>
      </c>
      <c r="N33" s="31">
        <f t="shared" si="2"/>
        <v>9.3939393939393945</v>
      </c>
      <c r="O33" s="31"/>
      <c r="P33" s="11">
        <f t="shared" si="3"/>
        <v>-0.31111111111111112</v>
      </c>
      <c r="Q33" s="10">
        <v>2.39</v>
      </c>
    </row>
    <row r="34" spans="12:17" x14ac:dyDescent="0.2">
      <c r="P34" s="11"/>
    </row>
    <row r="35" spans="12:17" x14ac:dyDescent="0.2">
      <c r="P35" s="11"/>
    </row>
    <row r="36" spans="12:17" x14ac:dyDescent="0.2">
      <c r="L36" s="10" t="s">
        <v>2816</v>
      </c>
      <c r="P36" s="11">
        <f>M36/$M$17-1</f>
        <v>-1</v>
      </c>
      <c r="Q36" s="10">
        <v>2.59</v>
      </c>
    </row>
    <row r="37" spans="12:17" x14ac:dyDescent="0.2">
      <c r="L37" s="10" t="s">
        <v>2815</v>
      </c>
      <c r="P37" s="11">
        <f>M37/$M$17-1</f>
        <v>-1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5924D-CF1A-402A-A246-2709577C46EC}">
  <sheetPr codeName="Sheet11"/>
  <dimension ref="P12:T21"/>
  <sheetViews>
    <sheetView workbookViewId="0">
      <selection activeCell="A489" sqref="A489"/>
    </sheetView>
  </sheetViews>
  <sheetFormatPr defaultColWidth="9.140625" defaultRowHeight="12.75" x14ac:dyDescent="0.2"/>
  <cols>
    <col min="1" max="16" width="9.140625" style="10"/>
    <col min="17" max="17" width="10.140625" style="10" bestFit="1" customWidth="1"/>
    <col min="18" max="16384" width="9.140625" style="10"/>
  </cols>
  <sheetData>
    <row r="12" spans="16:20" x14ac:dyDescent="0.2">
      <c r="P12" s="10" t="s">
        <v>2845</v>
      </c>
      <c r="R12" s="10">
        <f>AVERAGE(250,400)</f>
        <v>325</v>
      </c>
      <c r="T12" s="10">
        <v>9.5</v>
      </c>
    </row>
    <row r="14" spans="16:20" x14ac:dyDescent="0.2">
      <c r="P14" s="10" t="s">
        <v>2844</v>
      </c>
      <c r="R14" s="10">
        <v>500</v>
      </c>
      <c r="T14" s="10">
        <v>6.8</v>
      </c>
    </row>
    <row r="19" spans="17:17" x14ac:dyDescent="0.2">
      <c r="Q19" s="29">
        <v>41000000</v>
      </c>
    </row>
    <row r="20" spans="17:17" x14ac:dyDescent="0.2">
      <c r="Q20" s="29">
        <v>210000</v>
      </c>
    </row>
    <row r="21" spans="17:17" x14ac:dyDescent="0.2">
      <c r="Q21" s="10">
        <f>Q19/Q20</f>
        <v>195.23809523809524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DC96B-95BA-4371-970A-2A9FC1F4BA4C}">
  <sheetPr codeName="Sheet12"/>
  <dimension ref="A1:U42"/>
  <sheetViews>
    <sheetView workbookViewId="0">
      <selection activeCell="A489" sqref="A489"/>
    </sheetView>
  </sheetViews>
  <sheetFormatPr defaultColWidth="9.140625" defaultRowHeight="12.75" outlineLevelRow="1" x14ac:dyDescent="0.2"/>
  <cols>
    <col min="1" max="15" width="9.140625" style="10"/>
    <col min="16" max="16" width="9.28515625" style="10" bestFit="1" customWidth="1"/>
    <col min="17" max="19" width="9.140625" style="10"/>
    <col min="20" max="20" width="10.28515625" style="10" bestFit="1" customWidth="1"/>
    <col min="21" max="16384" width="9.140625" style="10"/>
  </cols>
  <sheetData>
    <row r="1" spans="1:21" x14ac:dyDescent="0.2">
      <c r="A1" s="10" t="s">
        <v>2852</v>
      </c>
    </row>
    <row r="2" spans="1:21" x14ac:dyDescent="0.2">
      <c r="N2" s="10" t="s">
        <v>181</v>
      </c>
      <c r="P2" s="10">
        <v>48</v>
      </c>
    </row>
    <row r="5" spans="1:21" x14ac:dyDescent="0.2">
      <c r="P5" s="121" t="s">
        <v>2851</v>
      </c>
      <c r="Q5" s="121"/>
    </row>
    <row r="6" spans="1:21" x14ac:dyDescent="0.2">
      <c r="P6" s="12" t="s">
        <v>2847</v>
      </c>
      <c r="Q6" s="12" t="s">
        <v>2786</v>
      </c>
      <c r="T6" s="11">
        <v>0.9</v>
      </c>
      <c r="U6" s="11">
        <f>T6</f>
        <v>0.9</v>
      </c>
    </row>
    <row r="7" spans="1:21" ht="15" x14ac:dyDescent="0.25">
      <c r="N7" s="10" t="s">
        <v>2849</v>
      </c>
      <c r="P7" s="31">
        <f>1.1/P2*100</f>
        <v>2.291666666666667</v>
      </c>
      <c r="Q7" s="10" t="e">
        <f>#REF!</f>
        <v>#REF!</v>
      </c>
      <c r="R7" s="33" t="e">
        <f>Q7/P7-1</f>
        <v>#REF!</v>
      </c>
    </row>
    <row r="9" spans="1:21" ht="15" x14ac:dyDescent="0.25">
      <c r="N9" s="10" t="s">
        <v>2848</v>
      </c>
      <c r="P9" s="31">
        <f>0.93/P2*100</f>
        <v>1.9375</v>
      </c>
      <c r="Q9" s="10" t="e">
        <f>#REF!</f>
        <v>#REF!</v>
      </c>
      <c r="R9" s="33" t="e">
        <f>Q9/P9-1</f>
        <v>#REF!</v>
      </c>
    </row>
    <row r="11" spans="1:21" x14ac:dyDescent="0.2">
      <c r="N11" s="10" t="s">
        <v>176</v>
      </c>
      <c r="P11" s="33">
        <f>P7+P9</f>
        <v>4.229166666666667</v>
      </c>
      <c r="Q11" s="33" t="e">
        <f>Q7+Q9</f>
        <v>#REF!</v>
      </c>
      <c r="R11" s="33" t="e">
        <f>Q11/P11-1</f>
        <v>#REF!</v>
      </c>
      <c r="T11" s="33">
        <f>(P7*8760+T6*8760*P9)/(8760*T6)</f>
        <v>4.4837962962962967</v>
      </c>
      <c r="U11" s="33" t="e">
        <f>(Q7*8760+U6*8760*Q9)/(8760*U6)</f>
        <v>#REF!</v>
      </c>
    </row>
    <row r="13" spans="1:21" x14ac:dyDescent="0.2">
      <c r="P13" s="121" t="s">
        <v>2850</v>
      </c>
      <c r="Q13" s="121"/>
    </row>
    <row r="14" spans="1:21" x14ac:dyDescent="0.2">
      <c r="P14" s="10" t="s">
        <v>2847</v>
      </c>
      <c r="Q14" s="10" t="s">
        <v>2786</v>
      </c>
    </row>
    <row r="15" spans="1:21" ht="15" x14ac:dyDescent="0.25">
      <c r="N15" s="10" t="s">
        <v>2849</v>
      </c>
      <c r="P15" s="31">
        <f>1.1</f>
        <v>1.1000000000000001</v>
      </c>
      <c r="Q15" s="10" t="e">
        <f>Q7*P2/100</f>
        <v>#REF!</v>
      </c>
    </row>
    <row r="17" spans="14:17" ht="15" x14ac:dyDescent="0.25">
      <c r="N17" s="10" t="s">
        <v>2848</v>
      </c>
      <c r="P17" s="31">
        <f>0.93</f>
        <v>0.93</v>
      </c>
      <c r="Q17" s="10" t="e">
        <f>Q9*P2/100</f>
        <v>#REF!</v>
      </c>
    </row>
    <row r="20" spans="14:17" x14ac:dyDescent="0.2">
      <c r="N20" s="10" t="s">
        <v>179</v>
      </c>
      <c r="P20" s="10">
        <v>388.5</v>
      </c>
    </row>
    <row r="21" spans="14:17" x14ac:dyDescent="0.2">
      <c r="N21" s="10" t="s">
        <v>106</v>
      </c>
      <c r="P21" s="10">
        <v>288</v>
      </c>
    </row>
    <row r="23" spans="14:17" x14ac:dyDescent="0.2">
      <c r="P23" s="10" t="s">
        <v>2738</v>
      </c>
    </row>
    <row r="24" spans="14:17" ht="15" x14ac:dyDescent="0.25">
      <c r="N24" s="10" t="s">
        <v>2847</v>
      </c>
      <c r="P24" s="31">
        <f>P21/P20*1000</f>
        <v>741.31274131274131</v>
      </c>
    </row>
    <row r="25" spans="14:17" x14ac:dyDescent="0.2">
      <c r="N25" s="10" t="s">
        <v>2786</v>
      </c>
      <c r="P25" s="33">
        <f>'Financing (2)'!H27</f>
        <v>1417.0204545454546</v>
      </c>
    </row>
    <row r="27" spans="14:17" x14ac:dyDescent="0.2">
      <c r="N27" s="10" t="s">
        <v>2846</v>
      </c>
      <c r="P27" s="11">
        <f>P24/P25</f>
        <v>0.52314893474881863</v>
      </c>
    </row>
    <row r="31" spans="14:17" x14ac:dyDescent="0.2">
      <c r="O31" s="10" t="s">
        <v>2847</v>
      </c>
      <c r="P31" s="10" t="s">
        <v>2786</v>
      </c>
      <c r="Q31" s="10" t="s">
        <v>2846</v>
      </c>
    </row>
    <row r="32" spans="14:17" hidden="1" outlineLevel="1" x14ac:dyDescent="0.2">
      <c r="O32" s="33">
        <f>T11</f>
        <v>4.4837962962962967</v>
      </c>
      <c r="P32" s="33" t="e">
        <f>U11</f>
        <v>#REF!</v>
      </c>
    </row>
    <row r="33" spans="14:17" ht="15" collapsed="1" x14ac:dyDescent="0.25">
      <c r="N33" s="11">
        <v>1</v>
      </c>
      <c r="O33" s="31">
        <f t="dataTable" ref="O33:P42" dt2D="0" dtr="0" r1="T6" ca="1"/>
        <v>4.229166666666667</v>
      </c>
      <c r="P33" s="31">
        <v>7.05</v>
      </c>
      <c r="Q33" s="33">
        <f t="shared" ref="Q33:Q42" si="0">P33-O33</f>
        <v>2.8208333333333329</v>
      </c>
    </row>
    <row r="34" spans="14:17" ht="15" x14ac:dyDescent="0.25">
      <c r="N34" s="11">
        <f t="shared" ref="N34:N42" si="1">N33-10%</f>
        <v>0.9</v>
      </c>
      <c r="O34" s="31">
        <v>4.4837962962962967</v>
      </c>
      <c r="P34" s="31">
        <v>7.4366666666666656</v>
      </c>
      <c r="Q34" s="33">
        <f t="shared" si="0"/>
        <v>2.9528703703703689</v>
      </c>
    </row>
    <row r="35" spans="14:17" ht="15" x14ac:dyDescent="0.25">
      <c r="N35" s="11">
        <f t="shared" si="1"/>
        <v>0.8</v>
      </c>
      <c r="O35" s="31">
        <v>4.802083333333333</v>
      </c>
      <c r="P35" s="31">
        <v>7.92</v>
      </c>
      <c r="Q35" s="33">
        <f t="shared" si="0"/>
        <v>3.1179166666666669</v>
      </c>
    </row>
    <row r="36" spans="14:17" ht="15" x14ac:dyDescent="0.25">
      <c r="N36" s="11">
        <f t="shared" si="1"/>
        <v>0.70000000000000007</v>
      </c>
      <c r="O36" s="31">
        <v>5.2113095238095246</v>
      </c>
      <c r="P36" s="31">
        <v>8.54142857142857</v>
      </c>
      <c r="Q36" s="33">
        <f t="shared" si="0"/>
        <v>3.3301190476190454</v>
      </c>
    </row>
    <row r="37" spans="14:17" ht="15" x14ac:dyDescent="0.25">
      <c r="N37" s="11">
        <f t="shared" si="1"/>
        <v>0.60000000000000009</v>
      </c>
      <c r="O37" s="31">
        <v>5.7569444444444446</v>
      </c>
      <c r="P37" s="31">
        <v>9.3699999999999992</v>
      </c>
      <c r="Q37" s="33">
        <f t="shared" si="0"/>
        <v>3.6130555555555546</v>
      </c>
    </row>
    <row r="38" spans="14:17" ht="15" x14ac:dyDescent="0.25">
      <c r="N38" s="11">
        <f t="shared" si="1"/>
        <v>0.50000000000000011</v>
      </c>
      <c r="O38" s="31">
        <v>6.5208333333333339</v>
      </c>
      <c r="P38" s="31">
        <v>10.529999999999998</v>
      </c>
      <c r="Q38" s="33">
        <f t="shared" si="0"/>
        <v>4.0091666666666637</v>
      </c>
    </row>
    <row r="39" spans="14:17" ht="15" x14ac:dyDescent="0.25">
      <c r="N39" s="11">
        <f t="shared" si="1"/>
        <v>0.40000000000000013</v>
      </c>
      <c r="O39" s="31">
        <v>7.6666666666666661</v>
      </c>
      <c r="P39" s="31">
        <v>12.269999999999996</v>
      </c>
      <c r="Q39" s="33">
        <f t="shared" si="0"/>
        <v>4.6033333333333299</v>
      </c>
    </row>
    <row r="40" spans="14:17" ht="15" x14ac:dyDescent="0.25">
      <c r="N40" s="11">
        <f t="shared" si="1"/>
        <v>0.30000000000000016</v>
      </c>
      <c r="O40" s="31">
        <v>9.5763888888888875</v>
      </c>
      <c r="P40" s="31">
        <v>15.169999999999993</v>
      </c>
      <c r="Q40" s="33">
        <f t="shared" si="0"/>
        <v>5.5936111111111053</v>
      </c>
    </row>
    <row r="41" spans="14:17" ht="15" x14ac:dyDescent="0.25">
      <c r="N41" s="11">
        <f t="shared" si="1"/>
        <v>0.20000000000000015</v>
      </c>
      <c r="O41" s="31">
        <v>13.395833333333327</v>
      </c>
      <c r="P41" s="31">
        <v>20.969999999999985</v>
      </c>
      <c r="Q41" s="33">
        <f t="shared" si="0"/>
        <v>7.5741666666666578</v>
      </c>
    </row>
    <row r="42" spans="14:17" ht="15" x14ac:dyDescent="0.25">
      <c r="N42" s="11">
        <f t="shared" si="1"/>
        <v>0.10000000000000014</v>
      </c>
      <c r="O42" s="31">
        <v>24.854166666666639</v>
      </c>
      <c r="P42" s="31">
        <v>38.369999999999948</v>
      </c>
      <c r="Q42" s="33">
        <f t="shared" si="0"/>
        <v>13.515833333333308</v>
      </c>
    </row>
  </sheetData>
  <mergeCells count="2">
    <mergeCell ref="P5:Q5"/>
    <mergeCell ref="P13:Q13"/>
  </mergeCells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4EF95-5D42-4EB5-B890-4DBF2A3FF0E9}">
  <sheetPr codeName="Sheet16"/>
  <dimension ref="B2:W5"/>
  <sheetViews>
    <sheetView workbookViewId="0">
      <selection activeCell="A10" sqref="A10"/>
    </sheetView>
  </sheetViews>
  <sheetFormatPr defaultColWidth="9.140625" defaultRowHeight="15" x14ac:dyDescent="0.25"/>
  <cols>
    <col min="1" max="2" width="9.140625" style="50"/>
    <col min="3" max="3" width="12.5703125" style="50" customWidth="1"/>
    <col min="4" max="16384" width="9.140625" style="50"/>
  </cols>
  <sheetData>
    <row r="2" spans="2:23" x14ac:dyDescent="0.25">
      <c r="D2" s="50">
        <v>1996</v>
      </c>
      <c r="E2" s="50">
        <f t="shared" ref="E2:W2" si="0">D2+1</f>
        <v>1997</v>
      </c>
      <c r="F2" s="50">
        <f t="shared" si="0"/>
        <v>1998</v>
      </c>
      <c r="G2" s="50">
        <f t="shared" si="0"/>
        <v>1999</v>
      </c>
      <c r="H2" s="50">
        <f t="shared" si="0"/>
        <v>2000</v>
      </c>
      <c r="I2" s="50">
        <f t="shared" si="0"/>
        <v>2001</v>
      </c>
      <c r="J2" s="50">
        <f t="shared" si="0"/>
        <v>2002</v>
      </c>
      <c r="K2" s="50">
        <f t="shared" si="0"/>
        <v>2003</v>
      </c>
      <c r="L2" s="50">
        <f t="shared" si="0"/>
        <v>2004</v>
      </c>
      <c r="M2" s="50">
        <f t="shared" si="0"/>
        <v>2005</v>
      </c>
      <c r="N2" s="50">
        <f t="shared" si="0"/>
        <v>2006</v>
      </c>
      <c r="O2" s="50">
        <f t="shared" si="0"/>
        <v>2007</v>
      </c>
      <c r="P2" s="50">
        <f t="shared" si="0"/>
        <v>2008</v>
      </c>
      <c r="Q2" s="50">
        <f t="shared" si="0"/>
        <v>2009</v>
      </c>
      <c r="R2" s="50">
        <f t="shared" si="0"/>
        <v>2010</v>
      </c>
      <c r="S2" s="50">
        <f t="shared" si="0"/>
        <v>2011</v>
      </c>
      <c r="T2" s="50">
        <f t="shared" si="0"/>
        <v>2012</v>
      </c>
      <c r="U2" s="50">
        <f t="shared" si="0"/>
        <v>2013</v>
      </c>
      <c r="V2" s="50">
        <f t="shared" si="0"/>
        <v>2014</v>
      </c>
      <c r="W2" s="50">
        <f t="shared" si="0"/>
        <v>2015</v>
      </c>
    </row>
    <row r="4" spans="2:23" x14ac:dyDescent="0.25">
      <c r="B4" s="50" t="s">
        <v>185</v>
      </c>
    </row>
    <row r="5" spans="2:23" x14ac:dyDescent="0.25">
      <c r="C5" s="50" t="s">
        <v>184</v>
      </c>
      <c r="D5" s="50">
        <v>0.56000000000000005</v>
      </c>
      <c r="E5" s="50">
        <v>0.56000000000000005</v>
      </c>
      <c r="F5" s="50">
        <v>0.55000000000000004</v>
      </c>
      <c r="G5" s="50">
        <v>0.56999999999999995</v>
      </c>
      <c r="H5" s="50">
        <v>0.56999999999999995</v>
      </c>
      <c r="I5" s="50">
        <v>0.57999999999999996</v>
      </c>
      <c r="J5" s="50">
        <v>0.57999999999999996</v>
      </c>
      <c r="K5" s="50">
        <v>0.6</v>
      </c>
      <c r="L5" s="50">
        <v>0.63</v>
      </c>
      <c r="M5" s="50">
        <v>0.66</v>
      </c>
      <c r="N5" s="50">
        <v>0.69</v>
      </c>
      <c r="O5" s="50">
        <v>0.72</v>
      </c>
      <c r="P5" s="50">
        <v>0.75</v>
      </c>
    </row>
  </sheetData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A57"/>
  <sheetViews>
    <sheetView showGridLines="0" tabSelected="1"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F14" sqref="F14"/>
    </sheetView>
  </sheetViews>
  <sheetFormatPr defaultRowHeight="15" x14ac:dyDescent="0.25"/>
  <cols>
    <col min="1" max="3" width="1.5703125" customWidth="1"/>
    <col min="4" max="4" width="42" customWidth="1"/>
    <col min="5" max="5" width="10.5703125" customWidth="1"/>
    <col min="6" max="6" width="16.42578125" customWidth="1"/>
    <col min="7" max="7" width="12" customWidth="1"/>
    <col min="8" max="27" width="13.85546875" customWidth="1"/>
  </cols>
  <sheetData>
    <row r="2" spans="3:27" x14ac:dyDescent="0.25">
      <c r="C2" t="s">
        <v>3295</v>
      </c>
    </row>
    <row r="3" spans="3:27" x14ac:dyDescent="0.25">
      <c r="D3" t="s">
        <v>3298</v>
      </c>
      <c r="H3">
        <v>1</v>
      </c>
      <c r="I3">
        <v>2</v>
      </c>
      <c r="J3">
        <v>3</v>
      </c>
      <c r="K3">
        <v>4</v>
      </c>
      <c r="L3">
        <v>5</v>
      </c>
      <c r="M3">
        <v>6</v>
      </c>
      <c r="N3">
        <v>7</v>
      </c>
      <c r="O3">
        <v>8</v>
      </c>
      <c r="P3">
        <v>9</v>
      </c>
      <c r="Q3">
        <v>10</v>
      </c>
      <c r="R3">
        <v>11</v>
      </c>
      <c r="S3">
        <v>12</v>
      </c>
      <c r="T3">
        <v>13</v>
      </c>
      <c r="U3">
        <v>14</v>
      </c>
      <c r="V3">
        <v>15</v>
      </c>
      <c r="W3">
        <v>16</v>
      </c>
      <c r="X3">
        <v>17</v>
      </c>
      <c r="Y3">
        <v>18</v>
      </c>
      <c r="Z3">
        <v>19</v>
      </c>
      <c r="AA3">
        <v>20</v>
      </c>
    </row>
    <row r="4" spans="3:27" x14ac:dyDescent="0.25">
      <c r="D4" t="s">
        <v>7</v>
      </c>
      <c r="H4" s="106">
        <v>1996</v>
      </c>
      <c r="I4" s="106">
        <v>1997</v>
      </c>
      <c r="J4" s="106">
        <v>1998</v>
      </c>
      <c r="K4" s="106">
        <v>1999</v>
      </c>
      <c r="L4" s="106">
        <v>2000</v>
      </c>
      <c r="M4" s="106">
        <v>2001</v>
      </c>
      <c r="N4" s="106">
        <v>2002</v>
      </c>
      <c r="O4" s="106">
        <v>2003</v>
      </c>
      <c r="P4" s="106">
        <v>2004</v>
      </c>
      <c r="Q4" s="106">
        <v>2005</v>
      </c>
      <c r="R4" s="106">
        <v>2006</v>
      </c>
      <c r="S4" s="106">
        <v>2007</v>
      </c>
      <c r="T4" s="106">
        <v>2008</v>
      </c>
      <c r="U4" s="106">
        <v>2009</v>
      </c>
      <c r="V4" s="106">
        <v>2010</v>
      </c>
      <c r="W4" s="106">
        <v>2011</v>
      </c>
      <c r="X4" s="106">
        <v>2012</v>
      </c>
      <c r="Y4" s="106">
        <v>2013</v>
      </c>
      <c r="Z4" s="106">
        <v>2014</v>
      </c>
      <c r="AA4" s="106">
        <v>2015</v>
      </c>
    </row>
    <row r="5" spans="3:27" x14ac:dyDescent="0.25">
      <c r="D5" t="s">
        <v>3311</v>
      </c>
    </row>
    <row r="6" spans="3:27" x14ac:dyDescent="0.25">
      <c r="D6" t="s">
        <v>3296</v>
      </c>
      <c r="H6" s="106">
        <v>0.56000000000000005</v>
      </c>
      <c r="I6" s="106">
        <v>0.56000000000000005</v>
      </c>
      <c r="J6" s="106">
        <v>0.55000000000000004</v>
      </c>
      <c r="K6" s="106">
        <v>0.56999999999999995</v>
      </c>
      <c r="L6" s="106">
        <v>0.56999999999999995</v>
      </c>
      <c r="M6" s="106">
        <v>0.57999999999999996</v>
      </c>
      <c r="N6" s="106">
        <v>0.57999999999999996</v>
      </c>
      <c r="O6" s="106">
        <v>0.57999999999999996</v>
      </c>
      <c r="P6" s="106">
        <v>0.6</v>
      </c>
      <c r="Q6" s="106">
        <v>0.63</v>
      </c>
      <c r="R6" s="106">
        <v>0.66</v>
      </c>
      <c r="S6" s="106">
        <v>0.69</v>
      </c>
      <c r="T6" s="106">
        <v>0.72</v>
      </c>
      <c r="U6" s="106">
        <v>0.75</v>
      </c>
      <c r="V6" s="106">
        <v>0.79</v>
      </c>
      <c r="W6" s="106">
        <v>0.82</v>
      </c>
      <c r="X6" s="106">
        <v>0.86</v>
      </c>
      <c r="Y6" s="106">
        <v>0.9</v>
      </c>
      <c r="Z6" s="106">
        <v>0.95</v>
      </c>
      <c r="AA6" s="106">
        <v>0.99</v>
      </c>
    </row>
    <row r="7" spans="3:27" x14ac:dyDescent="0.25">
      <c r="D7" t="s">
        <v>3297</v>
      </c>
      <c r="H7" s="106">
        <v>2.92</v>
      </c>
      <c r="I7" s="106">
        <v>3.08</v>
      </c>
      <c r="J7" s="106">
        <v>3.2</v>
      </c>
      <c r="K7" s="106">
        <v>3.36</v>
      </c>
      <c r="L7" s="106">
        <v>3.55</v>
      </c>
      <c r="M7" s="106">
        <v>3.74</v>
      </c>
      <c r="N7" s="106">
        <v>3.95</v>
      </c>
      <c r="O7" s="106">
        <v>4.17</v>
      </c>
      <c r="P7" s="106">
        <v>4.37</v>
      </c>
      <c r="Q7" s="106">
        <v>4.58</v>
      </c>
      <c r="R7" s="106">
        <v>4.8</v>
      </c>
      <c r="S7" s="106">
        <v>5.03</v>
      </c>
      <c r="T7" s="106">
        <v>5.28</v>
      </c>
      <c r="U7" s="106">
        <v>5.53</v>
      </c>
      <c r="V7" s="106">
        <v>5.8</v>
      </c>
      <c r="W7" s="106">
        <v>6.08</v>
      </c>
      <c r="X7" s="106">
        <v>6.37</v>
      </c>
      <c r="Y7" s="106">
        <v>6.68</v>
      </c>
      <c r="Z7" s="106">
        <v>7</v>
      </c>
      <c r="AA7" s="106">
        <v>7.33</v>
      </c>
    </row>
    <row r="8" spans="3:27" ht="15.75" thickBot="1" x14ac:dyDescent="0.3">
      <c r="D8" s="1" t="s">
        <v>34</v>
      </c>
      <c r="E8" s="1"/>
      <c r="F8" s="1"/>
      <c r="G8" s="1"/>
      <c r="H8" s="107">
        <v>3.48</v>
      </c>
      <c r="I8" s="107">
        <v>3.64</v>
      </c>
      <c r="J8" s="107">
        <v>3.75</v>
      </c>
      <c r="K8" s="107">
        <v>3.93</v>
      </c>
      <c r="L8" s="107">
        <v>4.12</v>
      </c>
      <c r="M8" s="107">
        <v>4.32</v>
      </c>
      <c r="N8" s="107">
        <v>4.53</v>
      </c>
      <c r="O8" s="107">
        <v>4.75</v>
      </c>
      <c r="P8" s="107">
        <v>4.97</v>
      </c>
      <c r="Q8" s="107">
        <v>5.21</v>
      </c>
      <c r="R8" s="107">
        <v>5.46</v>
      </c>
      <c r="S8" s="107">
        <v>5.72</v>
      </c>
      <c r="T8" s="107">
        <v>6</v>
      </c>
      <c r="U8" s="107">
        <v>6.28</v>
      </c>
      <c r="V8" s="107">
        <v>6.59</v>
      </c>
      <c r="W8" s="107">
        <v>6.9</v>
      </c>
      <c r="X8" s="107">
        <v>7.23</v>
      </c>
      <c r="Y8" s="107">
        <v>7.58</v>
      </c>
      <c r="Z8" s="107">
        <v>7.95</v>
      </c>
      <c r="AA8" s="107">
        <v>8.32</v>
      </c>
    </row>
    <row r="9" spans="3:27" x14ac:dyDescent="0.25">
      <c r="D9" t="s">
        <v>3312</v>
      </c>
    </row>
    <row r="10" spans="3:27" x14ac:dyDescent="0.25">
      <c r="D10" t="s">
        <v>36</v>
      </c>
      <c r="H10" s="106">
        <v>0.02</v>
      </c>
      <c r="I10" s="106">
        <v>0.02</v>
      </c>
      <c r="J10" s="106">
        <v>0.05</v>
      </c>
      <c r="K10" s="106">
        <v>0.05</v>
      </c>
      <c r="L10" s="106">
        <v>0.05</v>
      </c>
      <c r="M10" s="106">
        <v>0.06</v>
      </c>
      <c r="N10" s="106">
        <v>0.06</v>
      </c>
      <c r="O10" s="106">
        <v>0.06</v>
      </c>
      <c r="P10" s="106">
        <v>0.06</v>
      </c>
      <c r="Q10" s="106">
        <v>7.0000000000000007E-2</v>
      </c>
      <c r="R10" s="106">
        <v>7.0000000000000007E-2</v>
      </c>
      <c r="S10" s="106">
        <v>7.0000000000000007E-2</v>
      </c>
      <c r="T10" s="106">
        <v>0.08</v>
      </c>
      <c r="U10" s="106">
        <v>0.08</v>
      </c>
      <c r="V10" s="106">
        <v>0.08</v>
      </c>
      <c r="W10" s="106">
        <v>0.09</v>
      </c>
      <c r="X10" s="106">
        <v>0.09</v>
      </c>
      <c r="Y10" s="106">
        <v>0.1</v>
      </c>
      <c r="Z10" s="106">
        <v>0.1</v>
      </c>
      <c r="AA10" s="106">
        <v>0.11</v>
      </c>
    </row>
    <row r="11" spans="3:27" x14ac:dyDescent="0.25">
      <c r="D11" t="s">
        <v>37</v>
      </c>
      <c r="H11" s="106">
        <v>0.1</v>
      </c>
      <c r="I11" s="106">
        <v>0.11</v>
      </c>
      <c r="J11" s="106">
        <v>0.04</v>
      </c>
      <c r="K11" s="106">
        <v>0.04</v>
      </c>
      <c r="L11" s="106">
        <v>0.04</v>
      </c>
      <c r="M11" s="106">
        <v>0.04</v>
      </c>
      <c r="N11" s="106">
        <v>0.04</v>
      </c>
      <c r="O11" s="106">
        <v>0.05</v>
      </c>
      <c r="P11" s="106">
        <v>0.05</v>
      </c>
      <c r="Q11" s="106">
        <v>0.05</v>
      </c>
      <c r="R11" s="106">
        <v>0.05</v>
      </c>
      <c r="S11" s="106">
        <v>0.06</v>
      </c>
      <c r="T11" s="106">
        <v>0.06</v>
      </c>
      <c r="U11" s="106">
        <v>0.06</v>
      </c>
      <c r="V11" s="106">
        <v>7.0000000000000007E-2</v>
      </c>
      <c r="W11" s="106">
        <v>7.0000000000000007E-2</v>
      </c>
      <c r="X11" s="106">
        <v>7.0000000000000007E-2</v>
      </c>
      <c r="Y11" s="106">
        <v>0.08</v>
      </c>
      <c r="Z11" s="106">
        <v>0.08</v>
      </c>
      <c r="AA11" s="106">
        <v>0.08</v>
      </c>
    </row>
    <row r="12" spans="3:27" x14ac:dyDescent="0.25">
      <c r="D12" t="s">
        <v>38</v>
      </c>
      <c r="H12" s="106">
        <v>3.45</v>
      </c>
      <c r="I12" s="106">
        <v>3.4490000000000003</v>
      </c>
      <c r="J12" s="106">
        <v>2.831</v>
      </c>
      <c r="K12" s="106">
        <v>2.831</v>
      </c>
      <c r="L12" s="106">
        <v>2.831</v>
      </c>
      <c r="M12" s="106">
        <v>2.831</v>
      </c>
      <c r="N12" s="106">
        <v>2.831</v>
      </c>
      <c r="O12" s="106">
        <v>2.831</v>
      </c>
      <c r="P12" s="106">
        <v>2.831</v>
      </c>
      <c r="Q12" s="106">
        <v>2.831</v>
      </c>
      <c r="R12" s="106">
        <v>2.831</v>
      </c>
      <c r="S12" s="106">
        <v>2.831</v>
      </c>
      <c r="T12" s="106">
        <v>2.831</v>
      </c>
      <c r="U12" s="106">
        <v>2.831</v>
      </c>
      <c r="V12" s="106">
        <v>2.831</v>
      </c>
      <c r="W12" s="106">
        <v>2.831</v>
      </c>
      <c r="X12" s="106">
        <v>2.831</v>
      </c>
      <c r="Y12" s="106">
        <v>2.831</v>
      </c>
      <c r="Z12" s="106">
        <v>2.831</v>
      </c>
      <c r="AA12" s="106">
        <v>2.831</v>
      </c>
    </row>
    <row r="13" spans="3:27" ht="15.75" thickBot="1" x14ac:dyDescent="0.3">
      <c r="D13" s="1" t="s">
        <v>39</v>
      </c>
      <c r="E13" s="1"/>
      <c r="F13" s="1"/>
      <c r="G13" s="1"/>
      <c r="H13" s="107">
        <v>3.57</v>
      </c>
      <c r="I13" s="107">
        <v>3.58</v>
      </c>
      <c r="J13" s="107">
        <v>2.92</v>
      </c>
      <c r="K13" s="107">
        <v>2.92</v>
      </c>
      <c r="L13" s="107">
        <v>2.92</v>
      </c>
      <c r="M13" s="107">
        <v>2.93</v>
      </c>
      <c r="N13" s="107">
        <v>2.93</v>
      </c>
      <c r="O13" s="107">
        <v>2.94</v>
      </c>
      <c r="P13" s="107">
        <v>2.94</v>
      </c>
      <c r="Q13" s="107">
        <v>2.95</v>
      </c>
      <c r="R13" s="107">
        <v>2.95</v>
      </c>
      <c r="S13" s="107">
        <v>2.96</v>
      </c>
      <c r="T13" s="107">
        <v>2.97</v>
      </c>
      <c r="U13" s="107">
        <v>2.97</v>
      </c>
      <c r="V13" s="107">
        <v>2.98</v>
      </c>
      <c r="W13" s="107">
        <v>2.99</v>
      </c>
      <c r="X13" s="107">
        <v>2.99</v>
      </c>
      <c r="Y13" s="107">
        <v>3.01</v>
      </c>
      <c r="Z13" s="107">
        <v>3.01</v>
      </c>
      <c r="AA13" s="107">
        <v>3.02</v>
      </c>
    </row>
    <row r="14" spans="3:27" x14ac:dyDescent="0.25">
      <c r="D14" t="s">
        <v>3317</v>
      </c>
      <c r="H14">
        <f>H13+H8</f>
        <v>7.05</v>
      </c>
      <c r="I14">
        <f t="shared" ref="I14:AA14" si="0">I13+I8</f>
        <v>7.2200000000000006</v>
      </c>
      <c r="J14">
        <f t="shared" si="0"/>
        <v>6.67</v>
      </c>
      <c r="K14">
        <f t="shared" si="0"/>
        <v>6.85</v>
      </c>
      <c r="L14">
        <f t="shared" si="0"/>
        <v>7.04</v>
      </c>
      <c r="M14">
        <f t="shared" si="0"/>
        <v>7.25</v>
      </c>
      <c r="N14">
        <f t="shared" si="0"/>
        <v>7.4600000000000009</v>
      </c>
      <c r="O14">
        <f t="shared" si="0"/>
        <v>7.6899999999999995</v>
      </c>
      <c r="P14">
        <f t="shared" si="0"/>
        <v>7.91</v>
      </c>
      <c r="Q14">
        <f t="shared" si="0"/>
        <v>8.16</v>
      </c>
      <c r="R14">
        <f t="shared" si="0"/>
        <v>8.41</v>
      </c>
      <c r="S14">
        <f t="shared" si="0"/>
        <v>8.68</v>
      </c>
      <c r="T14">
        <f t="shared" si="0"/>
        <v>8.9700000000000006</v>
      </c>
      <c r="U14">
        <f t="shared" si="0"/>
        <v>9.25</v>
      </c>
      <c r="V14">
        <f t="shared" si="0"/>
        <v>9.57</v>
      </c>
      <c r="W14">
        <f t="shared" si="0"/>
        <v>9.89</v>
      </c>
      <c r="X14">
        <f t="shared" si="0"/>
        <v>10.220000000000001</v>
      </c>
      <c r="Y14">
        <f t="shared" si="0"/>
        <v>10.59</v>
      </c>
      <c r="Z14">
        <f t="shared" si="0"/>
        <v>10.96</v>
      </c>
      <c r="AA14">
        <f t="shared" si="0"/>
        <v>11.34</v>
      </c>
    </row>
    <row r="15" spans="3:27" x14ac:dyDescent="0.25">
      <c r="D15" t="s">
        <v>3329</v>
      </c>
      <c r="H15">
        <f>H14/100</f>
        <v>7.0499999999999993E-2</v>
      </c>
      <c r="I15">
        <f t="shared" ref="I15:AA15" si="1">I14/100</f>
        <v>7.22E-2</v>
      </c>
      <c r="J15">
        <f t="shared" si="1"/>
        <v>6.6699999999999995E-2</v>
      </c>
      <c r="K15">
        <f t="shared" si="1"/>
        <v>6.8499999999999991E-2</v>
      </c>
      <c r="L15">
        <f t="shared" si="1"/>
        <v>7.0400000000000004E-2</v>
      </c>
      <c r="M15">
        <f t="shared" si="1"/>
        <v>7.2499999999999995E-2</v>
      </c>
      <c r="N15">
        <f t="shared" si="1"/>
        <v>7.4600000000000014E-2</v>
      </c>
      <c r="O15">
        <f t="shared" si="1"/>
        <v>7.6899999999999996E-2</v>
      </c>
      <c r="P15">
        <f t="shared" si="1"/>
        <v>7.9100000000000004E-2</v>
      </c>
      <c r="Q15">
        <f t="shared" si="1"/>
        <v>8.1600000000000006E-2</v>
      </c>
      <c r="R15">
        <f t="shared" si="1"/>
        <v>8.4100000000000008E-2</v>
      </c>
      <c r="S15">
        <f t="shared" si="1"/>
        <v>8.6800000000000002E-2</v>
      </c>
      <c r="T15">
        <f t="shared" si="1"/>
        <v>8.9700000000000002E-2</v>
      </c>
      <c r="U15">
        <f t="shared" si="1"/>
        <v>9.2499999999999999E-2</v>
      </c>
      <c r="V15">
        <f t="shared" si="1"/>
        <v>9.5700000000000007E-2</v>
      </c>
      <c r="W15">
        <f t="shared" si="1"/>
        <v>9.8900000000000002E-2</v>
      </c>
      <c r="X15">
        <f t="shared" si="1"/>
        <v>0.10220000000000001</v>
      </c>
      <c r="Y15">
        <f t="shared" si="1"/>
        <v>0.10589999999999999</v>
      </c>
      <c r="Z15">
        <f t="shared" si="1"/>
        <v>0.1096</v>
      </c>
      <c r="AA15">
        <f t="shared" si="1"/>
        <v>0.1134</v>
      </c>
    </row>
    <row r="16" spans="3:27" x14ac:dyDescent="0.25">
      <c r="D16" t="s">
        <v>7</v>
      </c>
      <c r="H16" s="80"/>
    </row>
    <row r="17" spans="3:27" x14ac:dyDescent="0.25">
      <c r="D17" t="s">
        <v>41</v>
      </c>
      <c r="F17" s="66"/>
    </row>
    <row r="18" spans="3:27" s="4" customFormat="1" ht="12" x14ac:dyDescent="0.2">
      <c r="D18" s="4" t="s">
        <v>7</v>
      </c>
      <c r="F18" s="108">
        <v>1994</v>
      </c>
      <c r="G18" s="108">
        <v>1995</v>
      </c>
      <c r="H18" s="4">
        <f t="shared" ref="H18:AA18" si="2">H4</f>
        <v>1996</v>
      </c>
      <c r="I18" s="4">
        <f t="shared" si="2"/>
        <v>1997</v>
      </c>
      <c r="J18" s="4">
        <f t="shared" si="2"/>
        <v>1998</v>
      </c>
      <c r="K18" s="4">
        <f t="shared" si="2"/>
        <v>1999</v>
      </c>
      <c r="L18" s="4">
        <f t="shared" si="2"/>
        <v>2000</v>
      </c>
      <c r="M18" s="4">
        <f t="shared" si="2"/>
        <v>2001</v>
      </c>
      <c r="N18" s="4">
        <f t="shared" si="2"/>
        <v>2002</v>
      </c>
      <c r="O18" s="4">
        <f t="shared" si="2"/>
        <v>2003</v>
      </c>
      <c r="P18" s="4">
        <f t="shared" si="2"/>
        <v>2004</v>
      </c>
      <c r="Q18" s="4">
        <f t="shared" si="2"/>
        <v>2005</v>
      </c>
      <c r="R18" s="4">
        <f t="shared" si="2"/>
        <v>2006</v>
      </c>
      <c r="S18" s="4">
        <f t="shared" si="2"/>
        <v>2007</v>
      </c>
      <c r="T18" s="4">
        <f t="shared" si="2"/>
        <v>2008</v>
      </c>
      <c r="U18" s="4">
        <f t="shared" si="2"/>
        <v>2009</v>
      </c>
      <c r="V18" s="4">
        <f t="shared" si="2"/>
        <v>2010</v>
      </c>
      <c r="W18" s="4">
        <f t="shared" si="2"/>
        <v>2011</v>
      </c>
      <c r="X18" s="4">
        <f t="shared" si="2"/>
        <v>2012</v>
      </c>
      <c r="Y18" s="4">
        <f t="shared" si="2"/>
        <v>2013</v>
      </c>
      <c r="Z18" s="4">
        <f t="shared" si="2"/>
        <v>2014</v>
      </c>
      <c r="AA18" s="4">
        <f t="shared" si="2"/>
        <v>2015</v>
      </c>
    </row>
    <row r="19" spans="3:27" s="4" customFormat="1" x14ac:dyDescent="0.25">
      <c r="D19" t="s">
        <v>0</v>
      </c>
      <c r="E19" t="s">
        <v>43</v>
      </c>
      <c r="F19"/>
      <c r="G19"/>
      <c r="H19" s="109">
        <v>2000</v>
      </c>
      <c r="I19" s="109">
        <v>2000</v>
      </c>
      <c r="J19" s="109">
        <v>2000</v>
      </c>
      <c r="K19" s="109">
        <v>2000</v>
      </c>
      <c r="L19" s="109">
        <v>2000</v>
      </c>
      <c r="M19" s="109">
        <v>2000</v>
      </c>
      <c r="N19" s="109">
        <v>2000</v>
      </c>
      <c r="O19" s="109">
        <v>2000</v>
      </c>
      <c r="P19" s="109">
        <v>2000</v>
      </c>
      <c r="Q19" s="109">
        <v>2000</v>
      </c>
      <c r="R19" s="109">
        <v>2000</v>
      </c>
      <c r="S19" s="109">
        <v>2000</v>
      </c>
      <c r="T19" s="109">
        <v>2000</v>
      </c>
      <c r="U19" s="109">
        <v>2000</v>
      </c>
      <c r="V19" s="109">
        <v>2000</v>
      </c>
      <c r="W19" s="109">
        <v>2000</v>
      </c>
      <c r="X19" s="109">
        <v>2000</v>
      </c>
      <c r="Y19" s="109">
        <v>2000</v>
      </c>
      <c r="Z19" s="109">
        <v>2000</v>
      </c>
      <c r="AA19" s="109">
        <v>2000</v>
      </c>
    </row>
    <row r="20" spans="3:27" s="4" customFormat="1" x14ac:dyDescent="0.25">
      <c r="D20" t="s">
        <v>42</v>
      </c>
      <c r="E20" t="s">
        <v>44</v>
      </c>
      <c r="F20"/>
      <c r="G20"/>
      <c r="H20" s="109">
        <v>8760</v>
      </c>
      <c r="I20" s="109">
        <v>8760</v>
      </c>
      <c r="J20" s="109">
        <v>8760</v>
      </c>
      <c r="K20" s="109">
        <v>8760</v>
      </c>
      <c r="L20" s="109">
        <v>8760</v>
      </c>
      <c r="M20" s="109">
        <v>8760</v>
      </c>
      <c r="N20" s="109">
        <v>8760</v>
      </c>
      <c r="O20" s="109">
        <v>8760</v>
      </c>
      <c r="P20" s="109">
        <v>8760</v>
      </c>
      <c r="Q20" s="109">
        <v>8760</v>
      </c>
      <c r="R20" s="109">
        <v>8760</v>
      </c>
      <c r="S20" s="109">
        <v>8760</v>
      </c>
      <c r="T20" s="109">
        <v>8760</v>
      </c>
      <c r="U20" s="109">
        <v>8760</v>
      </c>
      <c r="V20" s="109">
        <v>8760</v>
      </c>
      <c r="W20" s="109">
        <v>8760</v>
      </c>
      <c r="X20" s="109">
        <v>8760</v>
      </c>
      <c r="Y20" s="109">
        <v>8760</v>
      </c>
      <c r="Z20" s="109">
        <v>8760</v>
      </c>
      <c r="AA20" s="109">
        <v>8760</v>
      </c>
    </row>
    <row r="21" spans="3:27" s="4" customFormat="1" x14ac:dyDescent="0.25">
      <c r="D21" t="s">
        <v>30</v>
      </c>
      <c r="E21" t="s">
        <v>45</v>
      </c>
      <c r="F21"/>
      <c r="G21"/>
      <c r="H21" s="104">
        <f>H20*H19/1000</f>
        <v>17520</v>
      </c>
      <c r="I21" s="104">
        <f t="shared" ref="I21:AA21" si="3">I20*I19/1000</f>
        <v>17520</v>
      </c>
      <c r="J21" s="104">
        <f t="shared" si="3"/>
        <v>17520</v>
      </c>
      <c r="K21" s="104">
        <f t="shared" si="3"/>
        <v>17520</v>
      </c>
      <c r="L21" s="104">
        <f t="shared" si="3"/>
        <v>17520</v>
      </c>
      <c r="M21" s="104">
        <f t="shared" si="3"/>
        <v>17520</v>
      </c>
      <c r="N21" s="104">
        <f t="shared" si="3"/>
        <v>17520</v>
      </c>
      <c r="O21" s="104">
        <f t="shared" si="3"/>
        <v>17520</v>
      </c>
      <c r="P21" s="104">
        <f t="shared" si="3"/>
        <v>17520</v>
      </c>
      <c r="Q21" s="104">
        <f t="shared" si="3"/>
        <v>17520</v>
      </c>
      <c r="R21" s="104">
        <f t="shared" si="3"/>
        <v>17520</v>
      </c>
      <c r="S21" s="104">
        <f t="shared" si="3"/>
        <v>17520</v>
      </c>
      <c r="T21" s="104">
        <f t="shared" si="3"/>
        <v>17520</v>
      </c>
      <c r="U21" s="104">
        <f t="shared" si="3"/>
        <v>17520</v>
      </c>
      <c r="V21" s="104">
        <f t="shared" si="3"/>
        <v>17520</v>
      </c>
      <c r="W21" s="104">
        <f t="shared" si="3"/>
        <v>17520</v>
      </c>
      <c r="X21" s="104">
        <f t="shared" si="3"/>
        <v>17520</v>
      </c>
      <c r="Y21" s="104">
        <f t="shared" si="3"/>
        <v>17520</v>
      </c>
      <c r="Z21" s="104">
        <f t="shared" si="3"/>
        <v>17520</v>
      </c>
      <c r="AA21" s="104">
        <f t="shared" si="3"/>
        <v>17520</v>
      </c>
    </row>
    <row r="22" spans="3:27" s="4" customFormat="1" x14ac:dyDescent="0.25">
      <c r="D22" t="s">
        <v>46</v>
      </c>
      <c r="E22" t="s">
        <v>47</v>
      </c>
      <c r="F22"/>
      <c r="G22"/>
      <c r="H22">
        <f t="shared" ref="H22:AA22" si="4">H7*10</f>
        <v>29.2</v>
      </c>
      <c r="I22">
        <f t="shared" si="4"/>
        <v>30.8</v>
      </c>
      <c r="J22">
        <f t="shared" si="4"/>
        <v>32</v>
      </c>
      <c r="K22">
        <f t="shared" si="4"/>
        <v>33.6</v>
      </c>
      <c r="L22">
        <f t="shared" si="4"/>
        <v>35.5</v>
      </c>
      <c r="M22">
        <f t="shared" si="4"/>
        <v>37.400000000000006</v>
      </c>
      <c r="N22">
        <f t="shared" si="4"/>
        <v>39.5</v>
      </c>
      <c r="O22">
        <f t="shared" si="4"/>
        <v>41.7</v>
      </c>
      <c r="P22">
        <f t="shared" si="4"/>
        <v>43.7</v>
      </c>
      <c r="Q22">
        <f t="shared" si="4"/>
        <v>45.8</v>
      </c>
      <c r="R22">
        <f t="shared" si="4"/>
        <v>48</v>
      </c>
      <c r="S22">
        <f t="shared" si="4"/>
        <v>50.300000000000004</v>
      </c>
      <c r="T22">
        <f t="shared" si="4"/>
        <v>52.800000000000004</v>
      </c>
      <c r="U22">
        <f t="shared" si="4"/>
        <v>55.300000000000004</v>
      </c>
      <c r="V22">
        <f t="shared" si="4"/>
        <v>58</v>
      </c>
      <c r="W22">
        <f t="shared" si="4"/>
        <v>60.8</v>
      </c>
      <c r="X22">
        <f t="shared" si="4"/>
        <v>63.7</v>
      </c>
      <c r="Y22">
        <f t="shared" si="4"/>
        <v>66.8</v>
      </c>
      <c r="Z22">
        <f t="shared" si="4"/>
        <v>70</v>
      </c>
      <c r="AA22">
        <f t="shared" si="4"/>
        <v>73.3</v>
      </c>
    </row>
    <row r="23" spans="3:27" s="4" customFormat="1" x14ac:dyDescent="0.25">
      <c r="D23" t="s">
        <v>57</v>
      </c>
      <c r="E23" t="s">
        <v>47</v>
      </c>
      <c r="F23"/>
      <c r="G23"/>
      <c r="H23" s="3">
        <f t="shared" ref="H23:AA23" si="5">H11*10</f>
        <v>1</v>
      </c>
      <c r="I23" s="3">
        <f t="shared" si="5"/>
        <v>1.1000000000000001</v>
      </c>
      <c r="J23" s="3">
        <f t="shared" si="5"/>
        <v>0.4</v>
      </c>
      <c r="K23" s="3">
        <f t="shared" si="5"/>
        <v>0.4</v>
      </c>
      <c r="L23" s="3">
        <f t="shared" si="5"/>
        <v>0.4</v>
      </c>
      <c r="M23" s="3">
        <f t="shared" si="5"/>
        <v>0.4</v>
      </c>
      <c r="N23" s="3">
        <f t="shared" si="5"/>
        <v>0.4</v>
      </c>
      <c r="O23" s="3">
        <f t="shared" si="5"/>
        <v>0.5</v>
      </c>
      <c r="P23" s="3">
        <f t="shared" si="5"/>
        <v>0.5</v>
      </c>
      <c r="Q23" s="3">
        <f t="shared" si="5"/>
        <v>0.5</v>
      </c>
      <c r="R23" s="3">
        <f t="shared" si="5"/>
        <v>0.5</v>
      </c>
      <c r="S23" s="3">
        <f t="shared" si="5"/>
        <v>0.6</v>
      </c>
      <c r="T23" s="3">
        <f t="shared" si="5"/>
        <v>0.6</v>
      </c>
      <c r="U23" s="3">
        <f t="shared" si="5"/>
        <v>0.6</v>
      </c>
      <c r="V23" s="3">
        <f t="shared" si="5"/>
        <v>0.70000000000000007</v>
      </c>
      <c r="W23" s="3">
        <f t="shared" si="5"/>
        <v>0.70000000000000007</v>
      </c>
      <c r="X23" s="3">
        <f t="shared" si="5"/>
        <v>0.70000000000000007</v>
      </c>
      <c r="Y23" s="3">
        <f t="shared" si="5"/>
        <v>0.8</v>
      </c>
      <c r="Z23" s="3">
        <f t="shared" si="5"/>
        <v>0.8</v>
      </c>
      <c r="AA23" s="3">
        <f t="shared" si="5"/>
        <v>0.8</v>
      </c>
    </row>
    <row r="24" spans="3:27" s="4" customFormat="1" ht="15.75" thickBot="1" x14ac:dyDescent="0.3">
      <c r="D24" s="1" t="s">
        <v>58</v>
      </c>
      <c r="E24" s="1" t="s">
        <v>47</v>
      </c>
      <c r="F24" s="1"/>
      <c r="G24" s="1"/>
      <c r="H24" s="65">
        <f>SUM(H22:H23)</f>
        <v>30.2</v>
      </c>
      <c r="I24" s="65">
        <f t="shared" ref="I24:AA24" si="6">SUM(I22:I23)</f>
        <v>31.900000000000002</v>
      </c>
      <c r="J24" s="65">
        <f t="shared" si="6"/>
        <v>32.4</v>
      </c>
      <c r="K24" s="65">
        <f t="shared" si="6"/>
        <v>34</v>
      </c>
      <c r="L24" s="65">
        <f t="shared" si="6"/>
        <v>35.9</v>
      </c>
      <c r="M24" s="65">
        <f t="shared" si="6"/>
        <v>37.800000000000004</v>
      </c>
      <c r="N24" s="65">
        <f t="shared" si="6"/>
        <v>39.9</v>
      </c>
      <c r="O24" s="65">
        <f t="shared" si="6"/>
        <v>42.2</v>
      </c>
      <c r="P24" s="65">
        <f t="shared" si="6"/>
        <v>44.2</v>
      </c>
      <c r="Q24" s="65">
        <f t="shared" si="6"/>
        <v>46.3</v>
      </c>
      <c r="R24" s="65">
        <f t="shared" si="6"/>
        <v>48.5</v>
      </c>
      <c r="S24" s="65">
        <f t="shared" si="6"/>
        <v>50.900000000000006</v>
      </c>
      <c r="T24" s="65">
        <f t="shared" si="6"/>
        <v>53.400000000000006</v>
      </c>
      <c r="U24" s="65">
        <f t="shared" si="6"/>
        <v>55.900000000000006</v>
      </c>
      <c r="V24" s="65">
        <f t="shared" si="6"/>
        <v>58.7</v>
      </c>
      <c r="W24" s="65">
        <f t="shared" si="6"/>
        <v>61.5</v>
      </c>
      <c r="X24" s="65">
        <f t="shared" si="6"/>
        <v>64.400000000000006</v>
      </c>
      <c r="Y24" s="65">
        <f t="shared" si="6"/>
        <v>67.599999999999994</v>
      </c>
      <c r="Z24" s="65">
        <f t="shared" si="6"/>
        <v>70.8</v>
      </c>
      <c r="AA24" s="65">
        <f t="shared" si="6"/>
        <v>74.099999999999994</v>
      </c>
    </row>
    <row r="25" spans="3:27" s="4" customFormat="1" x14ac:dyDescent="0.25">
      <c r="D25" t="s">
        <v>49</v>
      </c>
      <c r="E25" t="s">
        <v>50</v>
      </c>
      <c r="F25"/>
      <c r="G25"/>
      <c r="H25" s="105">
        <f>H22*8.76</f>
        <v>255.792</v>
      </c>
      <c r="I25" s="105">
        <f t="shared" ref="I25:AA25" si="7">I22*8.76</f>
        <v>269.80799999999999</v>
      </c>
      <c r="J25" s="105">
        <f t="shared" si="7"/>
        <v>280.32</v>
      </c>
      <c r="K25" s="105">
        <f t="shared" si="7"/>
        <v>294.33600000000001</v>
      </c>
      <c r="L25" s="105">
        <f t="shared" si="7"/>
        <v>310.98</v>
      </c>
      <c r="M25" s="105">
        <f t="shared" si="7"/>
        <v>327.62400000000002</v>
      </c>
      <c r="N25" s="105">
        <f t="shared" si="7"/>
        <v>346.02</v>
      </c>
      <c r="O25" s="105">
        <f t="shared" si="7"/>
        <v>365.29200000000003</v>
      </c>
      <c r="P25" s="105">
        <f t="shared" si="7"/>
        <v>382.81200000000001</v>
      </c>
      <c r="Q25" s="105">
        <f t="shared" si="7"/>
        <v>401.20799999999997</v>
      </c>
      <c r="R25" s="105">
        <f t="shared" si="7"/>
        <v>420.48</v>
      </c>
      <c r="S25" s="105">
        <f t="shared" si="7"/>
        <v>440.62800000000004</v>
      </c>
      <c r="T25" s="105">
        <f t="shared" si="7"/>
        <v>462.52800000000002</v>
      </c>
      <c r="U25" s="105">
        <f t="shared" si="7"/>
        <v>484.428</v>
      </c>
      <c r="V25" s="105">
        <f t="shared" si="7"/>
        <v>508.08</v>
      </c>
      <c r="W25" s="105">
        <f t="shared" si="7"/>
        <v>532.60799999999995</v>
      </c>
      <c r="X25" s="105">
        <f t="shared" si="7"/>
        <v>558.01200000000006</v>
      </c>
      <c r="Y25" s="105">
        <f t="shared" si="7"/>
        <v>585.16800000000001</v>
      </c>
      <c r="Z25" s="105">
        <f t="shared" si="7"/>
        <v>613.19999999999993</v>
      </c>
      <c r="AA25" s="105">
        <f t="shared" si="7"/>
        <v>642.10799999999995</v>
      </c>
    </row>
    <row r="26" spans="3:27" s="4" customFormat="1" x14ac:dyDescent="0.25">
      <c r="D26" t="s">
        <v>51</v>
      </c>
      <c r="E26" t="s">
        <v>52</v>
      </c>
      <c r="F26"/>
      <c r="G26" s="6"/>
      <c r="H26" s="6">
        <f>2800</f>
        <v>2800</v>
      </c>
      <c r="I26" s="6">
        <f>2800</f>
        <v>2800</v>
      </c>
      <c r="J26" s="6">
        <f>2800</f>
        <v>2800</v>
      </c>
      <c r="K26" s="6">
        <f>2800</f>
        <v>2800</v>
      </c>
      <c r="L26" s="6">
        <f>2800</f>
        <v>2800</v>
      </c>
      <c r="M26" s="6">
        <f>2800</f>
        <v>2800</v>
      </c>
      <c r="N26" s="6">
        <f>2800</f>
        <v>2800</v>
      </c>
      <c r="O26" s="6">
        <f>2800</f>
        <v>2800</v>
      </c>
      <c r="P26" s="6">
        <f>2800</f>
        <v>2800</v>
      </c>
      <c r="Q26" s="6">
        <f>2800</f>
        <v>2800</v>
      </c>
      <c r="R26" s="6">
        <f>2800</f>
        <v>2800</v>
      </c>
      <c r="S26" s="6">
        <f>2800</f>
        <v>2800</v>
      </c>
      <c r="T26" s="6">
        <f>2800</f>
        <v>2800</v>
      </c>
      <c r="U26" s="6">
        <f>2800</f>
        <v>2800</v>
      </c>
      <c r="V26" s="6">
        <f>2800</f>
        <v>2800</v>
      </c>
      <c r="W26" s="6">
        <f>2800</f>
        <v>2800</v>
      </c>
      <c r="X26" s="6">
        <f>2800</f>
        <v>2800</v>
      </c>
      <c r="Y26" s="6">
        <f>2800</f>
        <v>2800</v>
      </c>
      <c r="Z26" s="6">
        <f>2800</f>
        <v>2800</v>
      </c>
      <c r="AA26" s="6">
        <f>2800</f>
        <v>2800</v>
      </c>
    </row>
    <row r="27" spans="3:27" s="4" customFormat="1" x14ac:dyDescent="0.25">
      <c r="D27"/>
      <c r="E27"/>
      <c r="F27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3:27" s="4" customFormat="1" x14ac:dyDescent="0.25">
      <c r="D28" t="s">
        <v>3328</v>
      </c>
      <c r="E28" t="s">
        <v>48</v>
      </c>
      <c r="F28"/>
      <c r="G28"/>
      <c r="H28" s="104">
        <f>H21*H24</f>
        <v>529104</v>
      </c>
      <c r="I28" s="104">
        <f>I21*I24</f>
        <v>558888</v>
      </c>
      <c r="J28" s="104">
        <f>J21*J24</f>
        <v>567648</v>
      </c>
      <c r="K28" s="104">
        <f>K21*K24</f>
        <v>595680</v>
      </c>
      <c r="L28" s="104">
        <f>L21*L24</f>
        <v>628968</v>
      </c>
      <c r="M28" s="104">
        <f>M21*M24</f>
        <v>662256.00000000012</v>
      </c>
      <c r="N28" s="104">
        <f>N21*N24</f>
        <v>699048</v>
      </c>
      <c r="O28" s="104">
        <f>O21*O24</f>
        <v>739344</v>
      </c>
      <c r="P28" s="104">
        <f>P21*P24</f>
        <v>774384</v>
      </c>
      <c r="Q28" s="104">
        <f>Q21*Q24</f>
        <v>811176</v>
      </c>
      <c r="R28" s="104">
        <f>R21*R24</f>
        <v>849720</v>
      </c>
      <c r="S28" s="104">
        <f>S21*S24</f>
        <v>891768.00000000012</v>
      </c>
      <c r="T28" s="104">
        <f>T21*T24</f>
        <v>935568.00000000012</v>
      </c>
      <c r="U28" s="104">
        <f>U21*U24</f>
        <v>979368.00000000012</v>
      </c>
      <c r="V28" s="104">
        <f>V21*V24</f>
        <v>1028424</v>
      </c>
      <c r="W28" s="104">
        <f>W21*W24</f>
        <v>1077480</v>
      </c>
      <c r="X28" s="104">
        <f>X21*X24</f>
        <v>1128288</v>
      </c>
      <c r="Y28" s="104">
        <f>Y21*Y24</f>
        <v>1184352</v>
      </c>
      <c r="Z28" s="104">
        <f>Z21*Z24</f>
        <v>1240416</v>
      </c>
      <c r="AA28" s="104">
        <f>AA21*AA24</f>
        <v>1298232</v>
      </c>
    </row>
    <row r="29" spans="3:27" s="4" customFormat="1" x14ac:dyDescent="0.25">
      <c r="D29" t="s">
        <v>53</v>
      </c>
      <c r="E29" t="s">
        <v>48</v>
      </c>
      <c r="F29"/>
      <c r="G29" s="110">
        <v>2800000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3:27" s="4" customFormat="1" ht="15.75" thickBot="1" x14ac:dyDescent="0.3">
      <c r="C30" s="5"/>
      <c r="D30" s="64" t="s">
        <v>54</v>
      </c>
      <c r="E30" s="64" t="s">
        <v>48</v>
      </c>
      <c r="F30" s="64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</row>
    <row r="31" spans="3:27" ht="15.75" thickTop="1" x14ac:dyDescent="0.25">
      <c r="D31" t="s">
        <v>55</v>
      </c>
      <c r="E31" t="s">
        <v>56</v>
      </c>
      <c r="F31" s="114"/>
    </row>
    <row r="33" spans="2:27" x14ac:dyDescent="0.25">
      <c r="D33" t="s">
        <v>2758</v>
      </c>
      <c r="E33" t="s">
        <v>56</v>
      </c>
      <c r="F33" s="111">
        <v>0.75</v>
      </c>
      <c r="G33" s="115"/>
    </row>
    <row r="34" spans="2:27" x14ac:dyDescent="0.25">
      <c r="D34" t="s">
        <v>3313</v>
      </c>
      <c r="E34" t="s">
        <v>3314</v>
      </c>
      <c r="F34" s="106">
        <v>20</v>
      </c>
    </row>
    <row r="35" spans="2:27" x14ac:dyDescent="0.25">
      <c r="D35" t="s">
        <v>2770</v>
      </c>
      <c r="E35" t="s">
        <v>56</v>
      </c>
      <c r="F35" s="112">
        <v>6.5000000000000002E-2</v>
      </c>
    </row>
    <row r="37" spans="2:27" x14ac:dyDescent="0.25">
      <c r="D37" t="s">
        <v>3315</v>
      </c>
      <c r="E37" t="s">
        <v>48</v>
      </c>
      <c r="F37" s="3">
        <f>PMT(F35,F34,-F33*G29)</f>
        <v>190588.43025243949</v>
      </c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</row>
    <row r="38" spans="2:27" x14ac:dyDescent="0.25">
      <c r="D38" t="s">
        <v>3316</v>
      </c>
      <c r="E38" t="s">
        <v>48</v>
      </c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</row>
    <row r="39" spans="2:27" x14ac:dyDescent="0.25">
      <c r="D39" t="s">
        <v>2764</v>
      </c>
      <c r="E39" t="s">
        <v>56</v>
      </c>
      <c r="F39" s="128"/>
    </row>
    <row r="41" spans="2:27" x14ac:dyDescent="0.25">
      <c r="B41" t="s">
        <v>3322</v>
      </c>
    </row>
    <row r="42" spans="2:27" x14ac:dyDescent="0.25">
      <c r="D42" t="s">
        <v>2903</v>
      </c>
      <c r="E42" t="s">
        <v>3330</v>
      </c>
      <c r="H42">
        <f>H15*1000</f>
        <v>70.5</v>
      </c>
      <c r="I42">
        <f t="shared" ref="I42:AA42" si="8">I15*1000</f>
        <v>72.2</v>
      </c>
      <c r="J42">
        <f t="shared" si="8"/>
        <v>66.699999999999989</v>
      </c>
      <c r="K42">
        <f t="shared" si="8"/>
        <v>68.499999999999986</v>
      </c>
      <c r="L42">
        <f t="shared" si="8"/>
        <v>70.400000000000006</v>
      </c>
      <c r="M42">
        <f t="shared" si="8"/>
        <v>72.5</v>
      </c>
      <c r="N42">
        <f t="shared" si="8"/>
        <v>74.600000000000009</v>
      </c>
      <c r="O42">
        <f t="shared" si="8"/>
        <v>76.899999999999991</v>
      </c>
      <c r="P42">
        <f t="shared" si="8"/>
        <v>79.100000000000009</v>
      </c>
      <c r="Q42">
        <f t="shared" si="8"/>
        <v>81.600000000000009</v>
      </c>
      <c r="R42">
        <f t="shared" si="8"/>
        <v>84.100000000000009</v>
      </c>
      <c r="S42">
        <f t="shared" si="8"/>
        <v>86.8</v>
      </c>
      <c r="T42">
        <f t="shared" si="8"/>
        <v>89.7</v>
      </c>
      <c r="U42">
        <f t="shared" si="8"/>
        <v>92.5</v>
      </c>
      <c r="V42">
        <f t="shared" si="8"/>
        <v>95.7</v>
      </c>
      <c r="W42">
        <f t="shared" si="8"/>
        <v>98.9</v>
      </c>
      <c r="X42">
        <f t="shared" si="8"/>
        <v>102.20000000000002</v>
      </c>
      <c r="Y42">
        <f t="shared" si="8"/>
        <v>105.89999999999999</v>
      </c>
      <c r="Z42">
        <f t="shared" si="8"/>
        <v>109.60000000000001</v>
      </c>
      <c r="AA42">
        <f t="shared" si="8"/>
        <v>113.4</v>
      </c>
    </row>
    <row r="43" spans="2:27" x14ac:dyDescent="0.25">
      <c r="D43" t="s">
        <v>2885</v>
      </c>
      <c r="E43" t="s">
        <v>2781</v>
      </c>
      <c r="H43" s="6">
        <f>H21*1000</f>
        <v>17520000</v>
      </c>
      <c r="I43" s="6">
        <f>I21*1000</f>
        <v>17520000</v>
      </c>
      <c r="J43" s="6">
        <f>J21*1000</f>
        <v>17520000</v>
      </c>
      <c r="K43" s="6">
        <f>K21*1000</f>
        <v>17520000</v>
      </c>
      <c r="L43" s="6">
        <f>L21*1000</f>
        <v>17520000</v>
      </c>
      <c r="M43" s="6">
        <f>M21*1000</f>
        <v>17520000</v>
      </c>
      <c r="N43" s="6">
        <f>N21*1000</f>
        <v>17520000</v>
      </c>
      <c r="O43" s="6">
        <f>O21*1000</f>
        <v>17520000</v>
      </c>
      <c r="P43" s="6">
        <f>P21*1000</f>
        <v>17520000</v>
      </c>
      <c r="Q43" s="6">
        <f>Q21*1000</f>
        <v>17520000</v>
      </c>
      <c r="R43" s="6">
        <f>R21*1000</f>
        <v>17520000</v>
      </c>
      <c r="S43" s="6">
        <f>S21*1000</f>
        <v>17520000</v>
      </c>
      <c r="T43" s="6">
        <f>T21*1000</f>
        <v>17520000</v>
      </c>
      <c r="U43" s="6">
        <f>U21*1000</f>
        <v>17520000</v>
      </c>
      <c r="V43" s="6">
        <f>V21*1000</f>
        <v>17520000</v>
      </c>
      <c r="W43" s="6">
        <f>W21*1000</f>
        <v>17520000</v>
      </c>
      <c r="X43" s="6">
        <f>X21*1000</f>
        <v>17520000</v>
      </c>
      <c r="Y43" s="6">
        <f>Y21*1000</f>
        <v>17520000</v>
      </c>
      <c r="Z43" s="6">
        <f>Z21*1000</f>
        <v>17520000</v>
      </c>
      <c r="AA43" s="6">
        <f>AA21*1000</f>
        <v>17520000</v>
      </c>
    </row>
    <row r="44" spans="2:27" x14ac:dyDescent="0.25">
      <c r="D44" t="s">
        <v>2905</v>
      </c>
      <c r="E44" t="s">
        <v>3310</v>
      </c>
      <c r="H44" s="6">
        <f>H42*H43</f>
        <v>1235160000</v>
      </c>
      <c r="I44" s="6">
        <f t="shared" ref="I44:AA44" si="9">I42*I43</f>
        <v>1264944000</v>
      </c>
      <c r="J44" s="6">
        <f t="shared" si="9"/>
        <v>1168583999.9999998</v>
      </c>
      <c r="K44" s="6">
        <f t="shared" si="9"/>
        <v>1200119999.9999998</v>
      </c>
      <c r="L44" s="6">
        <f t="shared" si="9"/>
        <v>1233408000</v>
      </c>
      <c r="M44" s="6">
        <f t="shared" si="9"/>
        <v>1270200000</v>
      </c>
      <c r="N44" s="6">
        <f t="shared" si="9"/>
        <v>1306992000.0000002</v>
      </c>
      <c r="O44" s="6">
        <f t="shared" si="9"/>
        <v>1347287999.9999998</v>
      </c>
      <c r="P44" s="6">
        <f t="shared" si="9"/>
        <v>1385832000.0000002</v>
      </c>
      <c r="Q44" s="6">
        <f t="shared" si="9"/>
        <v>1429632000.0000002</v>
      </c>
      <c r="R44" s="6">
        <f t="shared" si="9"/>
        <v>1473432000.0000002</v>
      </c>
      <c r="S44" s="6">
        <f t="shared" si="9"/>
        <v>1520736000</v>
      </c>
      <c r="T44" s="6">
        <f t="shared" si="9"/>
        <v>1571544000</v>
      </c>
      <c r="U44" s="6">
        <f t="shared" si="9"/>
        <v>1620600000</v>
      </c>
      <c r="V44" s="6">
        <f t="shared" si="9"/>
        <v>1676664000</v>
      </c>
      <c r="W44" s="6">
        <f t="shared" si="9"/>
        <v>1732728000</v>
      </c>
      <c r="X44" s="6">
        <f t="shared" si="9"/>
        <v>1790544000.0000002</v>
      </c>
      <c r="Y44" s="6">
        <f t="shared" si="9"/>
        <v>1855367999.9999998</v>
      </c>
      <c r="Z44" s="6">
        <f t="shared" si="9"/>
        <v>1920192000.0000002</v>
      </c>
      <c r="AA44" s="6">
        <f t="shared" si="9"/>
        <v>1986768000</v>
      </c>
    </row>
    <row r="45" spans="2:27" x14ac:dyDescent="0.25"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2:27" x14ac:dyDescent="0.25">
      <c r="D46" t="s">
        <v>3321</v>
      </c>
      <c r="F46" s="2">
        <v>7.0000000000000007E-2</v>
      </c>
    </row>
    <row r="47" spans="2:27" x14ac:dyDescent="0.25">
      <c r="D47" t="s">
        <v>3320</v>
      </c>
      <c r="F47" s="2">
        <f>(1+F46)/(1.025)-1</f>
        <v>4.3902439024390505E-2</v>
      </c>
    </row>
    <row r="49" spans="4:6" x14ac:dyDescent="0.25">
      <c r="D49" t="s">
        <v>3323</v>
      </c>
      <c r="F49" s="6">
        <f>NPV(F46,H44:AA44)</f>
        <v>14943744460.782454</v>
      </c>
    </row>
    <row r="50" spans="4:6" x14ac:dyDescent="0.25">
      <c r="D50" t="s">
        <v>3324</v>
      </c>
      <c r="F50" s="6">
        <f>NPV(F46,H43:AA43)</f>
        <v>185607129.58144304</v>
      </c>
    </row>
    <row r="51" spans="4:6" x14ac:dyDescent="0.25">
      <c r="D51" t="s">
        <v>3325</v>
      </c>
      <c r="F51" s="90">
        <f>F49/F50</f>
        <v>80.512771758723034</v>
      </c>
    </row>
    <row r="52" spans="4:6" x14ac:dyDescent="0.25">
      <c r="D52" t="s">
        <v>3326</v>
      </c>
      <c r="F52" s="90">
        <f>F51/10</f>
        <v>8.0512771758723041</v>
      </c>
    </row>
    <row r="54" spans="4:6" x14ac:dyDescent="0.25">
      <c r="D54" t="s">
        <v>3323</v>
      </c>
      <c r="F54" s="6">
        <f>F49</f>
        <v>14943744460.782454</v>
      </c>
    </row>
    <row r="55" spans="4:6" x14ac:dyDescent="0.25">
      <c r="D55" t="s">
        <v>3327</v>
      </c>
      <c r="F55" s="6">
        <f>NPV(F47,H43:AA43)</f>
        <v>230082035.72035852</v>
      </c>
    </row>
    <row r="56" spans="4:6" x14ac:dyDescent="0.25">
      <c r="D56" t="s">
        <v>3325</v>
      </c>
      <c r="F56" s="90">
        <f>F54/F55</f>
        <v>64.949635959171829</v>
      </c>
    </row>
    <row r="57" spans="4:6" x14ac:dyDescent="0.25">
      <c r="D57" t="s">
        <v>3326</v>
      </c>
      <c r="F57" s="80">
        <f>F56/100</f>
        <v>0.64949635959171825</v>
      </c>
    </row>
  </sheetData>
  <conditionalFormatting sqref="A41:B43 A46:D46 F46:XFD46 A47:XFD1048576 A1:XFD40 D42:D43 E41:XFD43 A43:XFD45">
    <cfRule type="expression" dxfId="1" priority="1">
      <formula>AND(A1&lt;&gt;"",A1=FALSE)</formula>
    </cfRule>
    <cfRule type="expression" dxfId="0" priority="2">
      <formula>A1=TRUE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F29BD-C11C-4AD5-AF0A-1B51E94656CC}">
  <sheetPr codeName="Sheet13"/>
  <dimension ref="A1:Y49"/>
  <sheetViews>
    <sheetView showGridLines="0" topLeftCell="A21" workbookViewId="0">
      <selection activeCell="G44" sqref="G44"/>
    </sheetView>
  </sheetViews>
  <sheetFormatPr defaultColWidth="6.85546875" defaultRowHeight="15" outlineLevelRow="1" outlineLevelCol="1" x14ac:dyDescent="0.25"/>
  <cols>
    <col min="1" max="1" width="2.42578125" customWidth="1" outlineLevel="1"/>
    <col min="2" max="2" width="26.140625" customWidth="1"/>
    <col min="3" max="3" width="10.85546875" customWidth="1" outlineLevel="1"/>
    <col min="4" max="4" width="10" customWidth="1" outlineLevel="1"/>
    <col min="5" max="10" width="9.42578125" customWidth="1"/>
    <col min="11" max="21" width="9.42578125" hidden="1" customWidth="1" outlineLevel="1"/>
    <col min="22" max="22" width="9.42578125" customWidth="1" collapsed="1"/>
    <col min="23" max="24" width="9.42578125" customWidth="1"/>
    <col min="25" max="16384" width="6.85546875" outlineLevel="1"/>
  </cols>
  <sheetData>
    <row r="1" spans="1:24" x14ac:dyDescent="0.25">
      <c r="B1" t="s">
        <v>7</v>
      </c>
      <c r="E1" s="7">
        <v>35065</v>
      </c>
      <c r="F1" s="7">
        <v>35431</v>
      </c>
      <c r="G1" s="7">
        <v>35796</v>
      </c>
      <c r="H1" s="7">
        <v>36161</v>
      </c>
      <c r="I1" s="7">
        <v>36526</v>
      </c>
      <c r="J1" s="7">
        <v>36892</v>
      </c>
      <c r="K1" s="7">
        <v>37257</v>
      </c>
      <c r="L1" s="7">
        <v>37622</v>
      </c>
      <c r="M1" s="7">
        <v>37987</v>
      </c>
      <c r="N1" s="7">
        <v>38353</v>
      </c>
      <c r="O1" s="7">
        <v>38718</v>
      </c>
      <c r="P1" s="7">
        <v>39083</v>
      </c>
      <c r="Q1" s="7">
        <v>39448</v>
      </c>
      <c r="R1" s="7">
        <v>39814</v>
      </c>
      <c r="S1" s="7">
        <v>40179</v>
      </c>
      <c r="T1" s="7">
        <v>40544</v>
      </c>
      <c r="U1" s="7">
        <v>40909</v>
      </c>
      <c r="V1" s="7">
        <v>41275</v>
      </c>
      <c r="W1" s="7">
        <v>41640</v>
      </c>
      <c r="X1" s="7">
        <v>42005</v>
      </c>
    </row>
    <row r="2" spans="1:24" x14ac:dyDescent="0.25">
      <c r="E2">
        <f t="shared" ref="E2:X2" si="0">YEAR(E1)</f>
        <v>1996</v>
      </c>
      <c r="F2">
        <f t="shared" si="0"/>
        <v>1997</v>
      </c>
      <c r="G2">
        <f t="shared" si="0"/>
        <v>1998</v>
      </c>
      <c r="H2">
        <f t="shared" si="0"/>
        <v>1999</v>
      </c>
      <c r="I2">
        <f t="shared" si="0"/>
        <v>2000</v>
      </c>
      <c r="J2">
        <f t="shared" si="0"/>
        <v>2001</v>
      </c>
      <c r="K2">
        <f t="shared" si="0"/>
        <v>2002</v>
      </c>
      <c r="L2">
        <f t="shared" si="0"/>
        <v>2003</v>
      </c>
      <c r="M2">
        <f t="shared" si="0"/>
        <v>2004</v>
      </c>
      <c r="N2">
        <f t="shared" si="0"/>
        <v>2005</v>
      </c>
      <c r="O2">
        <f t="shared" si="0"/>
        <v>2006</v>
      </c>
      <c r="P2">
        <f t="shared" si="0"/>
        <v>2007</v>
      </c>
      <c r="Q2">
        <f t="shared" si="0"/>
        <v>2008</v>
      </c>
      <c r="R2">
        <f t="shared" si="0"/>
        <v>2009</v>
      </c>
      <c r="S2">
        <f t="shared" si="0"/>
        <v>2010</v>
      </c>
      <c r="T2">
        <f t="shared" si="0"/>
        <v>2011</v>
      </c>
      <c r="U2">
        <f t="shared" si="0"/>
        <v>2012</v>
      </c>
      <c r="V2">
        <f t="shared" si="0"/>
        <v>2013</v>
      </c>
      <c r="W2">
        <f t="shared" si="0"/>
        <v>2014</v>
      </c>
      <c r="X2">
        <f t="shared" si="0"/>
        <v>2015</v>
      </c>
    </row>
    <row r="3" spans="1:24" x14ac:dyDescent="0.25">
      <c r="B3" t="s">
        <v>31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24" x14ac:dyDescent="0.25">
      <c r="B4" t="s">
        <v>32</v>
      </c>
      <c r="E4" s="3">
        <v>0.56000000000000005</v>
      </c>
      <c r="F4" s="3">
        <v>0.56000000000000005</v>
      </c>
      <c r="G4" s="3">
        <v>0.55000000000000004</v>
      </c>
      <c r="H4" s="3">
        <v>0.56999999999999995</v>
      </c>
      <c r="I4" s="3">
        <v>0.56999999999999995</v>
      </c>
      <c r="J4" s="3">
        <v>0.57999999999999996</v>
      </c>
      <c r="K4" s="3">
        <v>0.57999999999999996</v>
      </c>
      <c r="L4" s="3">
        <v>0.57999999999999996</v>
      </c>
      <c r="M4" s="3">
        <v>0.6</v>
      </c>
      <c r="N4" s="3">
        <v>0.63</v>
      </c>
      <c r="O4" s="3">
        <v>0.66</v>
      </c>
      <c r="P4" s="3">
        <v>0.69</v>
      </c>
      <c r="Q4" s="3">
        <v>0.72</v>
      </c>
      <c r="R4" s="3">
        <v>0.75</v>
      </c>
      <c r="S4" s="3">
        <v>0.79</v>
      </c>
      <c r="T4" s="3">
        <v>0.82</v>
      </c>
      <c r="U4" s="3">
        <v>0.86</v>
      </c>
      <c r="V4" s="3">
        <v>0.9</v>
      </c>
      <c r="W4" s="3">
        <v>0.95</v>
      </c>
      <c r="X4" s="3">
        <v>0.99</v>
      </c>
    </row>
    <row r="5" spans="1:24" x14ac:dyDescent="0.25">
      <c r="B5" t="s">
        <v>33</v>
      </c>
      <c r="E5" s="3">
        <v>2.92</v>
      </c>
      <c r="F5" s="3">
        <v>3.08</v>
      </c>
      <c r="G5" s="3">
        <v>3.2</v>
      </c>
      <c r="H5" s="3">
        <v>3.36</v>
      </c>
      <c r="I5" s="3">
        <v>3.55</v>
      </c>
      <c r="J5" s="3">
        <v>3.74</v>
      </c>
      <c r="K5" s="3">
        <v>3.95</v>
      </c>
      <c r="L5" s="3">
        <v>4.17</v>
      </c>
      <c r="M5" s="3">
        <v>4.37</v>
      </c>
      <c r="N5" s="3">
        <v>4.58</v>
      </c>
      <c r="O5" s="3">
        <v>4.8</v>
      </c>
      <c r="P5" s="3">
        <v>5.03</v>
      </c>
      <c r="Q5" s="3">
        <v>5.28</v>
      </c>
      <c r="R5" s="3">
        <v>5.53</v>
      </c>
      <c r="S5" s="3">
        <v>5.8</v>
      </c>
      <c r="T5" s="3">
        <v>6.08</v>
      </c>
      <c r="U5" s="3">
        <v>6.37</v>
      </c>
      <c r="V5" s="3">
        <v>6.68</v>
      </c>
      <c r="W5" s="3">
        <v>7</v>
      </c>
      <c r="X5" s="3">
        <v>7.33</v>
      </c>
    </row>
    <row r="6" spans="1:24" ht="15.75" thickBot="1" x14ac:dyDescent="0.3">
      <c r="B6" s="1" t="s">
        <v>34</v>
      </c>
      <c r="C6" s="1"/>
      <c r="D6" s="1"/>
      <c r="E6" s="65">
        <v>3.48</v>
      </c>
      <c r="F6" s="65">
        <v>3.64</v>
      </c>
      <c r="G6" s="65">
        <v>3.75</v>
      </c>
      <c r="H6" s="65">
        <v>3.93</v>
      </c>
      <c r="I6" s="65">
        <v>4.12</v>
      </c>
      <c r="J6" s="65">
        <v>4.32</v>
      </c>
      <c r="K6" s="65">
        <v>4.53</v>
      </c>
      <c r="L6" s="65">
        <v>4.75</v>
      </c>
      <c r="M6" s="65">
        <v>4.97</v>
      </c>
      <c r="N6" s="65">
        <v>5.21</v>
      </c>
      <c r="O6" s="65">
        <v>5.46</v>
      </c>
      <c r="P6" s="65">
        <v>5.72</v>
      </c>
      <c r="Q6" s="65">
        <v>6</v>
      </c>
      <c r="R6" s="65">
        <v>6.28</v>
      </c>
      <c r="S6" s="65">
        <v>6.59</v>
      </c>
      <c r="T6" s="65">
        <v>6.9</v>
      </c>
      <c r="U6" s="65">
        <v>7.23</v>
      </c>
      <c r="V6" s="65">
        <v>7.58</v>
      </c>
      <c r="W6" s="65">
        <v>7.95</v>
      </c>
      <c r="X6" s="65">
        <v>8.32</v>
      </c>
    </row>
    <row r="7" spans="1:24" x14ac:dyDescent="0.25">
      <c r="B7" t="s">
        <v>35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x14ac:dyDescent="0.25">
      <c r="B8" t="s">
        <v>36</v>
      </c>
      <c r="E8" s="3">
        <v>0.02</v>
      </c>
      <c r="F8" s="3">
        <v>0.02</v>
      </c>
      <c r="G8" s="3">
        <v>0.05</v>
      </c>
      <c r="H8" s="3">
        <v>0.05</v>
      </c>
      <c r="I8" s="3">
        <v>0.05</v>
      </c>
      <c r="J8" s="3">
        <v>0.06</v>
      </c>
      <c r="K8" s="3">
        <v>0.06</v>
      </c>
      <c r="L8" s="3">
        <v>0.06</v>
      </c>
      <c r="M8" s="3">
        <v>0.06</v>
      </c>
      <c r="N8" s="3">
        <v>7.0000000000000007E-2</v>
      </c>
      <c r="O8" s="3">
        <v>7.0000000000000007E-2</v>
      </c>
      <c r="P8" s="3">
        <v>7.0000000000000007E-2</v>
      </c>
      <c r="Q8" s="3">
        <v>0.08</v>
      </c>
      <c r="R8" s="3">
        <v>0.08</v>
      </c>
      <c r="S8" s="3">
        <v>0.08</v>
      </c>
      <c r="T8" s="3">
        <v>0.09</v>
      </c>
      <c r="U8" s="3">
        <v>0.09</v>
      </c>
      <c r="V8" s="3">
        <v>0.1</v>
      </c>
      <c r="W8" s="3">
        <v>0.1</v>
      </c>
      <c r="X8" s="3">
        <v>0.11</v>
      </c>
    </row>
    <row r="9" spans="1:24" x14ac:dyDescent="0.25">
      <c r="B9" t="s">
        <v>37</v>
      </c>
      <c r="E9" s="3">
        <v>0.1</v>
      </c>
      <c r="F9" s="3">
        <v>0.11</v>
      </c>
      <c r="G9" s="3">
        <v>0.04</v>
      </c>
      <c r="H9" s="3">
        <v>0.04</v>
      </c>
      <c r="I9" s="3">
        <v>0.04</v>
      </c>
      <c r="J9" s="3">
        <v>0.04</v>
      </c>
      <c r="K9" s="3">
        <v>0.04</v>
      </c>
      <c r="L9" s="3">
        <v>0.05</v>
      </c>
      <c r="M9" s="3">
        <v>0.05</v>
      </c>
      <c r="N9" s="3">
        <v>0.05</v>
      </c>
      <c r="O9" s="3">
        <v>0.05</v>
      </c>
      <c r="P9" s="3">
        <v>0.06</v>
      </c>
      <c r="Q9" s="3">
        <v>0.06</v>
      </c>
      <c r="R9" s="3">
        <v>0.06</v>
      </c>
      <c r="S9" s="3">
        <v>7.0000000000000007E-2</v>
      </c>
      <c r="T9" s="3">
        <v>7.0000000000000007E-2</v>
      </c>
      <c r="U9" s="3">
        <v>7.0000000000000007E-2</v>
      </c>
      <c r="V9" s="3">
        <v>0.08</v>
      </c>
      <c r="W9" s="3">
        <v>0.08</v>
      </c>
      <c r="X9" s="3">
        <v>0.08</v>
      </c>
    </row>
    <row r="10" spans="1:24" x14ac:dyDescent="0.25">
      <c r="B10" t="s">
        <v>38</v>
      </c>
      <c r="E10" s="3">
        <v>3.45</v>
      </c>
      <c r="F10" s="3">
        <v>3.4489999999999998</v>
      </c>
      <c r="G10" s="3">
        <v>2.831</v>
      </c>
      <c r="H10" s="3">
        <v>2.831</v>
      </c>
      <c r="I10" s="3">
        <v>2.831</v>
      </c>
      <c r="J10" s="3">
        <v>2.831</v>
      </c>
      <c r="K10" s="3">
        <v>2.831</v>
      </c>
      <c r="L10" s="3">
        <v>2.831</v>
      </c>
      <c r="M10" s="3">
        <v>2.831</v>
      </c>
      <c r="N10" s="3">
        <v>2.831</v>
      </c>
      <c r="O10" s="3">
        <v>2.831</v>
      </c>
      <c r="P10" s="3">
        <v>2.831</v>
      </c>
      <c r="Q10" s="3">
        <v>2.831</v>
      </c>
      <c r="R10" s="3">
        <v>2.831</v>
      </c>
      <c r="S10" s="3">
        <v>2.831</v>
      </c>
      <c r="T10" s="3">
        <v>2.831</v>
      </c>
      <c r="U10" s="3">
        <v>2.831</v>
      </c>
      <c r="V10" s="3">
        <v>2.831</v>
      </c>
      <c r="W10" s="3">
        <v>2.831</v>
      </c>
      <c r="X10" s="3">
        <v>2.831</v>
      </c>
    </row>
    <row r="11" spans="1:24" ht="15.75" thickBot="1" x14ac:dyDescent="0.3">
      <c r="B11" s="1" t="s">
        <v>39</v>
      </c>
      <c r="C11" s="1"/>
      <c r="D11" s="1"/>
      <c r="E11" s="65">
        <v>3.57</v>
      </c>
      <c r="F11" s="65">
        <v>3.58</v>
      </c>
      <c r="G11" s="65">
        <v>2.92</v>
      </c>
      <c r="H11" s="65">
        <v>2.92</v>
      </c>
      <c r="I11" s="65">
        <v>2.92</v>
      </c>
      <c r="J11" s="65">
        <v>2.93</v>
      </c>
      <c r="K11" s="65">
        <v>2.93</v>
      </c>
      <c r="L11" s="65">
        <v>2.94</v>
      </c>
      <c r="M11" s="65">
        <v>2.94</v>
      </c>
      <c r="N11" s="65">
        <v>2.95</v>
      </c>
      <c r="O11" s="65">
        <v>2.95</v>
      </c>
      <c r="P11" s="65">
        <v>2.96</v>
      </c>
      <c r="Q11" s="65">
        <v>2.97</v>
      </c>
      <c r="R11" s="65">
        <v>2.97</v>
      </c>
      <c r="S11" s="65">
        <v>2.98</v>
      </c>
      <c r="T11" s="65">
        <v>2.99</v>
      </c>
      <c r="U11" s="65">
        <v>2.99</v>
      </c>
      <c r="V11" s="65">
        <v>3.01</v>
      </c>
      <c r="W11" s="65">
        <v>3.01</v>
      </c>
      <c r="X11" s="65">
        <v>3.02</v>
      </c>
    </row>
    <row r="12" spans="1:24" x14ac:dyDescent="0.25">
      <c r="B12" t="s">
        <v>40</v>
      </c>
      <c r="E12" s="3">
        <v>7.05</v>
      </c>
      <c r="F12" s="3">
        <v>7.22</v>
      </c>
      <c r="G12" s="3">
        <v>6.67</v>
      </c>
      <c r="H12" s="3">
        <v>6.85</v>
      </c>
      <c r="I12" s="3">
        <v>7.04</v>
      </c>
      <c r="J12" s="3">
        <v>7.25</v>
      </c>
      <c r="K12" s="3">
        <v>7.46</v>
      </c>
      <c r="L12" s="3">
        <v>7.69</v>
      </c>
      <c r="M12" s="3">
        <v>7.91</v>
      </c>
      <c r="N12" s="3">
        <v>8.16</v>
      </c>
      <c r="O12" s="3">
        <v>8.41</v>
      </c>
      <c r="P12" s="3">
        <v>8.68</v>
      </c>
      <c r="Q12" s="3">
        <v>8.9700000000000006</v>
      </c>
      <c r="R12" s="3">
        <v>9.25</v>
      </c>
      <c r="S12" s="3">
        <v>9.57</v>
      </c>
      <c r="T12" s="3">
        <v>9.89</v>
      </c>
      <c r="U12" s="3">
        <v>10.220000000000001</v>
      </c>
      <c r="V12" s="3">
        <v>10.59</v>
      </c>
      <c r="W12" s="3">
        <v>10.96</v>
      </c>
      <c r="X12" s="3">
        <v>11.34</v>
      </c>
    </row>
    <row r="13" spans="1:24" x14ac:dyDescent="0.25">
      <c r="B13" t="s">
        <v>7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7" spans="2:25" x14ac:dyDescent="0.25">
      <c r="B17" t="s">
        <v>2902</v>
      </c>
      <c r="D17" s="84">
        <v>1</v>
      </c>
      <c r="E17" s="84">
        <f t="shared" ref="E17:X17" si="1">D17</f>
        <v>1</v>
      </c>
      <c r="F17" s="84">
        <f t="shared" si="1"/>
        <v>1</v>
      </c>
      <c r="G17" s="84">
        <f t="shared" si="1"/>
        <v>1</v>
      </c>
      <c r="H17" s="84">
        <f t="shared" si="1"/>
        <v>1</v>
      </c>
      <c r="I17" s="84">
        <f t="shared" si="1"/>
        <v>1</v>
      </c>
      <c r="J17" s="84">
        <f t="shared" si="1"/>
        <v>1</v>
      </c>
      <c r="K17" s="84">
        <f t="shared" si="1"/>
        <v>1</v>
      </c>
      <c r="L17" s="84">
        <f t="shared" si="1"/>
        <v>1</v>
      </c>
      <c r="M17" s="84">
        <f t="shared" si="1"/>
        <v>1</v>
      </c>
      <c r="N17" s="84">
        <f t="shared" si="1"/>
        <v>1</v>
      </c>
      <c r="O17" s="84">
        <f t="shared" si="1"/>
        <v>1</v>
      </c>
      <c r="P17" s="84">
        <f t="shared" si="1"/>
        <v>1</v>
      </c>
      <c r="Q17" s="84">
        <f t="shared" si="1"/>
        <v>1</v>
      </c>
      <c r="R17" s="84">
        <f t="shared" si="1"/>
        <v>1</v>
      </c>
      <c r="S17" s="84">
        <f t="shared" si="1"/>
        <v>1</v>
      </c>
      <c r="T17" s="84">
        <f t="shared" si="1"/>
        <v>1</v>
      </c>
      <c r="U17" s="84">
        <f t="shared" si="1"/>
        <v>1</v>
      </c>
      <c r="V17" s="84">
        <f t="shared" si="1"/>
        <v>1</v>
      </c>
      <c r="W17" s="84">
        <f t="shared" si="1"/>
        <v>1</v>
      </c>
      <c r="X17" s="84">
        <f t="shared" si="1"/>
        <v>1</v>
      </c>
    </row>
    <row r="19" spans="2:25" x14ac:dyDescent="0.25">
      <c r="B19" t="s">
        <v>2901</v>
      </c>
      <c r="C19" t="s">
        <v>2899</v>
      </c>
      <c r="E19" s="3">
        <f t="shared" ref="E19:X19" si="2">E4*E17*8760/100</f>
        <v>49.056000000000004</v>
      </c>
      <c r="F19" s="3">
        <f t="shared" si="2"/>
        <v>49.056000000000004</v>
      </c>
      <c r="G19" s="3">
        <f t="shared" si="2"/>
        <v>48.18</v>
      </c>
      <c r="H19" s="3">
        <f t="shared" si="2"/>
        <v>49.931999999999995</v>
      </c>
      <c r="I19" s="3">
        <f t="shared" si="2"/>
        <v>49.931999999999995</v>
      </c>
      <c r="J19" s="3">
        <f t="shared" si="2"/>
        <v>50.807999999999993</v>
      </c>
      <c r="K19" s="3">
        <f t="shared" si="2"/>
        <v>50.807999999999993</v>
      </c>
      <c r="L19" s="3">
        <f t="shared" si="2"/>
        <v>50.807999999999993</v>
      </c>
      <c r="M19" s="3">
        <f t="shared" si="2"/>
        <v>52.56</v>
      </c>
      <c r="N19" s="3">
        <f t="shared" si="2"/>
        <v>55.188000000000002</v>
      </c>
      <c r="O19" s="3">
        <f t="shared" si="2"/>
        <v>57.816000000000003</v>
      </c>
      <c r="P19" s="3">
        <f t="shared" si="2"/>
        <v>60.443999999999996</v>
      </c>
      <c r="Q19" s="3">
        <f t="shared" si="2"/>
        <v>63.071999999999996</v>
      </c>
      <c r="R19" s="3">
        <f t="shared" si="2"/>
        <v>65.7</v>
      </c>
      <c r="S19" s="3">
        <f t="shared" si="2"/>
        <v>69.204000000000008</v>
      </c>
      <c r="T19" s="3">
        <f t="shared" si="2"/>
        <v>71.831999999999994</v>
      </c>
      <c r="U19" s="3">
        <f t="shared" si="2"/>
        <v>75.335999999999999</v>
      </c>
      <c r="V19" s="3">
        <f t="shared" si="2"/>
        <v>78.84</v>
      </c>
      <c r="W19" s="3">
        <f t="shared" si="2"/>
        <v>83.22</v>
      </c>
      <c r="X19" s="3">
        <f t="shared" si="2"/>
        <v>86.72399999999999</v>
      </c>
    </row>
    <row r="20" spans="2:25" x14ac:dyDescent="0.25">
      <c r="B20" t="s">
        <v>2900</v>
      </c>
      <c r="C20" t="s">
        <v>2899</v>
      </c>
      <c r="E20" s="3">
        <f t="shared" ref="E20:X20" si="3">E5*E17*8760/100</f>
        <v>255.792</v>
      </c>
      <c r="F20" s="3">
        <f t="shared" si="3"/>
        <v>269.80799999999999</v>
      </c>
      <c r="G20" s="3">
        <f t="shared" si="3"/>
        <v>280.32</v>
      </c>
      <c r="H20" s="3">
        <f t="shared" si="3"/>
        <v>294.33600000000001</v>
      </c>
      <c r="I20" s="3">
        <f t="shared" si="3"/>
        <v>310.98</v>
      </c>
      <c r="J20" s="3">
        <f t="shared" si="3"/>
        <v>327.62400000000002</v>
      </c>
      <c r="K20" s="3">
        <f t="shared" si="3"/>
        <v>346.02</v>
      </c>
      <c r="L20" s="3">
        <f t="shared" si="3"/>
        <v>365.29199999999997</v>
      </c>
      <c r="M20" s="3">
        <f t="shared" si="3"/>
        <v>382.81200000000007</v>
      </c>
      <c r="N20" s="3">
        <f t="shared" si="3"/>
        <v>401.20800000000003</v>
      </c>
      <c r="O20" s="3">
        <f t="shared" si="3"/>
        <v>420.48</v>
      </c>
      <c r="P20" s="3">
        <f t="shared" si="3"/>
        <v>440.62800000000004</v>
      </c>
      <c r="Q20" s="3">
        <f t="shared" si="3"/>
        <v>462.52800000000002</v>
      </c>
      <c r="R20" s="3">
        <f t="shared" si="3"/>
        <v>484.42800000000005</v>
      </c>
      <c r="S20" s="3">
        <f t="shared" si="3"/>
        <v>508.08</v>
      </c>
      <c r="T20" s="3">
        <f t="shared" si="3"/>
        <v>532.60800000000006</v>
      </c>
      <c r="U20" s="3">
        <f t="shared" si="3"/>
        <v>558.01200000000006</v>
      </c>
      <c r="V20" s="3">
        <f t="shared" si="3"/>
        <v>585.16800000000001</v>
      </c>
      <c r="W20" s="3">
        <f t="shared" si="3"/>
        <v>613.20000000000005</v>
      </c>
      <c r="X20" s="3">
        <f t="shared" si="3"/>
        <v>642.10800000000006</v>
      </c>
    </row>
    <row r="21" spans="2:25" x14ac:dyDescent="0.25"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2:25" x14ac:dyDescent="0.25">
      <c r="B22" t="s">
        <v>2898</v>
      </c>
      <c r="C22" s="2">
        <v>0.08</v>
      </c>
    </row>
    <row r="23" spans="2:25" x14ac:dyDescent="0.25">
      <c r="B23" t="s">
        <v>2897</v>
      </c>
      <c r="C23" s="3">
        <f>COUNT(4:4)</f>
        <v>20</v>
      </c>
    </row>
    <row r="24" spans="2:25" x14ac:dyDescent="0.25">
      <c r="B24" t="s">
        <v>7</v>
      </c>
    </row>
    <row r="25" spans="2:25" x14ac:dyDescent="0.25">
      <c r="B25" t="s">
        <v>2896</v>
      </c>
      <c r="C25" s="3">
        <f>PMT($C$22,$C$23,-E25)</f>
        <v>56.273640301849873</v>
      </c>
      <c r="D25" t="s">
        <v>2894</v>
      </c>
      <c r="E25" s="3">
        <f>NPV(C22,19:19)</f>
        <v>552.50289563734123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2:25" x14ac:dyDescent="0.25">
      <c r="B26" t="s">
        <v>2895</v>
      </c>
      <c r="C26" s="3">
        <f>PMT($C$22,$C$23,-E26)</f>
        <v>375.30306544205439</v>
      </c>
      <c r="D26" t="s">
        <v>2894</v>
      </c>
      <c r="E26" s="3">
        <f>NPV(C22,20:20)</f>
        <v>3684.7808189776774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8" spans="2:25" x14ac:dyDescent="0.25">
      <c r="B28" t="s">
        <v>2893</v>
      </c>
    </row>
    <row r="29" spans="2:25" x14ac:dyDescent="0.25">
      <c r="B29" t="s">
        <v>2892</v>
      </c>
    </row>
    <row r="30" spans="2:25" x14ac:dyDescent="0.25">
      <c r="B30" t="s">
        <v>2891</v>
      </c>
    </row>
    <row r="32" spans="2:25" s="82" customFormat="1" x14ac:dyDescent="0.25">
      <c r="B32" s="86"/>
      <c r="D32" s="87"/>
      <c r="E32" s="82">
        <f t="shared" ref="E32:X32" si="4">E2</f>
        <v>1996</v>
      </c>
      <c r="F32" s="82">
        <f t="shared" si="4"/>
        <v>1997</v>
      </c>
      <c r="G32" s="82">
        <f t="shared" si="4"/>
        <v>1998</v>
      </c>
      <c r="H32" s="82">
        <f t="shared" si="4"/>
        <v>1999</v>
      </c>
      <c r="I32" s="82">
        <f t="shared" si="4"/>
        <v>2000</v>
      </c>
      <c r="J32" s="82">
        <f t="shared" si="4"/>
        <v>2001</v>
      </c>
      <c r="K32" s="82">
        <f t="shared" si="4"/>
        <v>2002</v>
      </c>
      <c r="L32" s="82">
        <f t="shared" si="4"/>
        <v>2003</v>
      </c>
      <c r="M32" s="82">
        <f t="shared" si="4"/>
        <v>2004</v>
      </c>
      <c r="N32" s="82">
        <f t="shared" si="4"/>
        <v>2005</v>
      </c>
      <c r="O32" s="82">
        <f t="shared" si="4"/>
        <v>2006</v>
      </c>
      <c r="P32" s="82">
        <f t="shared" si="4"/>
        <v>2007</v>
      </c>
      <c r="Q32" s="82">
        <f t="shared" si="4"/>
        <v>2008</v>
      </c>
      <c r="R32" s="82">
        <f t="shared" si="4"/>
        <v>2009</v>
      </c>
      <c r="S32" s="82">
        <f t="shared" si="4"/>
        <v>2010</v>
      </c>
      <c r="T32" s="82">
        <f t="shared" si="4"/>
        <v>2011</v>
      </c>
      <c r="U32" s="82">
        <f t="shared" si="4"/>
        <v>2012</v>
      </c>
      <c r="V32" s="82">
        <f t="shared" si="4"/>
        <v>2013</v>
      </c>
      <c r="W32" s="82">
        <f t="shared" si="4"/>
        <v>2014</v>
      </c>
      <c r="X32" s="82">
        <f t="shared" si="4"/>
        <v>2015</v>
      </c>
      <c r="Y32" s="83"/>
    </row>
    <row r="33" spans="2:25" s="82" customFormat="1" x14ac:dyDescent="0.25">
      <c r="B33" s="86"/>
      <c r="C33" s="75"/>
      <c r="D33" s="75"/>
      <c r="E33" s="86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</row>
    <row r="34" spans="2:25" s="82" customFormat="1" x14ac:dyDescent="0.25">
      <c r="B34" s="75" t="s">
        <v>0</v>
      </c>
      <c r="C34" s="86" t="s">
        <v>179</v>
      </c>
      <c r="D34" s="85">
        <v>2000</v>
      </c>
      <c r="E34" s="85">
        <f t="shared" ref="E34:X34" si="5">D34</f>
        <v>2000</v>
      </c>
      <c r="F34" s="85">
        <f t="shared" si="5"/>
        <v>2000</v>
      </c>
      <c r="G34" s="85">
        <f t="shared" si="5"/>
        <v>2000</v>
      </c>
      <c r="H34" s="85">
        <f t="shared" si="5"/>
        <v>2000</v>
      </c>
      <c r="I34" s="85">
        <f t="shared" si="5"/>
        <v>2000</v>
      </c>
      <c r="J34" s="85">
        <f t="shared" si="5"/>
        <v>2000</v>
      </c>
      <c r="K34" s="85">
        <f t="shared" si="5"/>
        <v>2000</v>
      </c>
      <c r="L34" s="85">
        <f t="shared" si="5"/>
        <v>2000</v>
      </c>
      <c r="M34" s="85">
        <f t="shared" si="5"/>
        <v>2000</v>
      </c>
      <c r="N34" s="85">
        <f t="shared" si="5"/>
        <v>2000</v>
      </c>
      <c r="O34" s="85">
        <f t="shared" si="5"/>
        <v>2000</v>
      </c>
      <c r="P34" s="85">
        <f t="shared" si="5"/>
        <v>2000</v>
      </c>
      <c r="Q34" s="85">
        <f t="shared" si="5"/>
        <v>2000</v>
      </c>
      <c r="R34" s="85">
        <f t="shared" si="5"/>
        <v>2000</v>
      </c>
      <c r="S34" s="85">
        <f t="shared" si="5"/>
        <v>2000</v>
      </c>
      <c r="T34" s="85">
        <f t="shared" si="5"/>
        <v>2000</v>
      </c>
      <c r="U34" s="85">
        <f t="shared" si="5"/>
        <v>2000</v>
      </c>
      <c r="V34" s="85">
        <f t="shared" si="5"/>
        <v>2000</v>
      </c>
      <c r="W34" s="85">
        <f t="shared" si="5"/>
        <v>2000</v>
      </c>
      <c r="X34" s="85">
        <f t="shared" si="5"/>
        <v>2000</v>
      </c>
      <c r="Y34" s="83"/>
    </row>
    <row r="35" spans="2:25" s="82" customFormat="1" x14ac:dyDescent="0.25">
      <c r="B35" s="76" t="s">
        <v>2890</v>
      </c>
      <c r="C35" s="75" t="s">
        <v>2888</v>
      </c>
      <c r="D35" s="75"/>
      <c r="E35" s="3">
        <f t="shared" ref="E35:X35" si="6">E5</f>
        <v>2.92</v>
      </c>
      <c r="F35" s="3">
        <f t="shared" si="6"/>
        <v>3.08</v>
      </c>
      <c r="G35" s="3">
        <f t="shared" si="6"/>
        <v>3.2</v>
      </c>
      <c r="H35" s="3">
        <f t="shared" si="6"/>
        <v>3.36</v>
      </c>
      <c r="I35" s="3">
        <f t="shared" si="6"/>
        <v>3.55</v>
      </c>
      <c r="J35" s="3">
        <f t="shared" si="6"/>
        <v>3.74</v>
      </c>
      <c r="K35" s="3">
        <f t="shared" si="6"/>
        <v>3.95</v>
      </c>
      <c r="L35" s="3">
        <f t="shared" si="6"/>
        <v>4.17</v>
      </c>
      <c r="M35" s="3">
        <f t="shared" si="6"/>
        <v>4.37</v>
      </c>
      <c r="N35" s="3">
        <f t="shared" si="6"/>
        <v>4.58</v>
      </c>
      <c r="O35" s="3">
        <f t="shared" si="6"/>
        <v>4.8</v>
      </c>
      <c r="P35" s="3">
        <f t="shared" si="6"/>
        <v>5.03</v>
      </c>
      <c r="Q35" s="3">
        <f t="shared" si="6"/>
        <v>5.28</v>
      </c>
      <c r="R35" s="3">
        <f t="shared" si="6"/>
        <v>5.53</v>
      </c>
      <c r="S35" s="3">
        <f t="shared" si="6"/>
        <v>5.8</v>
      </c>
      <c r="T35" s="3">
        <f t="shared" si="6"/>
        <v>6.08</v>
      </c>
      <c r="U35" s="3">
        <f t="shared" si="6"/>
        <v>6.37</v>
      </c>
      <c r="V35" s="3">
        <f t="shared" si="6"/>
        <v>6.68</v>
      </c>
      <c r="W35" s="3">
        <f t="shared" si="6"/>
        <v>7</v>
      </c>
      <c r="X35" s="3">
        <f t="shared" si="6"/>
        <v>7.33</v>
      </c>
      <c r="Y35" s="83"/>
    </row>
    <row r="36" spans="2:25" s="82" customFormat="1" x14ac:dyDescent="0.25">
      <c r="B36" s="76" t="s">
        <v>2889</v>
      </c>
      <c r="C36" s="75" t="s">
        <v>2888</v>
      </c>
      <c r="D36" s="75"/>
      <c r="E36" s="3">
        <f t="shared" ref="E36:X36" si="7">E9</f>
        <v>0.1</v>
      </c>
      <c r="F36" s="3">
        <f t="shared" si="7"/>
        <v>0.11</v>
      </c>
      <c r="G36" s="3">
        <f t="shared" si="7"/>
        <v>0.04</v>
      </c>
      <c r="H36" s="3">
        <f t="shared" si="7"/>
        <v>0.04</v>
      </c>
      <c r="I36" s="3">
        <f t="shared" si="7"/>
        <v>0.04</v>
      </c>
      <c r="J36" s="3">
        <f t="shared" si="7"/>
        <v>0.04</v>
      </c>
      <c r="K36" s="3">
        <f t="shared" si="7"/>
        <v>0.04</v>
      </c>
      <c r="L36" s="3">
        <f t="shared" si="7"/>
        <v>0.05</v>
      </c>
      <c r="M36" s="3">
        <f t="shared" si="7"/>
        <v>0.05</v>
      </c>
      <c r="N36" s="3">
        <f t="shared" si="7"/>
        <v>0.05</v>
      </c>
      <c r="O36" s="3">
        <f t="shared" si="7"/>
        <v>0.05</v>
      </c>
      <c r="P36" s="3">
        <f t="shared" si="7"/>
        <v>0.06</v>
      </c>
      <c r="Q36" s="3">
        <f t="shared" si="7"/>
        <v>0.06</v>
      </c>
      <c r="R36" s="3">
        <f t="shared" si="7"/>
        <v>0.06</v>
      </c>
      <c r="S36" s="3">
        <f t="shared" si="7"/>
        <v>7.0000000000000007E-2</v>
      </c>
      <c r="T36" s="3">
        <f t="shared" si="7"/>
        <v>7.0000000000000007E-2</v>
      </c>
      <c r="U36" s="3">
        <f t="shared" si="7"/>
        <v>7.0000000000000007E-2</v>
      </c>
      <c r="V36" s="3">
        <f t="shared" si="7"/>
        <v>0.08</v>
      </c>
      <c r="W36" s="3">
        <f t="shared" si="7"/>
        <v>0.08</v>
      </c>
      <c r="X36" s="3">
        <f t="shared" si="7"/>
        <v>0.08</v>
      </c>
      <c r="Y36" s="83"/>
    </row>
    <row r="37" spans="2:25" s="82" customFormat="1" x14ac:dyDescent="0.25">
      <c r="B37" s="76" t="s">
        <v>2887</v>
      </c>
      <c r="C37" s="75" t="s">
        <v>2882</v>
      </c>
      <c r="D37" s="75"/>
      <c r="E37" s="3">
        <f t="shared" ref="E37:X37" si="8">(E35+E36)*10</f>
        <v>30.2</v>
      </c>
      <c r="F37" s="3">
        <f t="shared" si="8"/>
        <v>31.9</v>
      </c>
      <c r="G37" s="3">
        <f t="shared" si="8"/>
        <v>32.400000000000006</v>
      </c>
      <c r="H37" s="3">
        <f t="shared" si="8"/>
        <v>34</v>
      </c>
      <c r="I37" s="3">
        <f t="shared" si="8"/>
        <v>35.9</v>
      </c>
      <c r="J37" s="3">
        <f t="shared" si="8"/>
        <v>37.800000000000004</v>
      </c>
      <c r="K37" s="3">
        <f t="shared" si="8"/>
        <v>39.900000000000006</v>
      </c>
      <c r="L37" s="3">
        <f t="shared" si="8"/>
        <v>42.199999999999996</v>
      </c>
      <c r="M37" s="3">
        <f t="shared" si="8"/>
        <v>44.2</v>
      </c>
      <c r="N37" s="3">
        <f t="shared" si="8"/>
        <v>46.3</v>
      </c>
      <c r="O37" s="3">
        <f t="shared" si="8"/>
        <v>48.5</v>
      </c>
      <c r="P37" s="3">
        <f t="shared" si="8"/>
        <v>50.9</v>
      </c>
      <c r="Q37" s="3">
        <f t="shared" si="8"/>
        <v>53.4</v>
      </c>
      <c r="R37" s="3">
        <f t="shared" si="8"/>
        <v>55.9</v>
      </c>
      <c r="S37" s="3">
        <f t="shared" si="8"/>
        <v>58.7</v>
      </c>
      <c r="T37" s="3">
        <f t="shared" si="8"/>
        <v>61.5</v>
      </c>
      <c r="U37" s="3">
        <f t="shared" si="8"/>
        <v>64.400000000000006</v>
      </c>
      <c r="V37" s="3">
        <f t="shared" si="8"/>
        <v>67.599999999999994</v>
      </c>
      <c r="W37" s="3">
        <f t="shared" si="8"/>
        <v>70.8</v>
      </c>
      <c r="X37" s="3">
        <f t="shared" si="8"/>
        <v>74.099999999999994</v>
      </c>
      <c r="Y37" s="83"/>
    </row>
    <row r="38" spans="2:25" s="82" customFormat="1" x14ac:dyDescent="0.25">
      <c r="B38" s="76"/>
      <c r="C38" s="75"/>
      <c r="D38" s="75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83"/>
    </row>
    <row r="39" spans="2:25" s="82" customFormat="1" x14ac:dyDescent="0.25">
      <c r="B39" s="76" t="s">
        <v>2782</v>
      </c>
      <c r="C39" s="75" t="s">
        <v>56</v>
      </c>
      <c r="D39" s="75"/>
      <c r="E39" s="84">
        <v>1</v>
      </c>
      <c r="F39" s="84">
        <f t="shared" ref="F39:X39" si="9">E39</f>
        <v>1</v>
      </c>
      <c r="G39" s="84">
        <f t="shared" si="9"/>
        <v>1</v>
      </c>
      <c r="H39" s="84">
        <f t="shared" si="9"/>
        <v>1</v>
      </c>
      <c r="I39" s="84">
        <f t="shared" si="9"/>
        <v>1</v>
      </c>
      <c r="J39" s="84">
        <f t="shared" si="9"/>
        <v>1</v>
      </c>
      <c r="K39" s="84">
        <f t="shared" si="9"/>
        <v>1</v>
      </c>
      <c r="L39" s="84">
        <f t="shared" si="9"/>
        <v>1</v>
      </c>
      <c r="M39" s="84">
        <f t="shared" si="9"/>
        <v>1</v>
      </c>
      <c r="N39" s="84">
        <f t="shared" si="9"/>
        <v>1</v>
      </c>
      <c r="O39" s="84">
        <f t="shared" si="9"/>
        <v>1</v>
      </c>
      <c r="P39" s="84">
        <f t="shared" si="9"/>
        <v>1</v>
      </c>
      <c r="Q39" s="84">
        <f t="shared" si="9"/>
        <v>1</v>
      </c>
      <c r="R39" s="84">
        <f t="shared" si="9"/>
        <v>1</v>
      </c>
      <c r="S39" s="84">
        <f t="shared" si="9"/>
        <v>1</v>
      </c>
      <c r="T39" s="84">
        <f t="shared" si="9"/>
        <v>1</v>
      </c>
      <c r="U39" s="84">
        <f t="shared" si="9"/>
        <v>1</v>
      </c>
      <c r="V39" s="84">
        <f t="shared" si="9"/>
        <v>1</v>
      </c>
      <c r="W39" s="84">
        <f t="shared" si="9"/>
        <v>1</v>
      </c>
      <c r="X39" s="84">
        <f t="shared" si="9"/>
        <v>1</v>
      </c>
      <c r="Y39" s="83"/>
    </row>
    <row r="40" spans="2:25" x14ac:dyDescent="0.25">
      <c r="B40" s="76" t="s">
        <v>2886</v>
      </c>
      <c r="C40" s="75" t="s">
        <v>44</v>
      </c>
      <c r="D40" s="76"/>
      <c r="E40">
        <v>8760</v>
      </c>
      <c r="F40">
        <v>8760</v>
      </c>
      <c r="G40">
        <v>8760</v>
      </c>
      <c r="H40">
        <v>8760</v>
      </c>
      <c r="I40">
        <v>8760</v>
      </c>
      <c r="J40">
        <v>8760</v>
      </c>
      <c r="K40">
        <v>8760</v>
      </c>
      <c r="L40">
        <v>8760</v>
      </c>
      <c r="M40">
        <v>8760</v>
      </c>
      <c r="N40">
        <v>8760</v>
      </c>
      <c r="O40">
        <v>8760</v>
      </c>
      <c r="P40">
        <v>8760</v>
      </c>
      <c r="Q40">
        <v>8760</v>
      </c>
      <c r="R40">
        <v>8760</v>
      </c>
      <c r="S40">
        <v>8760</v>
      </c>
      <c r="T40">
        <v>8760</v>
      </c>
      <c r="U40">
        <v>8760</v>
      </c>
      <c r="V40">
        <v>8760</v>
      </c>
      <c r="W40">
        <v>8760</v>
      </c>
      <c r="X40">
        <v>8760</v>
      </c>
    </row>
    <row r="41" spans="2:25" x14ac:dyDescent="0.25">
      <c r="B41" s="76" t="s">
        <v>2885</v>
      </c>
      <c r="C41" s="75" t="s">
        <v>45</v>
      </c>
      <c r="D41" s="76"/>
      <c r="E41" s="81">
        <f t="shared" ref="E41:X41" si="10">E34*E39*E40/1000</f>
        <v>17520</v>
      </c>
      <c r="F41" s="81">
        <f t="shared" si="10"/>
        <v>17520</v>
      </c>
      <c r="G41" s="81">
        <f t="shared" si="10"/>
        <v>17520</v>
      </c>
      <c r="H41" s="81">
        <f t="shared" si="10"/>
        <v>17520</v>
      </c>
      <c r="I41" s="81">
        <f t="shared" si="10"/>
        <v>17520</v>
      </c>
      <c r="J41" s="81">
        <f t="shared" si="10"/>
        <v>17520</v>
      </c>
      <c r="K41" s="81">
        <f t="shared" si="10"/>
        <v>17520</v>
      </c>
      <c r="L41" s="81">
        <f t="shared" si="10"/>
        <v>17520</v>
      </c>
      <c r="M41" s="81">
        <f t="shared" si="10"/>
        <v>17520</v>
      </c>
      <c r="N41" s="81">
        <f t="shared" si="10"/>
        <v>17520</v>
      </c>
      <c r="O41" s="81">
        <f t="shared" si="10"/>
        <v>17520</v>
      </c>
      <c r="P41" s="81">
        <f t="shared" si="10"/>
        <v>17520</v>
      </c>
      <c r="Q41" s="81">
        <f t="shared" si="10"/>
        <v>17520</v>
      </c>
      <c r="R41" s="81">
        <f t="shared" si="10"/>
        <v>17520</v>
      </c>
      <c r="S41" s="81">
        <f t="shared" si="10"/>
        <v>17520</v>
      </c>
      <c r="T41" s="81">
        <f t="shared" si="10"/>
        <v>17520</v>
      </c>
      <c r="U41" s="81">
        <f t="shared" si="10"/>
        <v>17520</v>
      </c>
      <c r="V41" s="81">
        <f t="shared" si="10"/>
        <v>17520</v>
      </c>
      <c r="W41" s="81">
        <f t="shared" si="10"/>
        <v>17520</v>
      </c>
      <c r="X41" s="81">
        <f t="shared" si="10"/>
        <v>17520</v>
      </c>
    </row>
    <row r="42" spans="2:25" x14ac:dyDescent="0.25">
      <c r="B42" s="76" t="s">
        <v>54</v>
      </c>
      <c r="C42" s="75" t="s">
        <v>2880</v>
      </c>
      <c r="D42" s="76"/>
      <c r="E42" s="80">
        <f t="shared" ref="E42:X42" si="11">E41*E37/1000</f>
        <v>529.10400000000004</v>
      </c>
      <c r="F42" s="80">
        <f t="shared" si="11"/>
        <v>558.88800000000003</v>
      </c>
      <c r="G42" s="80">
        <f t="shared" si="11"/>
        <v>567.64800000000014</v>
      </c>
      <c r="H42" s="80">
        <f t="shared" si="11"/>
        <v>595.67999999999995</v>
      </c>
      <c r="I42" s="80">
        <f t="shared" si="11"/>
        <v>628.96799999999996</v>
      </c>
      <c r="J42" s="80">
        <f t="shared" si="11"/>
        <v>662.25600000000009</v>
      </c>
      <c r="K42" s="80">
        <f t="shared" si="11"/>
        <v>699.04800000000012</v>
      </c>
      <c r="L42" s="80">
        <f t="shared" si="11"/>
        <v>739.34399999999994</v>
      </c>
      <c r="M42" s="80">
        <f t="shared" si="11"/>
        <v>774.38400000000001</v>
      </c>
      <c r="N42" s="80">
        <f t="shared" si="11"/>
        <v>811.17600000000004</v>
      </c>
      <c r="O42" s="80">
        <f t="shared" si="11"/>
        <v>849.72</v>
      </c>
      <c r="P42" s="80">
        <f t="shared" si="11"/>
        <v>891.76800000000003</v>
      </c>
      <c r="Q42" s="80">
        <f t="shared" si="11"/>
        <v>935.56799999999998</v>
      </c>
      <c r="R42" s="80">
        <f t="shared" si="11"/>
        <v>979.36800000000005</v>
      </c>
      <c r="S42" s="80">
        <f t="shared" si="11"/>
        <v>1028.424</v>
      </c>
      <c r="T42" s="80">
        <f t="shared" si="11"/>
        <v>1077.48</v>
      </c>
      <c r="U42" s="80">
        <f t="shared" si="11"/>
        <v>1128.288</v>
      </c>
      <c r="V42" s="80">
        <f t="shared" si="11"/>
        <v>1184.3520000000001</v>
      </c>
      <c r="W42" s="80">
        <f t="shared" si="11"/>
        <v>1240.4159999999999</v>
      </c>
      <c r="X42" s="80">
        <f t="shared" si="11"/>
        <v>1298.232</v>
      </c>
    </row>
    <row r="43" spans="2:25" x14ac:dyDescent="0.25">
      <c r="B43" s="76" t="s">
        <v>2854</v>
      </c>
      <c r="C43" s="75" t="s">
        <v>2880</v>
      </c>
      <c r="D43" s="80">
        <v>-2800</v>
      </c>
    </row>
    <row r="44" spans="2:25" x14ac:dyDescent="0.25">
      <c r="B44" s="76" t="s">
        <v>54</v>
      </c>
      <c r="C44" s="75" t="s">
        <v>2880</v>
      </c>
      <c r="D44" s="80">
        <f t="shared" ref="D44:X44" si="12">D42+D43</f>
        <v>-2800</v>
      </c>
      <c r="E44" s="80">
        <f t="shared" si="12"/>
        <v>529.10400000000004</v>
      </c>
      <c r="F44" s="80">
        <f t="shared" si="12"/>
        <v>558.88800000000003</v>
      </c>
      <c r="G44" s="80">
        <f t="shared" si="12"/>
        <v>567.64800000000014</v>
      </c>
      <c r="H44" s="80">
        <f t="shared" si="12"/>
        <v>595.67999999999995</v>
      </c>
      <c r="I44" s="80">
        <f t="shared" si="12"/>
        <v>628.96799999999996</v>
      </c>
      <c r="J44" s="80">
        <f t="shared" si="12"/>
        <v>662.25600000000009</v>
      </c>
      <c r="K44" s="80">
        <f t="shared" si="12"/>
        <v>699.04800000000012</v>
      </c>
      <c r="L44" s="80">
        <f t="shared" si="12"/>
        <v>739.34399999999994</v>
      </c>
      <c r="M44" s="80">
        <f t="shared" si="12"/>
        <v>774.38400000000001</v>
      </c>
      <c r="N44" s="80">
        <f t="shared" si="12"/>
        <v>811.17600000000004</v>
      </c>
      <c r="O44" s="80">
        <f t="shared" si="12"/>
        <v>849.72</v>
      </c>
      <c r="P44" s="80">
        <f t="shared" si="12"/>
        <v>891.76800000000003</v>
      </c>
      <c r="Q44" s="80">
        <f t="shared" si="12"/>
        <v>935.56799999999998</v>
      </c>
      <c r="R44" s="80">
        <f t="shared" si="12"/>
        <v>979.36800000000005</v>
      </c>
      <c r="S44" s="80">
        <f t="shared" si="12"/>
        <v>1028.424</v>
      </c>
      <c r="T44" s="80">
        <f t="shared" si="12"/>
        <v>1077.48</v>
      </c>
      <c r="U44" s="80">
        <f t="shared" si="12"/>
        <v>1128.288</v>
      </c>
      <c r="V44" s="80">
        <f t="shared" si="12"/>
        <v>1184.3520000000001</v>
      </c>
      <c r="W44" s="80">
        <f t="shared" si="12"/>
        <v>1240.4159999999999</v>
      </c>
      <c r="X44" s="80">
        <f t="shared" si="12"/>
        <v>1298.232</v>
      </c>
    </row>
    <row r="45" spans="2:25" x14ac:dyDescent="0.25">
      <c r="B45" s="76"/>
    </row>
    <row r="46" spans="2:25" x14ac:dyDescent="0.25">
      <c r="B46" s="79" t="s">
        <v>2884</v>
      </c>
      <c r="C46" s="78" t="s">
        <v>56</v>
      </c>
      <c r="D46" s="77">
        <f>IRR(44:44)</f>
        <v>0.22840570269471661</v>
      </c>
    </row>
    <row r="48" spans="2:25" x14ac:dyDescent="0.25">
      <c r="B48" s="76" t="s">
        <v>2883</v>
      </c>
      <c r="C48" s="75" t="s">
        <v>2882</v>
      </c>
      <c r="E48" s="3">
        <f t="shared" ref="E48:X48" si="13">E4*10</f>
        <v>5.6000000000000005</v>
      </c>
      <c r="F48" s="3">
        <f t="shared" si="13"/>
        <v>5.6000000000000005</v>
      </c>
      <c r="G48" s="3">
        <f t="shared" si="13"/>
        <v>5.5</v>
      </c>
      <c r="H48" s="3">
        <f t="shared" si="13"/>
        <v>5.6999999999999993</v>
      </c>
      <c r="I48" s="3">
        <f t="shared" si="13"/>
        <v>5.6999999999999993</v>
      </c>
      <c r="J48" s="3">
        <f t="shared" si="13"/>
        <v>5.8</v>
      </c>
      <c r="K48" s="3">
        <f t="shared" si="13"/>
        <v>5.8</v>
      </c>
      <c r="L48" s="3">
        <f t="shared" si="13"/>
        <v>5.8</v>
      </c>
      <c r="M48" s="3">
        <f t="shared" si="13"/>
        <v>6</v>
      </c>
      <c r="N48" s="3">
        <f t="shared" si="13"/>
        <v>6.3</v>
      </c>
      <c r="O48" s="3">
        <f t="shared" si="13"/>
        <v>6.6000000000000005</v>
      </c>
      <c r="P48" s="3">
        <f t="shared" si="13"/>
        <v>6.8999999999999995</v>
      </c>
      <c r="Q48" s="3">
        <f t="shared" si="13"/>
        <v>7.1999999999999993</v>
      </c>
      <c r="R48" s="3">
        <f t="shared" si="13"/>
        <v>7.5</v>
      </c>
      <c r="S48" s="3">
        <f t="shared" si="13"/>
        <v>7.9</v>
      </c>
      <c r="T48" s="3">
        <f t="shared" si="13"/>
        <v>8.1999999999999993</v>
      </c>
      <c r="U48" s="3">
        <f t="shared" si="13"/>
        <v>8.6</v>
      </c>
      <c r="V48" s="3">
        <f t="shared" si="13"/>
        <v>9</v>
      </c>
      <c r="W48" s="3">
        <f t="shared" si="13"/>
        <v>9.5</v>
      </c>
      <c r="X48" s="3">
        <f t="shared" si="13"/>
        <v>9.9</v>
      </c>
    </row>
    <row r="49" spans="2:24" x14ac:dyDescent="0.25">
      <c r="B49" s="76" t="s">
        <v>2881</v>
      </c>
      <c r="C49" s="75" t="s">
        <v>2880</v>
      </c>
      <c r="E49" s="3">
        <f t="shared" ref="E49:X49" si="14">E48*E41/1000</f>
        <v>98.112000000000009</v>
      </c>
      <c r="F49" s="3">
        <f t="shared" si="14"/>
        <v>98.112000000000009</v>
      </c>
      <c r="G49" s="3">
        <f t="shared" si="14"/>
        <v>96.36</v>
      </c>
      <c r="H49" s="3">
        <f t="shared" si="14"/>
        <v>99.86399999999999</v>
      </c>
      <c r="I49" s="3">
        <f t="shared" si="14"/>
        <v>99.86399999999999</v>
      </c>
      <c r="J49" s="3">
        <f t="shared" si="14"/>
        <v>101.616</v>
      </c>
      <c r="K49" s="3">
        <f t="shared" si="14"/>
        <v>101.616</v>
      </c>
      <c r="L49" s="3">
        <f t="shared" si="14"/>
        <v>101.616</v>
      </c>
      <c r="M49" s="3">
        <f t="shared" si="14"/>
        <v>105.12</v>
      </c>
      <c r="N49" s="3">
        <f t="shared" si="14"/>
        <v>110.376</v>
      </c>
      <c r="O49" s="3">
        <f t="shared" si="14"/>
        <v>115.63200000000002</v>
      </c>
      <c r="P49" s="3">
        <f t="shared" si="14"/>
        <v>120.88799999999999</v>
      </c>
      <c r="Q49" s="3">
        <f t="shared" si="14"/>
        <v>126.14399999999999</v>
      </c>
      <c r="R49" s="3">
        <f t="shared" si="14"/>
        <v>131.4</v>
      </c>
      <c r="S49" s="3">
        <f t="shared" si="14"/>
        <v>138.40799999999999</v>
      </c>
      <c r="T49" s="3">
        <f t="shared" si="14"/>
        <v>143.66399999999999</v>
      </c>
      <c r="U49" s="3">
        <f t="shared" si="14"/>
        <v>150.672</v>
      </c>
      <c r="V49" s="3">
        <f t="shared" si="14"/>
        <v>157.68</v>
      </c>
      <c r="W49" s="3">
        <f t="shared" si="14"/>
        <v>166.44</v>
      </c>
      <c r="X49" s="3">
        <f t="shared" si="14"/>
        <v>173.44800000000001</v>
      </c>
    </row>
  </sheetData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6" r:id="rId4" name="Check Box 2">
              <controlPr defaultSize="0" autoFill="0" autoLine="0" autoPict="0">
                <anchor moveWithCells="1">
                  <from>
                    <xdr:col>5</xdr:col>
                    <xdr:colOff>790575</xdr:colOff>
                    <xdr:row>23</xdr:row>
                    <xdr:rowOff>9525</xdr:rowOff>
                  </from>
                  <to>
                    <xdr:col>8</xdr:col>
                    <xdr:colOff>123825</xdr:colOff>
                    <xdr:row>24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2262A-EA33-42DA-A3C4-53AA33B3EFE8}">
  <sheetPr codeName="Sheet31"/>
  <dimension ref="A4:K30"/>
  <sheetViews>
    <sheetView topLeftCell="A9" workbookViewId="0">
      <selection activeCell="C34" sqref="C34"/>
    </sheetView>
  </sheetViews>
  <sheetFormatPr defaultRowHeight="15" x14ac:dyDescent="0.25"/>
  <cols>
    <col min="1" max="1" width="43.85546875" bestFit="1" customWidth="1"/>
    <col min="2" max="6" width="8" customWidth="1"/>
    <col min="7" max="7" width="12" bestFit="1" customWidth="1"/>
    <col min="8" max="8" width="9" bestFit="1" customWidth="1"/>
    <col min="9" max="11" width="10" bestFit="1" customWidth="1"/>
  </cols>
  <sheetData>
    <row r="4" spans="1:11" x14ac:dyDescent="0.25">
      <c r="B4">
        <v>1991</v>
      </c>
      <c r="C4">
        <v>1992</v>
      </c>
      <c r="D4">
        <v>1993</v>
      </c>
      <c r="G4">
        <v>1996</v>
      </c>
      <c r="H4">
        <v>1997</v>
      </c>
      <c r="I4">
        <v>1998</v>
      </c>
      <c r="J4">
        <v>1999</v>
      </c>
      <c r="K4">
        <v>2000</v>
      </c>
    </row>
    <row r="5" spans="1:11" ht="15.75" thickBot="1" x14ac:dyDescent="0.3">
      <c r="A5" s="1" t="s">
        <v>2918</v>
      </c>
      <c r="B5" s="1"/>
      <c r="C5" s="1"/>
      <c r="D5" s="1"/>
      <c r="E5" s="1"/>
      <c r="F5" s="1"/>
      <c r="G5" s="1">
        <v>50815</v>
      </c>
      <c r="H5" s="1">
        <v>53353</v>
      </c>
      <c r="I5" s="1">
        <v>56597</v>
      </c>
      <c r="J5" s="1">
        <v>60459</v>
      </c>
      <c r="K5" s="1">
        <v>62111</v>
      </c>
    </row>
    <row r="6" spans="1:11" x14ac:dyDescent="0.25">
      <c r="A6" t="s">
        <v>2917</v>
      </c>
      <c r="G6">
        <v>42698</v>
      </c>
      <c r="H6">
        <v>43894</v>
      </c>
      <c r="I6">
        <v>46328</v>
      </c>
      <c r="J6">
        <v>41982</v>
      </c>
      <c r="K6">
        <v>39994</v>
      </c>
    </row>
    <row r="7" spans="1:11" x14ac:dyDescent="0.25">
      <c r="A7" t="s">
        <v>2877</v>
      </c>
      <c r="G7" s="2">
        <v>0.16</v>
      </c>
      <c r="H7" s="2">
        <v>0.17699999999999999</v>
      </c>
      <c r="I7" s="2">
        <v>0.18099999999999999</v>
      </c>
      <c r="J7" s="2">
        <v>0.30599999999999999</v>
      </c>
      <c r="K7" s="2">
        <v>0.35599999999999998</v>
      </c>
    </row>
    <row r="8" spans="1:11" ht="15.75" thickBot="1" x14ac:dyDescent="0.3">
      <c r="A8" s="1" t="s">
        <v>2916</v>
      </c>
      <c r="B8" s="1"/>
      <c r="C8" s="1"/>
      <c r="D8" s="1"/>
      <c r="E8" s="1"/>
      <c r="F8" s="1"/>
      <c r="G8" s="88">
        <v>88173.7</v>
      </c>
      <c r="H8" s="88">
        <v>95249</v>
      </c>
      <c r="I8" s="88">
        <v>105358.9</v>
      </c>
      <c r="J8" s="88">
        <v>111311.9</v>
      </c>
      <c r="K8" s="88">
        <v>122609.5</v>
      </c>
    </row>
    <row r="9" spans="1:11" x14ac:dyDescent="0.25">
      <c r="A9" t="s">
        <v>2915</v>
      </c>
      <c r="B9" s="3">
        <f>'Sales and Tariffs'!E11</f>
        <v>0.89</v>
      </c>
      <c r="C9" s="3">
        <f>'Sales and Tariffs'!F11</f>
        <v>1.06</v>
      </c>
      <c r="D9" s="3">
        <f>'Sales and Tariffs'!G11</f>
        <v>1.1000000000000001</v>
      </c>
      <c r="G9">
        <v>2.0699999999999998</v>
      </c>
      <c r="H9">
        <v>2.17</v>
      </c>
      <c r="I9">
        <v>2.27</v>
      </c>
      <c r="J9">
        <v>2.65</v>
      </c>
      <c r="K9">
        <v>3.07</v>
      </c>
    </row>
    <row r="10" spans="1:11" x14ac:dyDescent="0.25">
      <c r="A10" t="s">
        <v>7</v>
      </c>
    </row>
    <row r="11" spans="1:11" x14ac:dyDescent="0.25">
      <c r="A11" t="s">
        <v>181</v>
      </c>
      <c r="G11" s="3">
        <f>AVERAGEIF('US Exchange Rate'!$B:$B,'MSEB Rates'!G$4,'US Exchange Rate'!$C:$C)</f>
        <v>35.516416666666672</v>
      </c>
      <c r="H11" s="3">
        <f>AVERAGEIF('US Exchange Rate'!$B:$B,'MSEB Rates'!H$4,'US Exchange Rate'!$C:$C)</f>
        <v>36.364541666666668</v>
      </c>
      <c r="I11" s="3">
        <f>AVERAGEIF('US Exchange Rate'!$B:$B,'MSEB Rates'!I$4,'US Exchange Rate'!$C:$C)</f>
        <v>41.329433333333334</v>
      </c>
      <c r="J11" s="3">
        <f>AVERAGEIF('US Exchange Rate'!$B:$B,'MSEB Rates'!J$4,'US Exchange Rate'!$C:$C)</f>
        <v>43.121183333333335</v>
      </c>
      <c r="K11" s="3">
        <f>AVERAGEIF('US Exchange Rate'!$B:$B,'MSEB Rates'!K$4,'US Exchange Rate'!$C:$C)</f>
        <v>45.000933333333336</v>
      </c>
    </row>
    <row r="12" spans="1:11" x14ac:dyDescent="0.25">
      <c r="A12" t="s">
        <v>7</v>
      </c>
    </row>
    <row r="13" spans="1:11" x14ac:dyDescent="0.25">
      <c r="A13" t="s">
        <v>2914</v>
      </c>
      <c r="G13" s="66">
        <f t="shared" ref="G13:K14" si="0">G5</f>
        <v>50815</v>
      </c>
      <c r="H13" s="66">
        <f t="shared" si="0"/>
        <v>53353</v>
      </c>
      <c r="I13" s="66">
        <f t="shared" si="0"/>
        <v>56597</v>
      </c>
      <c r="J13" s="66">
        <f t="shared" si="0"/>
        <v>60459</v>
      </c>
      <c r="K13" s="66">
        <f t="shared" si="0"/>
        <v>62111</v>
      </c>
    </row>
    <row r="14" spans="1:11" x14ac:dyDescent="0.25">
      <c r="A14" t="s">
        <v>2913</v>
      </c>
      <c r="G14" s="66">
        <f t="shared" si="0"/>
        <v>42698</v>
      </c>
      <c r="H14" s="66">
        <f t="shared" si="0"/>
        <v>43894</v>
      </c>
      <c r="I14" s="66">
        <f t="shared" si="0"/>
        <v>46328</v>
      </c>
      <c r="J14" s="66">
        <f t="shared" si="0"/>
        <v>41982</v>
      </c>
      <c r="K14" s="66">
        <f t="shared" si="0"/>
        <v>39994</v>
      </c>
    </row>
    <row r="15" spans="1:11" x14ac:dyDescent="0.25">
      <c r="A15" t="s">
        <v>2912</v>
      </c>
      <c r="G15" s="2">
        <f>(G13-G14)/G13</f>
        <v>0.15973629833710518</v>
      </c>
      <c r="H15" s="2">
        <f>(H13-H14)/H13</f>
        <v>0.17729087399021612</v>
      </c>
      <c r="I15" s="2">
        <f>(I13-I14)/I13</f>
        <v>0.18144071240525117</v>
      </c>
      <c r="J15" s="2">
        <f>(J13-J14)/J13</f>
        <v>0.30561206768223093</v>
      </c>
      <c r="K15" s="2">
        <f>(K13-K14)/K13</f>
        <v>0.35608829353898663</v>
      </c>
    </row>
    <row r="16" spans="1:11" x14ac:dyDescent="0.25">
      <c r="A16" t="s">
        <v>2911</v>
      </c>
      <c r="G16" s="3">
        <f>G9/G11*1000</f>
        <v>58.282906730924886</v>
      </c>
      <c r="H16" s="3">
        <f>H9/H11*1000</f>
        <v>59.673514378131628</v>
      </c>
      <c r="I16" s="3">
        <f>I9/I11*1000</f>
        <v>54.924537234561647</v>
      </c>
      <c r="J16" s="3">
        <f>J9/J11*1000</f>
        <v>61.454714252971563</v>
      </c>
      <c r="K16" s="3">
        <f>K9/K11*1000</f>
        <v>68.22080727214545</v>
      </c>
    </row>
    <row r="17" spans="1:11" x14ac:dyDescent="0.25">
      <c r="A17" t="s">
        <v>2910</v>
      </c>
      <c r="G17" s="3">
        <f>G16*G14/1000</f>
        <v>2488.5635515970307</v>
      </c>
      <c r="H17" s="3">
        <f>H16*H14/1000</f>
        <v>2619.3092401137096</v>
      </c>
      <c r="I17" s="3">
        <f>I16*I14/1000</f>
        <v>2544.543961002772</v>
      </c>
      <c r="J17" s="3">
        <f>J16*J14/1000</f>
        <v>2579.9918137682521</v>
      </c>
      <c r="K17" s="3">
        <f>K16*K14/1000</f>
        <v>2728.4229660421852</v>
      </c>
    </row>
    <row r="19" spans="1:11" x14ac:dyDescent="0.25">
      <c r="A19" t="s">
        <v>2907</v>
      </c>
      <c r="G19" s="66">
        <f>G9*1000</f>
        <v>2070</v>
      </c>
      <c r="H19" s="66">
        <f>H9*1000</f>
        <v>2170</v>
      </c>
      <c r="I19" s="66">
        <f>I9*1000</f>
        <v>2270</v>
      </c>
      <c r="J19" s="66">
        <f>J9*1000</f>
        <v>2650</v>
      </c>
      <c r="K19" s="66">
        <f>K9*1000</f>
        <v>3070</v>
      </c>
    </row>
    <row r="20" spans="1:11" x14ac:dyDescent="0.25">
      <c r="A20" t="s">
        <v>2909</v>
      </c>
      <c r="G20">
        <f>G6</f>
        <v>42698</v>
      </c>
      <c r="H20">
        <f>H6</f>
        <v>43894</v>
      </c>
      <c r="I20">
        <f>I6</f>
        <v>46328</v>
      </c>
      <c r="J20">
        <f>J6</f>
        <v>41982</v>
      </c>
      <c r="K20">
        <f>K6</f>
        <v>39994</v>
      </c>
    </row>
    <row r="21" spans="1:11" x14ac:dyDescent="0.25">
      <c r="A21" t="s">
        <v>2905</v>
      </c>
      <c r="G21">
        <f>G19*G20</f>
        <v>88384860</v>
      </c>
      <c r="H21">
        <f>H19*H20</f>
        <v>95249980</v>
      </c>
      <c r="I21">
        <f>I19*I20</f>
        <v>105164560</v>
      </c>
      <c r="J21">
        <f>J19*J20</f>
        <v>111252300</v>
      </c>
      <c r="K21">
        <f>K19*K20</f>
        <v>122781580</v>
      </c>
    </row>
    <row r="22" spans="1:11" x14ac:dyDescent="0.25">
      <c r="A22" t="s">
        <v>2908</v>
      </c>
      <c r="G22" s="3">
        <f>G21/1000000</f>
        <v>88.384860000000003</v>
      </c>
      <c r="H22" s="3">
        <f>H21/1000000</f>
        <v>95.249979999999994</v>
      </c>
      <c r="I22" s="3">
        <f>I21/1000000</f>
        <v>105.16455999999999</v>
      </c>
      <c r="J22" s="3">
        <f>J21/1000000</f>
        <v>111.25230000000001</v>
      </c>
      <c r="K22" s="3">
        <f>K21/1000000</f>
        <v>122.78158000000001</v>
      </c>
    </row>
    <row r="24" spans="1:11" x14ac:dyDescent="0.25">
      <c r="A24" t="s">
        <v>2907</v>
      </c>
      <c r="G24" s="66">
        <f>G19</f>
        <v>2070</v>
      </c>
      <c r="H24" s="66">
        <f>H19</f>
        <v>2170</v>
      </c>
      <c r="I24" s="66">
        <f>I19</f>
        <v>2270</v>
      </c>
      <c r="J24" s="66">
        <f>J19</f>
        <v>2650</v>
      </c>
      <c r="K24" s="66">
        <f>K19</f>
        <v>3070</v>
      </c>
    </row>
    <row r="25" spans="1:11" x14ac:dyDescent="0.25">
      <c r="A25" t="s">
        <v>2906</v>
      </c>
      <c r="G25">
        <f>G20*1000</f>
        <v>42698000</v>
      </c>
      <c r="H25">
        <f>H20*1000</f>
        <v>43894000</v>
      </c>
      <c r="I25">
        <f>I20*1000</f>
        <v>46328000</v>
      </c>
      <c r="J25">
        <f>J20*1000</f>
        <v>41982000</v>
      </c>
      <c r="K25">
        <f>K20*1000</f>
        <v>39994000</v>
      </c>
    </row>
    <row r="26" spans="1:11" x14ac:dyDescent="0.25">
      <c r="A26" t="s">
        <v>2905</v>
      </c>
      <c r="G26">
        <f>G24*G25</f>
        <v>88384860000</v>
      </c>
      <c r="H26">
        <f>H24*H25</f>
        <v>95249980000</v>
      </c>
      <c r="I26">
        <f>I24*I25</f>
        <v>105164560000</v>
      </c>
      <c r="J26">
        <f>J24*J25</f>
        <v>111252300000</v>
      </c>
      <c r="K26">
        <f>K24*K25</f>
        <v>122781580000</v>
      </c>
    </row>
    <row r="27" spans="1:11" x14ac:dyDescent="0.25">
      <c r="A27" t="s">
        <v>2904</v>
      </c>
      <c r="G27" s="3">
        <f>G26/1000000</f>
        <v>88384.86</v>
      </c>
      <c r="H27" s="3">
        <f>H26/1000000</f>
        <v>95249.98</v>
      </c>
      <c r="I27" s="3">
        <f>I26/1000000</f>
        <v>105164.56</v>
      </c>
      <c r="J27" s="3">
        <f>J26/1000000</f>
        <v>111252.3</v>
      </c>
      <c r="K27" s="3">
        <f>K26/1000000</f>
        <v>122781.58</v>
      </c>
    </row>
    <row r="29" spans="1:11" x14ac:dyDescent="0.25">
      <c r="B29">
        <v>1991</v>
      </c>
      <c r="C29">
        <v>1992</v>
      </c>
      <c r="D29">
        <v>1993</v>
      </c>
      <c r="E29">
        <v>1994</v>
      </c>
      <c r="F29">
        <v>1995</v>
      </c>
      <c r="G29">
        <f>G4</f>
        <v>1996</v>
      </c>
      <c r="H29">
        <f>H4</f>
        <v>1997</v>
      </c>
      <c r="I29">
        <f>I4</f>
        <v>1998</v>
      </c>
      <c r="J29">
        <f>J4</f>
        <v>1999</v>
      </c>
      <c r="K29">
        <f>K4</f>
        <v>2000</v>
      </c>
    </row>
    <row r="30" spans="1:11" x14ac:dyDescent="0.25">
      <c r="A30" t="s">
        <v>2903</v>
      </c>
      <c r="B30" s="3">
        <f>'Sales and Tariffs'!E17</f>
        <v>39.17279383446634</v>
      </c>
      <c r="C30" s="3">
        <f>'Sales and Tariffs'!F17</f>
        <v>37.675370407832922</v>
      </c>
      <c r="D30" s="3">
        <f>'Sales and Tariffs'!G17</f>
        <v>35.192210790678338</v>
      </c>
      <c r="E30" s="3"/>
      <c r="F30" s="3"/>
      <c r="G30" s="3">
        <f>G16</f>
        <v>58.282906730924886</v>
      </c>
      <c r="H30" s="3">
        <f>H16</f>
        <v>59.673514378131628</v>
      </c>
      <c r="I30" s="3">
        <f>I16</f>
        <v>54.924537234561647</v>
      </c>
      <c r="J30" s="3">
        <f>J16</f>
        <v>61.454714252971563</v>
      </c>
      <c r="K30" s="3">
        <f>K16</f>
        <v>68.22080727214545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F7CD2-F874-461F-A28F-299C13923950}">
  <sheetPr codeName="Sheet51"/>
  <dimension ref="A1:I18"/>
  <sheetViews>
    <sheetView workbookViewId="0">
      <selection activeCell="A8" sqref="A8"/>
    </sheetView>
  </sheetViews>
  <sheetFormatPr defaultRowHeight="15" x14ac:dyDescent="0.25"/>
  <cols>
    <col min="1" max="1" width="57.5703125" bestFit="1" customWidth="1"/>
  </cols>
  <sheetData>
    <row r="1" spans="1:9" x14ac:dyDescent="0.25">
      <c r="B1" t="s">
        <v>2936</v>
      </c>
      <c r="C1" t="s">
        <v>2935</v>
      </c>
      <c r="D1" t="s">
        <v>2934</v>
      </c>
      <c r="E1" t="s">
        <v>2933</v>
      </c>
      <c r="F1" t="s">
        <v>2932</v>
      </c>
      <c r="G1" t="s">
        <v>2931</v>
      </c>
      <c r="H1" t="s">
        <v>2930</v>
      </c>
      <c r="I1" t="s">
        <v>2929</v>
      </c>
    </row>
    <row r="2" spans="1:9" x14ac:dyDescent="0.25">
      <c r="A2" t="s">
        <v>2928</v>
      </c>
      <c r="B2">
        <v>1991</v>
      </c>
      <c r="C2">
        <v>1992</v>
      </c>
      <c r="D2">
        <v>1993</v>
      </c>
      <c r="E2">
        <v>1991</v>
      </c>
      <c r="F2">
        <v>1992</v>
      </c>
      <c r="G2">
        <v>1993</v>
      </c>
    </row>
    <row r="3" spans="1:9" x14ac:dyDescent="0.25">
      <c r="A3" t="s">
        <v>2927</v>
      </c>
      <c r="B3" s="90">
        <v>15</v>
      </c>
      <c r="C3" s="90">
        <v>15</v>
      </c>
      <c r="D3" s="90">
        <v>15</v>
      </c>
      <c r="E3" s="3">
        <v>0.67</v>
      </c>
      <c r="F3" s="3">
        <v>0.76</v>
      </c>
      <c r="G3" s="3">
        <v>0.78</v>
      </c>
    </row>
    <row r="4" spans="1:9" x14ac:dyDescent="0.25">
      <c r="A4" t="s">
        <v>2926</v>
      </c>
      <c r="B4" s="90">
        <v>4</v>
      </c>
      <c r="C4" s="90">
        <v>4</v>
      </c>
      <c r="D4" s="90">
        <v>4</v>
      </c>
      <c r="E4" s="3">
        <v>1.35</v>
      </c>
      <c r="F4" s="3">
        <v>1.58</v>
      </c>
      <c r="G4" s="3">
        <v>1.64</v>
      </c>
    </row>
    <row r="5" spans="1:9" x14ac:dyDescent="0.25">
      <c r="A5" t="s">
        <v>2925</v>
      </c>
      <c r="B5" s="90">
        <v>29</v>
      </c>
      <c r="C5" s="90">
        <v>29</v>
      </c>
      <c r="D5" s="90">
        <v>29</v>
      </c>
      <c r="E5" s="3">
        <v>0.13</v>
      </c>
      <c r="F5" s="3">
        <v>0.17</v>
      </c>
      <c r="G5" s="3">
        <v>0.18</v>
      </c>
    </row>
    <row r="6" spans="1:9" x14ac:dyDescent="0.25">
      <c r="A6" t="s">
        <v>2924</v>
      </c>
      <c r="B6" s="90">
        <v>37</v>
      </c>
      <c r="C6" s="90">
        <v>37</v>
      </c>
      <c r="D6" s="90">
        <v>37</v>
      </c>
      <c r="E6" s="3">
        <v>1.3</v>
      </c>
      <c r="F6" s="3">
        <v>1.66</v>
      </c>
      <c r="G6" s="3">
        <v>1.7</v>
      </c>
    </row>
    <row r="7" spans="1:9" x14ac:dyDescent="0.25">
      <c r="A7" t="s">
        <v>2923</v>
      </c>
      <c r="B7" s="90">
        <v>2</v>
      </c>
      <c r="C7" s="90">
        <v>2</v>
      </c>
      <c r="D7" s="90">
        <v>2</v>
      </c>
      <c r="E7" s="3">
        <v>1.58</v>
      </c>
      <c r="F7" s="3">
        <v>1.91</v>
      </c>
      <c r="G7" s="3">
        <v>1.94</v>
      </c>
    </row>
    <row r="8" spans="1:9" x14ac:dyDescent="0.25">
      <c r="A8" t="s">
        <v>2922</v>
      </c>
      <c r="B8" s="90">
        <v>1</v>
      </c>
      <c r="C8" s="90">
        <v>1</v>
      </c>
      <c r="D8" s="90">
        <v>1</v>
      </c>
      <c r="E8" s="3">
        <v>0.86</v>
      </c>
      <c r="F8" s="3">
        <v>1.0900000000000001</v>
      </c>
      <c r="G8" s="3">
        <v>1.1200000000000001</v>
      </c>
    </row>
    <row r="9" spans="1:9" x14ac:dyDescent="0.25">
      <c r="A9" t="s">
        <v>2921</v>
      </c>
      <c r="B9" s="90">
        <v>2</v>
      </c>
      <c r="C9" s="90">
        <v>2</v>
      </c>
      <c r="D9" s="90">
        <v>2</v>
      </c>
      <c r="E9" s="3">
        <v>0.71</v>
      </c>
      <c r="F9" s="3">
        <v>0.8</v>
      </c>
      <c r="G9" s="3">
        <v>0.79</v>
      </c>
    </row>
    <row r="10" spans="1:9" x14ac:dyDescent="0.25">
      <c r="A10" t="s">
        <v>2920</v>
      </c>
      <c r="B10" s="90">
        <v>10</v>
      </c>
      <c r="C10" s="90">
        <v>10</v>
      </c>
      <c r="D10" s="90">
        <v>10</v>
      </c>
      <c r="E10" s="3">
        <v>1.22</v>
      </c>
      <c r="F10" s="3">
        <v>1.31</v>
      </c>
      <c r="G10" s="3">
        <v>1.31</v>
      </c>
    </row>
    <row r="11" spans="1:9" ht="15.75" thickBot="1" x14ac:dyDescent="0.3">
      <c r="A11" s="1" t="s">
        <v>1</v>
      </c>
      <c r="B11" s="89">
        <v>100</v>
      </c>
      <c r="C11" s="89">
        <v>100</v>
      </c>
      <c r="D11" s="89">
        <v>100</v>
      </c>
      <c r="E11" s="65">
        <v>0.89</v>
      </c>
      <c r="F11" s="65">
        <v>1.06</v>
      </c>
      <c r="G11" s="65">
        <v>1.1000000000000001</v>
      </c>
    </row>
    <row r="12" spans="1:9" x14ac:dyDescent="0.25">
      <c r="A12" t="s">
        <v>25</v>
      </c>
      <c r="D12">
        <v>1</v>
      </c>
      <c r="E12">
        <v>32</v>
      </c>
      <c r="F12">
        <v>1</v>
      </c>
      <c r="G12">
        <v>100</v>
      </c>
    </row>
    <row r="13" spans="1:9" x14ac:dyDescent="0.25">
      <c r="A13" t="s">
        <v>26</v>
      </c>
      <c r="F13">
        <v>1</v>
      </c>
      <c r="G13">
        <v>3.13</v>
      </c>
    </row>
    <row r="14" spans="1:9" x14ac:dyDescent="0.25">
      <c r="A14" t="s">
        <v>7</v>
      </c>
    </row>
    <row r="15" spans="1:9" x14ac:dyDescent="0.25">
      <c r="A15" t="s">
        <v>181</v>
      </c>
      <c r="B15" s="3">
        <f>AVERAGEIF('US Exchange Rate'!$B:$B,'Sales and Tariffs'!B$2,'US Exchange Rate'!$C:$C)</f>
        <v>22.719849999999997</v>
      </c>
      <c r="C15" s="3">
        <f>AVERAGEIF('US Exchange Rate'!$B:$B,'Sales and Tariffs'!C$2,'US Exchange Rate'!$C:$C)</f>
        <v>28.135091666666671</v>
      </c>
      <c r="D15" s="3">
        <f>AVERAGEIF('US Exchange Rate'!$B:$B,'Sales and Tariffs'!D$2,'US Exchange Rate'!$C:$C)</f>
        <v>31.256916666666665</v>
      </c>
      <c r="E15" s="3">
        <f>AVERAGEIF('US Exchange Rate'!$B:$B,'Sales and Tariffs'!E$2,'US Exchange Rate'!$C:$C)</f>
        <v>22.719849999999997</v>
      </c>
      <c r="F15" s="3">
        <f>AVERAGEIF('US Exchange Rate'!$B:$B,'Sales and Tariffs'!F$2,'US Exchange Rate'!$C:$C)</f>
        <v>28.135091666666671</v>
      </c>
      <c r="G15" s="3">
        <f>AVERAGEIF('US Exchange Rate'!$B:$B,'Sales and Tariffs'!G$2,'US Exchange Rate'!$C:$C)</f>
        <v>31.256916666666665</v>
      </c>
    </row>
    <row r="16" spans="1:9" x14ac:dyDescent="0.25">
      <c r="A16" t="s">
        <v>7</v>
      </c>
    </row>
    <row r="17" spans="1:7" x14ac:dyDescent="0.25">
      <c r="A17" t="s">
        <v>2919</v>
      </c>
      <c r="B17" s="3"/>
      <c r="C17" s="3"/>
      <c r="D17" s="3"/>
      <c r="E17" s="3">
        <f>E11/E15*1000</f>
        <v>39.17279383446634</v>
      </c>
      <c r="F17" s="3">
        <f>F11/F15*1000</f>
        <v>37.675370407832922</v>
      </c>
      <c r="G17" s="3">
        <f>G11/G15*1000</f>
        <v>35.192210790678338</v>
      </c>
    </row>
    <row r="18" spans="1:7" x14ac:dyDescent="0.25">
      <c r="A18" t="s">
        <v>7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1AD0-6262-41EF-B3E6-DEF02CFC2983}">
  <sheetPr codeName="Sheet14"/>
  <dimension ref="A1:M31"/>
  <sheetViews>
    <sheetView workbookViewId="0">
      <selection activeCell="A8" sqref="A8"/>
    </sheetView>
  </sheetViews>
  <sheetFormatPr defaultRowHeight="15" x14ac:dyDescent="0.25"/>
  <cols>
    <col min="1" max="1" width="35" bestFit="1" customWidth="1"/>
  </cols>
  <sheetData>
    <row r="1" spans="1:5" x14ac:dyDescent="0.25">
      <c r="B1" t="s">
        <v>2996</v>
      </c>
      <c r="C1" t="s">
        <v>2995</v>
      </c>
      <c r="D1" t="s">
        <v>2994</v>
      </c>
    </row>
    <row r="2" spans="1:5" x14ac:dyDescent="0.25">
      <c r="B2" t="s">
        <v>2993</v>
      </c>
      <c r="C2" t="s">
        <v>2992</v>
      </c>
      <c r="D2" t="s">
        <v>2991</v>
      </c>
    </row>
    <row r="3" spans="1:5" x14ac:dyDescent="0.25">
      <c r="A3" t="s">
        <v>2990</v>
      </c>
      <c r="B3">
        <v>648</v>
      </c>
      <c r="C3">
        <v>3.53</v>
      </c>
      <c r="D3">
        <v>0</v>
      </c>
      <c r="E3">
        <f t="shared" ref="E3:E13" si="0">C3+D3</f>
        <v>3.53</v>
      </c>
    </row>
    <row r="4" spans="1:5" x14ac:dyDescent="0.25">
      <c r="A4" t="s">
        <v>2989</v>
      </c>
      <c r="B4">
        <v>216</v>
      </c>
      <c r="C4">
        <v>3.52</v>
      </c>
      <c r="D4">
        <v>2.21</v>
      </c>
      <c r="E4">
        <f t="shared" si="0"/>
        <v>5.73</v>
      </c>
    </row>
    <row r="5" spans="1:5" x14ac:dyDescent="0.25">
      <c r="A5" t="s">
        <v>2988</v>
      </c>
      <c r="B5">
        <v>208</v>
      </c>
      <c r="C5">
        <v>3.6</v>
      </c>
      <c r="D5">
        <v>1.87</v>
      </c>
      <c r="E5">
        <f t="shared" si="0"/>
        <v>5.4700000000000006</v>
      </c>
    </row>
    <row r="6" spans="1:5" x14ac:dyDescent="0.25">
      <c r="A6" t="s">
        <v>2987</v>
      </c>
      <c r="B6">
        <v>654</v>
      </c>
      <c r="C6">
        <v>4.2699999999999996</v>
      </c>
      <c r="D6">
        <v>2.17</v>
      </c>
      <c r="E6">
        <f t="shared" si="0"/>
        <v>6.4399999999999995</v>
      </c>
    </row>
    <row r="7" spans="1:5" x14ac:dyDescent="0.25">
      <c r="A7" t="s">
        <v>2986</v>
      </c>
      <c r="B7">
        <v>695</v>
      </c>
      <c r="C7">
        <v>4.49</v>
      </c>
      <c r="D7">
        <v>2.4</v>
      </c>
      <c r="E7">
        <f t="shared" si="0"/>
        <v>6.8900000000000006</v>
      </c>
    </row>
    <row r="8" spans="1:5" x14ac:dyDescent="0.25">
      <c r="A8" t="s">
        <v>2985</v>
      </c>
      <c r="B8">
        <v>1000</v>
      </c>
      <c r="C8">
        <v>5.08</v>
      </c>
      <c r="D8">
        <v>2.59</v>
      </c>
      <c r="E8">
        <f t="shared" si="0"/>
        <v>7.67</v>
      </c>
    </row>
    <row r="9" spans="1:5" x14ac:dyDescent="0.25">
      <c r="A9" t="s">
        <v>2984</v>
      </c>
      <c r="B9">
        <v>420</v>
      </c>
      <c r="C9">
        <v>4.82</v>
      </c>
      <c r="D9">
        <v>2.39</v>
      </c>
      <c r="E9">
        <f t="shared" si="0"/>
        <v>7.2100000000000009</v>
      </c>
    </row>
    <row r="10" spans="1:5" x14ac:dyDescent="0.25">
      <c r="A10" t="s">
        <v>2983</v>
      </c>
      <c r="B10">
        <v>1000</v>
      </c>
      <c r="C10">
        <v>5.81</v>
      </c>
      <c r="D10">
        <v>0</v>
      </c>
      <c r="E10">
        <f t="shared" si="0"/>
        <v>5.81</v>
      </c>
    </row>
    <row r="11" spans="1:5" x14ac:dyDescent="0.25">
      <c r="A11" t="s">
        <v>2982</v>
      </c>
      <c r="B11">
        <v>250</v>
      </c>
      <c r="C11">
        <v>4.5</v>
      </c>
      <c r="D11">
        <v>3.1</v>
      </c>
      <c r="E11">
        <f t="shared" si="0"/>
        <v>7.6</v>
      </c>
    </row>
    <row r="12" spans="1:5" x14ac:dyDescent="0.25">
      <c r="A12" t="s">
        <v>2981</v>
      </c>
      <c r="B12">
        <v>0</v>
      </c>
      <c r="C12">
        <v>3.2</v>
      </c>
      <c r="D12">
        <v>2.61</v>
      </c>
      <c r="E12">
        <f t="shared" si="0"/>
        <v>5.8100000000000005</v>
      </c>
    </row>
    <row r="13" spans="1:5" x14ac:dyDescent="0.25">
      <c r="A13" t="s">
        <v>2980</v>
      </c>
      <c r="B13">
        <v>0</v>
      </c>
      <c r="C13">
        <v>3</v>
      </c>
      <c r="D13">
        <v>2.12</v>
      </c>
      <c r="E13">
        <f t="shared" si="0"/>
        <v>5.12</v>
      </c>
    </row>
    <row r="14" spans="1:5" x14ac:dyDescent="0.25">
      <c r="A14" t="s">
        <v>7</v>
      </c>
    </row>
    <row r="15" spans="1:5" x14ac:dyDescent="0.25">
      <c r="A15" t="s">
        <v>7</v>
      </c>
    </row>
    <row r="16" spans="1:5" x14ac:dyDescent="0.25">
      <c r="A16" t="s">
        <v>7</v>
      </c>
    </row>
    <row r="17" spans="1:13" x14ac:dyDescent="0.25">
      <c r="A17" t="s">
        <v>7</v>
      </c>
    </row>
    <row r="18" spans="1:13" x14ac:dyDescent="0.25">
      <c r="A18" t="s">
        <v>7</v>
      </c>
    </row>
    <row r="19" spans="1:13" x14ac:dyDescent="0.25">
      <c r="A19" s="91" t="s">
        <v>2979</v>
      </c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</row>
    <row r="20" spans="1:13" x14ac:dyDescent="0.25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</row>
    <row r="21" spans="1:13" x14ac:dyDescent="0.25">
      <c r="A21" s="91" t="s">
        <v>2978</v>
      </c>
      <c r="B21" s="91" t="s">
        <v>2977</v>
      </c>
      <c r="C21" s="91"/>
      <c r="D21" s="91">
        <v>440</v>
      </c>
      <c r="E21" s="91" t="s">
        <v>2976</v>
      </c>
      <c r="F21" s="92">
        <f t="shared" ref="F21:F29" si="1">K21/D21*1000</f>
        <v>1845.4545454545455</v>
      </c>
      <c r="G21" s="91"/>
      <c r="H21" s="91" t="s">
        <v>2975</v>
      </c>
      <c r="I21" s="91"/>
      <c r="J21" s="91"/>
      <c r="K21" s="91">
        <v>812</v>
      </c>
      <c r="L21" s="91" t="s">
        <v>2974</v>
      </c>
      <c r="M21" s="91"/>
    </row>
    <row r="22" spans="1:13" x14ac:dyDescent="0.25">
      <c r="A22" s="91" t="s">
        <v>2973</v>
      </c>
      <c r="B22" s="91" t="s">
        <v>2950</v>
      </c>
      <c r="C22" s="91"/>
      <c r="D22" s="91">
        <v>770</v>
      </c>
      <c r="E22" s="91" t="s">
        <v>2966</v>
      </c>
      <c r="F22" s="92">
        <f t="shared" si="1"/>
        <v>779.22077922077926</v>
      </c>
      <c r="G22" s="91"/>
      <c r="H22" s="91" t="s">
        <v>2948</v>
      </c>
      <c r="I22" s="91"/>
      <c r="J22" s="91"/>
      <c r="K22" s="91">
        <f t="shared" ref="K22:K30" si="2">VALUE(MID(L22,2,3))</f>
        <v>600</v>
      </c>
      <c r="L22" s="91" t="s">
        <v>2972</v>
      </c>
      <c r="M22" s="91"/>
    </row>
    <row r="23" spans="1:13" x14ac:dyDescent="0.25">
      <c r="A23" s="91" t="s">
        <v>2971</v>
      </c>
      <c r="B23" s="91" t="s">
        <v>2940</v>
      </c>
      <c r="C23" s="91"/>
      <c r="D23" s="91">
        <v>770</v>
      </c>
      <c r="E23" s="91" t="s">
        <v>2970</v>
      </c>
      <c r="F23" s="92">
        <f t="shared" si="1"/>
        <v>818.18181818181824</v>
      </c>
      <c r="G23" s="91"/>
      <c r="H23" s="91" t="s">
        <v>2969</v>
      </c>
      <c r="I23" s="91"/>
      <c r="J23" s="91"/>
      <c r="K23" s="91">
        <f t="shared" si="2"/>
        <v>630</v>
      </c>
      <c r="L23" s="91" t="s">
        <v>2968</v>
      </c>
      <c r="M23" s="91"/>
    </row>
    <row r="24" spans="1:13" x14ac:dyDescent="0.25">
      <c r="A24" s="91" t="s">
        <v>2967</v>
      </c>
      <c r="B24" s="91" t="s">
        <v>2950</v>
      </c>
      <c r="C24" s="91"/>
      <c r="D24" s="91">
        <v>770</v>
      </c>
      <c r="E24" s="91" t="s">
        <v>2966</v>
      </c>
      <c r="F24" s="92">
        <f t="shared" si="1"/>
        <v>749.35064935064929</v>
      </c>
      <c r="G24" s="91"/>
      <c r="H24" s="91" t="s">
        <v>2948</v>
      </c>
      <c r="I24" s="91"/>
      <c r="J24" s="91"/>
      <c r="K24" s="91">
        <f t="shared" si="2"/>
        <v>577</v>
      </c>
      <c r="L24" s="91" t="s">
        <v>2965</v>
      </c>
      <c r="M24" s="91"/>
    </row>
    <row r="25" spans="1:13" x14ac:dyDescent="0.25">
      <c r="A25" s="91" t="s">
        <v>2964</v>
      </c>
      <c r="B25" s="91" t="s">
        <v>2963</v>
      </c>
      <c r="C25" s="91"/>
      <c r="D25" s="91">
        <v>235</v>
      </c>
      <c r="E25" s="91" t="s">
        <v>2962</v>
      </c>
      <c r="F25" s="92">
        <f t="shared" si="1"/>
        <v>902.127659574468</v>
      </c>
      <c r="G25" s="91"/>
      <c r="H25" s="91" t="s">
        <v>2961</v>
      </c>
      <c r="I25" s="91"/>
      <c r="J25" s="91"/>
      <c r="K25" s="91">
        <f t="shared" si="2"/>
        <v>212</v>
      </c>
      <c r="L25" s="91" t="s">
        <v>2960</v>
      </c>
      <c r="M25" s="91"/>
    </row>
    <row r="26" spans="1:13" x14ac:dyDescent="0.25">
      <c r="A26" s="91" t="s">
        <v>2959</v>
      </c>
      <c r="B26" s="91" t="s">
        <v>2955</v>
      </c>
      <c r="C26" s="91"/>
      <c r="D26" s="91">
        <v>360</v>
      </c>
      <c r="E26" s="91" t="s">
        <v>2958</v>
      </c>
      <c r="F26" s="92">
        <f t="shared" si="1"/>
        <v>1027.7777777777776</v>
      </c>
      <c r="G26" s="91"/>
      <c r="H26" s="91" t="s">
        <v>2948</v>
      </c>
      <c r="I26" s="91"/>
      <c r="J26" s="91"/>
      <c r="K26" s="91">
        <f t="shared" si="2"/>
        <v>370</v>
      </c>
      <c r="L26" s="91" t="s">
        <v>2957</v>
      </c>
      <c r="M26" s="91"/>
    </row>
    <row r="27" spans="1:13" x14ac:dyDescent="0.25">
      <c r="A27" s="91" t="s">
        <v>2956</v>
      </c>
      <c r="B27" s="91" t="s">
        <v>2955</v>
      </c>
      <c r="C27" s="91"/>
      <c r="D27" s="91">
        <v>900</v>
      </c>
      <c r="E27" s="91" t="s">
        <v>2954</v>
      </c>
      <c r="F27" s="92">
        <f t="shared" si="1"/>
        <v>566.66666666666663</v>
      </c>
      <c r="G27" s="91"/>
      <c r="H27" s="91" t="s">
        <v>2953</v>
      </c>
      <c r="I27" s="91"/>
      <c r="J27" s="91"/>
      <c r="K27" s="91">
        <f t="shared" si="2"/>
        <v>510</v>
      </c>
      <c r="L27" s="91" t="s">
        <v>2952</v>
      </c>
      <c r="M27" s="91"/>
    </row>
    <row r="28" spans="1:13" x14ac:dyDescent="0.25">
      <c r="A28" s="91" t="s">
        <v>2951</v>
      </c>
      <c r="B28" s="91" t="s">
        <v>2950</v>
      </c>
      <c r="C28" s="91"/>
      <c r="D28" s="91">
        <v>750</v>
      </c>
      <c r="E28" s="91" t="s">
        <v>2949</v>
      </c>
      <c r="F28" s="92">
        <f t="shared" si="1"/>
        <v>880</v>
      </c>
      <c r="G28" s="91"/>
      <c r="H28" s="91" t="s">
        <v>2948</v>
      </c>
      <c r="I28" s="91"/>
      <c r="J28" s="91"/>
      <c r="K28" s="91">
        <f t="shared" si="2"/>
        <v>660</v>
      </c>
      <c r="L28" s="91" t="s">
        <v>2947</v>
      </c>
      <c r="M28" s="91"/>
    </row>
    <row r="29" spans="1:13" x14ac:dyDescent="0.25">
      <c r="A29" s="91" t="s">
        <v>2946</v>
      </c>
      <c r="B29" s="91" t="s">
        <v>2945</v>
      </c>
      <c r="C29" s="91"/>
      <c r="D29" s="91">
        <f>2*360</f>
        <v>720</v>
      </c>
      <c r="E29" s="91" t="s">
        <v>2944</v>
      </c>
      <c r="F29" s="92">
        <f t="shared" si="1"/>
        <v>1043.0555555555557</v>
      </c>
      <c r="G29" s="91"/>
      <c r="H29" s="91" t="s">
        <v>2943</v>
      </c>
      <c r="I29" s="91"/>
      <c r="J29" s="91"/>
      <c r="K29" s="91">
        <f t="shared" si="2"/>
        <v>751</v>
      </c>
      <c r="L29" s="91" t="s">
        <v>2942</v>
      </c>
      <c r="M29" s="91"/>
    </row>
    <row r="30" spans="1:13" x14ac:dyDescent="0.25">
      <c r="A30" s="91" t="s">
        <v>2941</v>
      </c>
      <c r="B30" s="91" t="s">
        <v>2940</v>
      </c>
      <c r="C30" s="91"/>
      <c r="D30" s="91"/>
      <c r="E30" s="91" t="s">
        <v>2939</v>
      </c>
      <c r="F30" s="91"/>
      <c r="G30" s="91"/>
      <c r="H30" s="91" t="s">
        <v>2938</v>
      </c>
      <c r="I30" s="91"/>
      <c r="J30" s="91"/>
      <c r="K30" s="91">
        <f t="shared" si="2"/>
        <v>260</v>
      </c>
      <c r="L30" s="91" t="s">
        <v>2937</v>
      </c>
      <c r="M30" s="91"/>
    </row>
    <row r="31" spans="1:13" x14ac:dyDescent="0.25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16175-ECFE-43E5-ABCD-854DEFD0A959}">
  <sheetPr codeName="Sheet17"/>
  <dimension ref="H28:M37"/>
  <sheetViews>
    <sheetView topLeftCell="A7" workbookViewId="0">
      <selection activeCell="A8" sqref="A8"/>
    </sheetView>
  </sheetViews>
  <sheetFormatPr defaultColWidth="8.85546875" defaultRowHeight="12.75" x14ac:dyDescent="0.2"/>
  <cols>
    <col min="1" max="9" width="8.85546875" style="93"/>
    <col min="10" max="10" width="9.5703125" style="93" bestFit="1" customWidth="1"/>
    <col min="11" max="11" width="8.85546875" style="93"/>
    <col min="12" max="12" width="11.5703125" style="93" bestFit="1" customWidth="1"/>
    <col min="13" max="16384" width="8.85546875" style="93"/>
  </cols>
  <sheetData>
    <row r="28" spans="8:13" x14ac:dyDescent="0.2">
      <c r="H28" s="51" t="s">
        <v>181</v>
      </c>
      <c r="J28" s="93">
        <v>32</v>
      </c>
      <c r="K28" s="93">
        <v>32</v>
      </c>
      <c r="L28" s="93">
        <v>32</v>
      </c>
      <c r="M28" s="93">
        <v>32</v>
      </c>
    </row>
    <row r="29" spans="8:13" x14ac:dyDescent="0.2">
      <c r="H29" s="51"/>
    </row>
    <row r="30" spans="8:13" x14ac:dyDescent="0.2">
      <c r="H30" s="51"/>
      <c r="J30" s="93">
        <v>1992</v>
      </c>
      <c r="K30" s="93">
        <f>J30+1</f>
        <v>1993</v>
      </c>
      <c r="L30" s="93">
        <f>K30+1</f>
        <v>1994</v>
      </c>
    </row>
    <row r="31" spans="8:13" x14ac:dyDescent="0.2">
      <c r="I31" s="51" t="s">
        <v>2787</v>
      </c>
      <c r="J31" s="93">
        <v>0.89</v>
      </c>
      <c r="K31" s="93">
        <v>1.06</v>
      </c>
      <c r="L31" s="93">
        <v>1.1000000000000001</v>
      </c>
    </row>
    <row r="32" spans="8:13" x14ac:dyDescent="0.2">
      <c r="I32" s="93" t="s">
        <v>2786</v>
      </c>
      <c r="J32" s="93">
        <v>2.4</v>
      </c>
      <c r="K32" s="93">
        <v>2.4</v>
      </c>
      <c r="L32" s="93">
        <v>2.4</v>
      </c>
    </row>
    <row r="34" spans="8:12" x14ac:dyDescent="0.2">
      <c r="H34" s="51" t="s">
        <v>2785</v>
      </c>
      <c r="J34" s="93">
        <f>J31/J28</f>
        <v>2.78125E-2</v>
      </c>
      <c r="K34" s="93">
        <f>K31/K28</f>
        <v>3.3125000000000002E-2</v>
      </c>
      <c r="L34" s="93">
        <f>L31/L28</f>
        <v>3.4375000000000003E-2</v>
      </c>
    </row>
    <row r="36" spans="8:12" x14ac:dyDescent="0.2">
      <c r="L36" s="93">
        <v>46</v>
      </c>
    </row>
    <row r="37" spans="8:12" x14ac:dyDescent="0.2">
      <c r="L37" s="93">
        <f>L31/L36</f>
        <v>2.391304347826087E-2</v>
      </c>
    </row>
  </sheetData>
  <pageMargins left="0.75" right="0.75" top="1" bottom="1" header="0.5" footer="0.5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275B3-AEEC-42B2-94E4-2A0B38DD1298}">
  <sheetPr codeName="Sheet18"/>
  <dimension ref="A2:O17"/>
  <sheetViews>
    <sheetView zoomScale="115" zoomScaleNormal="115" workbookViewId="0">
      <selection activeCell="A8" sqref="A8"/>
    </sheetView>
  </sheetViews>
  <sheetFormatPr defaultRowHeight="15" x14ac:dyDescent="0.25"/>
  <cols>
    <col min="1" max="1" width="32.42578125" bestFit="1" customWidth="1"/>
  </cols>
  <sheetData>
    <row r="2" spans="1:15" x14ac:dyDescent="0.25">
      <c r="B2" t="s">
        <v>0</v>
      </c>
      <c r="C2" t="s">
        <v>3</v>
      </c>
      <c r="D2" t="s">
        <v>5</v>
      </c>
      <c r="N2">
        <v>10.43</v>
      </c>
      <c r="O2">
        <f>N2/55</f>
        <v>0.18963636363636363</v>
      </c>
    </row>
    <row r="3" spans="1:15" x14ac:dyDescent="0.25">
      <c r="B3" t="s">
        <v>2</v>
      </c>
      <c r="C3" t="s">
        <v>4</v>
      </c>
      <c r="D3" t="s">
        <v>6</v>
      </c>
    </row>
    <row r="4" spans="1:15" x14ac:dyDescent="0.25">
      <c r="A4" t="s">
        <v>8</v>
      </c>
      <c r="B4">
        <v>9117</v>
      </c>
      <c r="C4">
        <v>8860</v>
      </c>
      <c r="D4">
        <v>257</v>
      </c>
    </row>
    <row r="5" spans="1:15" x14ac:dyDescent="0.25">
      <c r="A5" t="s">
        <v>9</v>
      </c>
      <c r="B5">
        <v>9449</v>
      </c>
      <c r="C5">
        <v>9673</v>
      </c>
      <c r="D5">
        <v>-224</v>
      </c>
    </row>
    <row r="6" spans="1:15" x14ac:dyDescent="0.25">
      <c r="A6" t="s">
        <v>10</v>
      </c>
      <c r="B6">
        <v>9768</v>
      </c>
      <c r="C6">
        <v>10771</v>
      </c>
      <c r="D6">
        <v>-1003</v>
      </c>
    </row>
    <row r="7" spans="1:15" x14ac:dyDescent="0.25">
      <c r="A7" t="s">
        <v>11</v>
      </c>
      <c r="B7">
        <v>9768</v>
      </c>
      <c r="C7">
        <v>12205</v>
      </c>
      <c r="D7">
        <v>-2438</v>
      </c>
    </row>
    <row r="8" spans="1:15" x14ac:dyDescent="0.25">
      <c r="A8" t="s">
        <v>12</v>
      </c>
      <c r="B8">
        <v>9768</v>
      </c>
      <c r="C8">
        <v>13566</v>
      </c>
      <c r="D8">
        <v>-3799</v>
      </c>
    </row>
    <row r="9" spans="1:15" x14ac:dyDescent="0.25">
      <c r="A9" t="s">
        <v>13</v>
      </c>
      <c r="B9">
        <v>10678</v>
      </c>
      <c r="C9">
        <v>14893</v>
      </c>
      <c r="D9">
        <v>-4215</v>
      </c>
    </row>
    <row r="10" spans="1:15" x14ac:dyDescent="0.25">
      <c r="A10" t="s">
        <v>14</v>
      </c>
      <c r="B10">
        <v>11388</v>
      </c>
      <c r="C10">
        <v>16263</v>
      </c>
      <c r="D10">
        <v>-4876</v>
      </c>
    </row>
    <row r="11" spans="1:15" x14ac:dyDescent="0.25">
      <c r="A11" t="s">
        <v>15</v>
      </c>
      <c r="B11">
        <v>12510</v>
      </c>
      <c r="C11">
        <v>17706</v>
      </c>
      <c r="D11">
        <v>-5195</v>
      </c>
    </row>
    <row r="12" spans="1:15" x14ac:dyDescent="0.25">
      <c r="A12" t="s">
        <v>16</v>
      </c>
      <c r="B12">
        <v>13423</v>
      </c>
      <c r="C12">
        <v>19278</v>
      </c>
      <c r="D12">
        <v>-5855</v>
      </c>
    </row>
    <row r="13" spans="1:15" x14ac:dyDescent="0.25">
      <c r="A13" t="s">
        <v>7</v>
      </c>
    </row>
    <row r="14" spans="1:15" x14ac:dyDescent="0.25">
      <c r="A14" t="s">
        <v>7</v>
      </c>
      <c r="B14">
        <f>COUNT(B4:B12)-1</f>
        <v>8</v>
      </c>
      <c r="C14">
        <f>COUNT(C4:C12)-1</f>
        <v>8</v>
      </c>
    </row>
    <row r="15" spans="1:15" x14ac:dyDescent="0.25">
      <c r="A15" t="s">
        <v>7</v>
      </c>
      <c r="B15" s="3">
        <f>B12/B4</f>
        <v>1.4723044861248218</v>
      </c>
      <c r="C15" s="3">
        <f>C12/C4</f>
        <v>2.1758465011286683</v>
      </c>
    </row>
    <row r="16" spans="1:15" x14ac:dyDescent="0.25">
      <c r="A16" t="s">
        <v>2997</v>
      </c>
      <c r="B16" s="2">
        <f>B15^(1/8)-1</f>
        <v>4.9541714344448984E-2</v>
      </c>
      <c r="C16" s="2">
        <f>C15^(1/8)-1</f>
        <v>0.10205566602923732</v>
      </c>
    </row>
    <row r="17" spans="1:1" x14ac:dyDescent="0.25">
      <c r="A17" t="s">
        <v>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0DCAA-F7DE-42F3-B17E-C55DE409FF31}">
  <sheetPr codeName="Sheet21"/>
  <dimension ref="A1:J20"/>
  <sheetViews>
    <sheetView workbookViewId="0">
      <selection activeCell="A8" sqref="A8"/>
    </sheetView>
  </sheetViews>
  <sheetFormatPr defaultRowHeight="15" x14ac:dyDescent="0.25"/>
  <cols>
    <col min="1" max="1" width="57.5703125" bestFit="1" customWidth="1"/>
  </cols>
  <sheetData>
    <row r="1" spans="1:10" x14ac:dyDescent="0.25">
      <c r="A1" t="s">
        <v>28</v>
      </c>
      <c r="B1" t="s">
        <v>27</v>
      </c>
      <c r="E1" t="s">
        <v>29</v>
      </c>
    </row>
    <row r="2" spans="1:10" x14ac:dyDescent="0.25">
      <c r="A2" t="s">
        <v>7</v>
      </c>
      <c r="B2">
        <v>1991</v>
      </c>
      <c r="C2">
        <v>1992</v>
      </c>
      <c r="D2">
        <v>1993</v>
      </c>
      <c r="E2">
        <v>1991</v>
      </c>
      <c r="F2">
        <v>1992</v>
      </c>
      <c r="G2">
        <v>1993</v>
      </c>
    </row>
    <row r="3" spans="1:10" x14ac:dyDescent="0.25">
      <c r="A3" t="s">
        <v>17</v>
      </c>
      <c r="B3">
        <v>15</v>
      </c>
      <c r="C3">
        <v>15</v>
      </c>
      <c r="D3">
        <v>15</v>
      </c>
      <c r="E3">
        <v>0.67</v>
      </c>
      <c r="F3">
        <v>0.76</v>
      </c>
      <c r="G3">
        <v>0.78</v>
      </c>
      <c r="H3" s="3">
        <f t="shared" ref="H3:J10" si="0">E3/$G$15</f>
        <v>0.21405750798722048</v>
      </c>
      <c r="I3" s="3">
        <f t="shared" si="0"/>
        <v>0.24281150159744411</v>
      </c>
      <c r="J3" s="3">
        <f t="shared" si="0"/>
        <v>0.24920127795527158</v>
      </c>
    </row>
    <row r="4" spans="1:10" x14ac:dyDescent="0.25">
      <c r="A4" t="s">
        <v>18</v>
      </c>
      <c r="B4">
        <v>4</v>
      </c>
      <c r="C4">
        <v>4</v>
      </c>
      <c r="D4">
        <v>4</v>
      </c>
      <c r="E4">
        <v>1.35</v>
      </c>
      <c r="F4">
        <v>1.58</v>
      </c>
      <c r="G4">
        <v>1.64</v>
      </c>
      <c r="H4" s="3">
        <f t="shared" si="0"/>
        <v>0.43130990415335468</v>
      </c>
      <c r="I4" s="3">
        <f t="shared" si="0"/>
        <v>0.50479233226837061</v>
      </c>
      <c r="J4" s="3">
        <f t="shared" si="0"/>
        <v>0.52396166134185307</v>
      </c>
    </row>
    <row r="5" spans="1:10" x14ac:dyDescent="0.25">
      <c r="A5" t="s">
        <v>19</v>
      </c>
      <c r="B5">
        <v>29</v>
      </c>
      <c r="C5">
        <v>29</v>
      </c>
      <c r="D5">
        <v>29</v>
      </c>
      <c r="E5">
        <v>0.13</v>
      </c>
      <c r="F5">
        <v>0.17</v>
      </c>
      <c r="G5">
        <v>0.18</v>
      </c>
      <c r="H5" s="3">
        <f t="shared" si="0"/>
        <v>4.1533546325878599E-2</v>
      </c>
      <c r="I5" s="3">
        <f t="shared" si="0"/>
        <v>5.4313099041533551E-2</v>
      </c>
      <c r="J5" s="3">
        <f t="shared" si="0"/>
        <v>5.7507987220447282E-2</v>
      </c>
    </row>
    <row r="6" spans="1:10" x14ac:dyDescent="0.25">
      <c r="A6" t="s">
        <v>20</v>
      </c>
      <c r="B6">
        <v>37</v>
      </c>
      <c r="C6">
        <v>37</v>
      </c>
      <c r="D6">
        <v>37</v>
      </c>
      <c r="E6">
        <v>1.3</v>
      </c>
      <c r="F6">
        <v>1.66</v>
      </c>
      <c r="G6">
        <v>1.7</v>
      </c>
      <c r="H6" s="3">
        <f t="shared" si="0"/>
        <v>0.41533546325878595</v>
      </c>
      <c r="I6" s="3">
        <f t="shared" si="0"/>
        <v>0.53035143769968052</v>
      </c>
      <c r="J6" s="3">
        <f t="shared" si="0"/>
        <v>0.54313099041533541</v>
      </c>
    </row>
    <row r="7" spans="1:10" x14ac:dyDescent="0.25">
      <c r="A7" t="s">
        <v>21</v>
      </c>
      <c r="B7">
        <v>2</v>
      </c>
      <c r="C7">
        <v>2</v>
      </c>
      <c r="D7">
        <v>2</v>
      </c>
      <c r="E7">
        <v>1.58</v>
      </c>
      <c r="F7">
        <v>1.91</v>
      </c>
      <c r="G7">
        <v>1.94</v>
      </c>
      <c r="H7" s="3">
        <f t="shared" si="0"/>
        <v>0.50479233226837061</v>
      </c>
      <c r="I7" s="3">
        <f t="shared" si="0"/>
        <v>0.61022364217252401</v>
      </c>
      <c r="J7" s="3">
        <f t="shared" si="0"/>
        <v>0.61980830670926523</v>
      </c>
    </row>
    <row r="8" spans="1:10" x14ac:dyDescent="0.25">
      <c r="A8" t="s">
        <v>22</v>
      </c>
      <c r="B8">
        <v>1</v>
      </c>
      <c r="C8">
        <v>1</v>
      </c>
      <c r="D8">
        <v>1</v>
      </c>
      <c r="E8">
        <v>0.86</v>
      </c>
      <c r="F8">
        <v>1.0900000000000001</v>
      </c>
      <c r="G8">
        <v>1.1200000000000001</v>
      </c>
      <c r="H8" s="3">
        <f t="shared" si="0"/>
        <v>0.27476038338658149</v>
      </c>
      <c r="I8" s="3">
        <f t="shared" si="0"/>
        <v>0.34824281150159747</v>
      </c>
      <c r="J8" s="3">
        <f t="shared" si="0"/>
        <v>0.3578274760383387</v>
      </c>
    </row>
    <row r="9" spans="1:10" x14ac:dyDescent="0.25">
      <c r="A9" t="s">
        <v>23</v>
      </c>
      <c r="B9">
        <v>2</v>
      </c>
      <c r="C9">
        <v>2</v>
      </c>
      <c r="D9">
        <v>2</v>
      </c>
      <c r="E9">
        <v>0.71</v>
      </c>
      <c r="F9">
        <v>0.8</v>
      </c>
      <c r="G9">
        <v>0.79</v>
      </c>
      <c r="H9" s="3">
        <f t="shared" si="0"/>
        <v>0.2268370607028754</v>
      </c>
      <c r="I9" s="3">
        <f t="shared" si="0"/>
        <v>0.25559105431309909</v>
      </c>
      <c r="J9" s="3">
        <f t="shared" si="0"/>
        <v>0.25239616613418531</v>
      </c>
    </row>
    <row r="10" spans="1:10" x14ac:dyDescent="0.25">
      <c r="A10" t="s">
        <v>24</v>
      </c>
      <c r="B10">
        <v>10</v>
      </c>
      <c r="C10">
        <v>10</v>
      </c>
      <c r="D10">
        <v>10</v>
      </c>
      <c r="E10">
        <v>1.22</v>
      </c>
      <c r="F10">
        <v>1.31</v>
      </c>
      <c r="G10">
        <v>1.31</v>
      </c>
      <c r="H10" s="3">
        <f t="shared" si="0"/>
        <v>0.38977635782747605</v>
      </c>
      <c r="I10" s="3">
        <f t="shared" si="0"/>
        <v>0.41853035143769973</v>
      </c>
      <c r="J10" s="3">
        <f t="shared" si="0"/>
        <v>0.41853035143769973</v>
      </c>
    </row>
    <row r="11" spans="1:10" ht="15.75" thickBot="1" x14ac:dyDescent="0.3">
      <c r="A11" s="1" t="s">
        <v>1</v>
      </c>
      <c r="B11" s="1">
        <v>100</v>
      </c>
      <c r="C11">
        <v>100</v>
      </c>
      <c r="D11">
        <v>100</v>
      </c>
      <c r="E11">
        <v>0.89</v>
      </c>
      <c r="F11">
        <v>1.06</v>
      </c>
      <c r="G11">
        <v>1.1000000000000001</v>
      </c>
    </row>
    <row r="14" spans="1:10" x14ac:dyDescent="0.25">
      <c r="A14" t="s">
        <v>25</v>
      </c>
      <c r="D14">
        <v>1</v>
      </c>
      <c r="E14">
        <v>32</v>
      </c>
      <c r="F14">
        <v>1</v>
      </c>
      <c r="G14">
        <v>100</v>
      </c>
    </row>
    <row r="15" spans="1:10" x14ac:dyDescent="0.25">
      <c r="A15" t="s">
        <v>26</v>
      </c>
      <c r="F15">
        <v>1</v>
      </c>
      <c r="G15">
        <v>3.13</v>
      </c>
    </row>
    <row r="16" spans="1:10" x14ac:dyDescent="0.25">
      <c r="A16" t="s">
        <v>7</v>
      </c>
    </row>
    <row r="17" spans="1:1" x14ac:dyDescent="0.25">
      <c r="A17" t="s">
        <v>7</v>
      </c>
    </row>
    <row r="18" spans="1:1" x14ac:dyDescent="0.25">
      <c r="A18" t="s">
        <v>7</v>
      </c>
    </row>
    <row r="19" spans="1:1" x14ac:dyDescent="0.25">
      <c r="A19" t="s">
        <v>7</v>
      </c>
    </row>
    <row r="20" spans="1:1" x14ac:dyDescent="0.25">
      <c r="A20" t="s">
        <v>7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5660F-39E7-48D2-8BB7-8BE23527A8FF}">
  <sheetPr codeName="Sheet41"/>
  <dimension ref="A1:A13"/>
  <sheetViews>
    <sheetView workbookViewId="0">
      <selection activeCell="A8" sqref="A8"/>
    </sheetView>
  </sheetViews>
  <sheetFormatPr defaultRowHeight="15" x14ac:dyDescent="0.25"/>
  <sheetData>
    <row r="1" spans="1:1" x14ac:dyDescent="0.25">
      <c r="A1" t="s">
        <v>3010</v>
      </c>
    </row>
    <row r="2" spans="1:1" x14ac:dyDescent="0.25">
      <c r="A2" t="s">
        <v>3009</v>
      </c>
    </row>
    <row r="3" spans="1:1" x14ac:dyDescent="0.25">
      <c r="A3" t="s">
        <v>3008</v>
      </c>
    </row>
    <row r="4" spans="1:1" x14ac:dyDescent="0.25">
      <c r="A4" t="s">
        <v>3007</v>
      </c>
    </row>
    <row r="5" spans="1:1" x14ac:dyDescent="0.25">
      <c r="A5" t="s">
        <v>3006</v>
      </c>
    </row>
    <row r="6" spans="1:1" x14ac:dyDescent="0.25">
      <c r="A6" t="s">
        <v>3005</v>
      </c>
    </row>
    <row r="7" spans="1:1" x14ac:dyDescent="0.25">
      <c r="A7" t="s">
        <v>3004</v>
      </c>
    </row>
    <row r="8" spans="1:1" x14ac:dyDescent="0.25">
      <c r="A8" t="s">
        <v>3003</v>
      </c>
    </row>
    <row r="9" spans="1:1" x14ac:dyDescent="0.25">
      <c r="A9" t="s">
        <v>3002</v>
      </c>
    </row>
    <row r="10" spans="1:1" x14ac:dyDescent="0.25">
      <c r="A10" t="s">
        <v>3001</v>
      </c>
    </row>
    <row r="11" spans="1:1" x14ac:dyDescent="0.25">
      <c r="A11" t="s">
        <v>3000</v>
      </c>
    </row>
    <row r="12" spans="1:1" x14ac:dyDescent="0.25">
      <c r="A12" t="s">
        <v>2999</v>
      </c>
    </row>
    <row r="13" spans="1:1" x14ac:dyDescent="0.25">
      <c r="A13" t="s">
        <v>2998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C92BA-F336-4880-9CD4-8E66A0250BB2}">
  <sheetPr codeName="Sheet19"/>
  <dimension ref="C4:F21"/>
  <sheetViews>
    <sheetView workbookViewId="0">
      <selection activeCell="A8" sqref="A8"/>
    </sheetView>
  </sheetViews>
  <sheetFormatPr defaultColWidth="9.140625" defaultRowHeight="12.75" x14ac:dyDescent="0.2"/>
  <cols>
    <col min="1" max="3" width="2.42578125" style="51" customWidth="1"/>
    <col min="4" max="4" width="25.5703125" style="51" customWidth="1"/>
    <col min="5" max="16384" width="9.140625" style="51"/>
  </cols>
  <sheetData>
    <row r="4" spans="3:6" x14ac:dyDescent="0.2">
      <c r="E4" s="62" t="s">
        <v>183</v>
      </c>
      <c r="F4" s="62" t="s">
        <v>182</v>
      </c>
    </row>
    <row r="5" spans="3:6" x14ac:dyDescent="0.2">
      <c r="C5" s="51" t="s">
        <v>181</v>
      </c>
      <c r="E5" s="53">
        <v>3.13</v>
      </c>
      <c r="F5" s="53">
        <v>1</v>
      </c>
    </row>
    <row r="8" spans="3:6" x14ac:dyDescent="0.2">
      <c r="D8" s="51" t="s">
        <v>180</v>
      </c>
      <c r="E8" s="62" t="s">
        <v>179</v>
      </c>
      <c r="F8" s="62" t="s">
        <v>106</v>
      </c>
    </row>
    <row r="9" spans="3:6" x14ac:dyDescent="0.2">
      <c r="D9" s="51" t="s">
        <v>178</v>
      </c>
      <c r="E9" s="51">
        <v>695</v>
      </c>
      <c r="F9" s="51">
        <v>920</v>
      </c>
    </row>
    <row r="10" spans="3:6" x14ac:dyDescent="0.2">
      <c r="D10" s="51" t="s">
        <v>177</v>
      </c>
      <c r="E10" s="51">
        <v>1320</v>
      </c>
      <c r="F10" s="51">
        <v>1880</v>
      </c>
    </row>
    <row r="12" spans="3:6" x14ac:dyDescent="0.2">
      <c r="D12" s="51" t="s">
        <v>176</v>
      </c>
      <c r="E12" s="51">
        <v>2015</v>
      </c>
      <c r="F12" s="51">
        <f>F9+F10</f>
        <v>2800</v>
      </c>
    </row>
    <row r="14" spans="3:6" x14ac:dyDescent="0.2">
      <c r="D14" s="51" t="s">
        <v>175</v>
      </c>
      <c r="E14" s="51">
        <v>9000</v>
      </c>
    </row>
    <row r="16" spans="3:6" x14ac:dyDescent="0.2">
      <c r="D16" s="51" t="s">
        <v>174</v>
      </c>
      <c r="E16" s="94">
        <v>0.22388888888888889</v>
      </c>
    </row>
    <row r="19" spans="3:6" x14ac:dyDescent="0.2">
      <c r="C19" s="51" t="s">
        <v>173</v>
      </c>
      <c r="E19" s="51">
        <f>F19*E5</f>
        <v>7.5119999999999996</v>
      </c>
      <c r="F19" s="51">
        <v>2.4</v>
      </c>
    </row>
    <row r="21" spans="3:6" x14ac:dyDescent="0.2">
      <c r="C21" s="51" t="s">
        <v>172</v>
      </c>
    </row>
  </sheetData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DE0A2-339D-4F13-A18B-778481A1A552}">
  <sheetPr codeName="Sheet20"/>
  <dimension ref="A3:IV93"/>
  <sheetViews>
    <sheetView workbookViewId="0">
      <selection activeCell="A8" sqref="A8"/>
    </sheetView>
  </sheetViews>
  <sheetFormatPr defaultColWidth="8.85546875" defaultRowHeight="12.75" outlineLevelCol="1" x14ac:dyDescent="0.2"/>
  <cols>
    <col min="1" max="3" width="2.85546875" style="51" customWidth="1"/>
    <col min="4" max="4" width="33.5703125" style="93" customWidth="1"/>
    <col min="5" max="24" width="14.42578125" style="93" customWidth="1"/>
    <col min="25" max="256" width="14.42578125" style="93" hidden="1" customWidth="1" outlineLevel="1"/>
    <col min="257" max="16384" width="8.85546875" style="93"/>
  </cols>
  <sheetData>
    <row r="3" spans="2:24" x14ac:dyDescent="0.2">
      <c r="E3" s="93">
        <v>1996</v>
      </c>
      <c r="F3" s="93">
        <v>1997</v>
      </c>
      <c r="G3" s="93">
        <v>1998</v>
      </c>
      <c r="H3" s="93">
        <v>1999</v>
      </c>
      <c r="I3" s="93">
        <v>2000</v>
      </c>
      <c r="J3" s="93">
        <v>2001</v>
      </c>
      <c r="K3" s="93">
        <v>2002</v>
      </c>
      <c r="L3" s="93">
        <v>2003</v>
      </c>
      <c r="M3" s="93">
        <v>2004</v>
      </c>
      <c r="N3" s="93">
        <v>2005</v>
      </c>
      <c r="O3" s="93">
        <v>2006</v>
      </c>
      <c r="P3" s="93">
        <v>2007</v>
      </c>
      <c r="Q3" s="93">
        <v>2008</v>
      </c>
      <c r="R3" s="93">
        <v>2009</v>
      </c>
      <c r="S3" s="93">
        <v>2010</v>
      </c>
      <c r="T3" s="93">
        <v>2011</v>
      </c>
      <c r="U3" s="93">
        <v>2012</v>
      </c>
      <c r="V3" s="93">
        <v>2013</v>
      </c>
      <c r="W3" s="93">
        <v>2014</v>
      </c>
      <c r="X3" s="93">
        <v>2015</v>
      </c>
    </row>
    <row r="4" spans="2:24" x14ac:dyDescent="0.2">
      <c r="B4" s="51" t="s">
        <v>218</v>
      </c>
    </row>
    <row r="6" spans="2:24" x14ac:dyDescent="0.2">
      <c r="D6" s="93" t="s">
        <v>185</v>
      </c>
      <c r="E6" s="93">
        <f>3.48</f>
        <v>3.48</v>
      </c>
      <c r="F6" s="93">
        <f>3.64</f>
        <v>3.64</v>
      </c>
      <c r="G6" s="93">
        <f>3.75</f>
        <v>3.75</v>
      </c>
      <c r="H6" s="93">
        <f>3.93</f>
        <v>3.93</v>
      </c>
      <c r="I6" s="93">
        <f>4.12</f>
        <v>4.12</v>
      </c>
      <c r="J6" s="93">
        <f>4.32</f>
        <v>4.32</v>
      </c>
      <c r="K6" s="93">
        <f>4.53</f>
        <v>4.53</v>
      </c>
      <c r="L6" s="93">
        <f>4.75</f>
        <v>4.75</v>
      </c>
      <c r="M6" s="93">
        <f>4.97</f>
        <v>4.97</v>
      </c>
      <c r="N6" s="93">
        <f>5.21</f>
        <v>5.21</v>
      </c>
      <c r="O6" s="93">
        <f>5.46</f>
        <v>5.46</v>
      </c>
      <c r="P6" s="93">
        <f>5.72</f>
        <v>5.72</v>
      </c>
      <c r="Q6" s="93">
        <f>6</f>
        <v>6</v>
      </c>
      <c r="R6" s="93">
        <f>6.28</f>
        <v>6.28</v>
      </c>
      <c r="S6" s="93">
        <f>6.59</f>
        <v>6.59</v>
      </c>
      <c r="T6" s="93">
        <f>6.9</f>
        <v>6.9</v>
      </c>
      <c r="U6" s="93">
        <f>7.23</f>
        <v>7.23</v>
      </c>
      <c r="V6" s="93">
        <f>7.58</f>
        <v>7.58</v>
      </c>
      <c r="W6" s="93">
        <f>7.95</f>
        <v>7.95</v>
      </c>
      <c r="X6" s="93">
        <f>8.32</f>
        <v>8.32</v>
      </c>
    </row>
    <row r="7" spans="2:24" x14ac:dyDescent="0.2">
      <c r="D7" s="93" t="s">
        <v>217</v>
      </c>
      <c r="E7" s="93">
        <f>3.57</f>
        <v>3.57</v>
      </c>
      <c r="F7" s="93">
        <f>3.58</f>
        <v>3.58</v>
      </c>
      <c r="G7" s="93">
        <f>2.92</f>
        <v>2.92</v>
      </c>
      <c r="H7" s="93">
        <f>2.92</f>
        <v>2.92</v>
      </c>
      <c r="I7" s="93">
        <f>2.92</f>
        <v>2.92</v>
      </c>
      <c r="J7" s="93">
        <f>2.93</f>
        <v>2.93</v>
      </c>
      <c r="K7" s="93">
        <f>2.93</f>
        <v>2.93</v>
      </c>
      <c r="L7" s="93">
        <f>2.94</f>
        <v>2.94</v>
      </c>
      <c r="M7" s="93">
        <f>2.94</f>
        <v>2.94</v>
      </c>
      <c r="N7" s="93">
        <f>2.95</f>
        <v>2.95</v>
      </c>
      <c r="O7" s="93">
        <f>2.95</f>
        <v>2.95</v>
      </c>
      <c r="P7" s="93">
        <f>2.96</f>
        <v>2.96</v>
      </c>
      <c r="Q7" s="93">
        <f>2.97</f>
        <v>2.97</v>
      </c>
      <c r="R7" s="93">
        <f>2.97</f>
        <v>2.97</v>
      </c>
      <c r="S7" s="93">
        <f>2.98</f>
        <v>2.98</v>
      </c>
      <c r="T7" s="93">
        <f>2.99</f>
        <v>2.99</v>
      </c>
      <c r="U7" s="93">
        <f>2.99</f>
        <v>2.99</v>
      </c>
      <c r="V7" s="93">
        <f>3.01</f>
        <v>3.01</v>
      </c>
      <c r="W7" s="93">
        <f>3.01</f>
        <v>3.01</v>
      </c>
      <c r="X7" s="93">
        <f>3.02</f>
        <v>3.02</v>
      </c>
    </row>
    <row r="8" spans="2:24" x14ac:dyDescent="0.2">
      <c r="D8" s="93" t="s">
        <v>216</v>
      </c>
      <c r="E8" s="53">
        <v>0.56000000000000005</v>
      </c>
      <c r="F8" s="53">
        <v>0.56000000000000005</v>
      </c>
      <c r="G8" s="53">
        <v>0.55000000000000004</v>
      </c>
      <c r="H8" s="53">
        <v>0.56999999999999995</v>
      </c>
      <c r="I8" s="53">
        <v>0.56999999999999995</v>
      </c>
      <c r="J8" s="53">
        <v>0.57999999999999996</v>
      </c>
      <c r="K8" s="53">
        <v>0.57999999999999996</v>
      </c>
      <c r="L8" s="53">
        <v>0.6</v>
      </c>
      <c r="M8" s="53">
        <v>0.63</v>
      </c>
      <c r="N8" s="53">
        <v>0.66</v>
      </c>
      <c r="O8" s="53">
        <v>0.69</v>
      </c>
      <c r="P8" s="53">
        <v>0.72</v>
      </c>
      <c r="Q8" s="53">
        <v>0.75</v>
      </c>
      <c r="R8" s="100">
        <f t="shared" ref="R8:X8" si="0">Q8*1.04</f>
        <v>0.78</v>
      </c>
      <c r="S8" s="100">
        <f t="shared" si="0"/>
        <v>0.81120000000000003</v>
      </c>
      <c r="T8" s="100">
        <f t="shared" si="0"/>
        <v>0.84364800000000006</v>
      </c>
      <c r="U8" s="100">
        <f t="shared" si="0"/>
        <v>0.87739392000000005</v>
      </c>
      <c r="V8" s="100">
        <f t="shared" si="0"/>
        <v>0.91248967680000004</v>
      </c>
      <c r="W8" s="100">
        <f t="shared" si="0"/>
        <v>0.94898926387200011</v>
      </c>
      <c r="X8" s="100">
        <f t="shared" si="0"/>
        <v>0.98694883442688019</v>
      </c>
    </row>
    <row r="9" spans="2:24" x14ac:dyDescent="0.2">
      <c r="D9" s="93" t="s">
        <v>215</v>
      </c>
      <c r="E9" s="53">
        <f t="shared" ref="E9:X9" si="1">E6-E8</f>
        <v>2.92</v>
      </c>
      <c r="F9" s="53">
        <f t="shared" si="1"/>
        <v>3.08</v>
      </c>
      <c r="G9" s="53">
        <f t="shared" si="1"/>
        <v>3.2</v>
      </c>
      <c r="H9" s="53">
        <f t="shared" si="1"/>
        <v>3.3600000000000003</v>
      </c>
      <c r="I9" s="53">
        <f t="shared" si="1"/>
        <v>3.5500000000000003</v>
      </c>
      <c r="J9" s="53">
        <f t="shared" si="1"/>
        <v>3.74</v>
      </c>
      <c r="K9" s="53">
        <f t="shared" si="1"/>
        <v>3.95</v>
      </c>
      <c r="L9" s="53">
        <f t="shared" si="1"/>
        <v>4.1500000000000004</v>
      </c>
      <c r="M9" s="53">
        <f t="shared" si="1"/>
        <v>4.34</v>
      </c>
      <c r="N9" s="53">
        <f t="shared" si="1"/>
        <v>4.55</v>
      </c>
      <c r="O9" s="53">
        <f t="shared" si="1"/>
        <v>4.7699999999999996</v>
      </c>
      <c r="P9" s="53">
        <f t="shared" si="1"/>
        <v>5</v>
      </c>
      <c r="Q9" s="53">
        <f t="shared" si="1"/>
        <v>5.25</v>
      </c>
      <c r="R9" s="53">
        <f t="shared" si="1"/>
        <v>5.5</v>
      </c>
      <c r="S9" s="53">
        <f t="shared" si="1"/>
        <v>5.7787999999999995</v>
      </c>
      <c r="T9" s="53">
        <f t="shared" si="1"/>
        <v>6.0563520000000004</v>
      </c>
      <c r="U9" s="53">
        <f t="shared" si="1"/>
        <v>6.3526060800000002</v>
      </c>
      <c r="V9" s="53">
        <f t="shared" si="1"/>
        <v>6.6675103232000001</v>
      </c>
      <c r="W9" s="53">
        <f t="shared" si="1"/>
        <v>7.0010107361280003</v>
      </c>
      <c r="X9" s="53">
        <f t="shared" si="1"/>
        <v>7.3330511655731199</v>
      </c>
    </row>
    <row r="10" spans="2:24" x14ac:dyDescent="0.2"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</row>
    <row r="12" spans="2:24" x14ac:dyDescent="0.2">
      <c r="D12" s="93" t="s">
        <v>214</v>
      </c>
      <c r="E12" s="93">
        <f t="shared" ref="E12:X12" si="2">SUM(E6:E7)</f>
        <v>7.05</v>
      </c>
      <c r="F12" s="93">
        <f t="shared" si="2"/>
        <v>7.2200000000000006</v>
      </c>
      <c r="G12" s="93">
        <f t="shared" si="2"/>
        <v>6.67</v>
      </c>
      <c r="H12" s="93">
        <f t="shared" si="2"/>
        <v>6.85</v>
      </c>
      <c r="I12" s="93">
        <f t="shared" si="2"/>
        <v>7.04</v>
      </c>
      <c r="J12" s="93">
        <f t="shared" si="2"/>
        <v>7.25</v>
      </c>
      <c r="K12" s="93">
        <f t="shared" si="2"/>
        <v>7.4600000000000009</v>
      </c>
      <c r="L12" s="93">
        <f t="shared" si="2"/>
        <v>7.6899999999999995</v>
      </c>
      <c r="M12" s="93">
        <f t="shared" si="2"/>
        <v>7.91</v>
      </c>
      <c r="N12" s="93">
        <f t="shared" si="2"/>
        <v>8.16</v>
      </c>
      <c r="O12" s="93">
        <f t="shared" si="2"/>
        <v>8.41</v>
      </c>
      <c r="P12" s="93">
        <f t="shared" si="2"/>
        <v>8.68</v>
      </c>
      <c r="Q12" s="93">
        <f t="shared" si="2"/>
        <v>8.9700000000000006</v>
      </c>
      <c r="R12" s="93">
        <f t="shared" si="2"/>
        <v>9.25</v>
      </c>
      <c r="S12" s="93">
        <f t="shared" si="2"/>
        <v>9.57</v>
      </c>
      <c r="T12" s="93">
        <f t="shared" si="2"/>
        <v>9.89</v>
      </c>
      <c r="U12" s="93">
        <f t="shared" si="2"/>
        <v>10.220000000000001</v>
      </c>
      <c r="V12" s="93">
        <f t="shared" si="2"/>
        <v>10.59</v>
      </c>
      <c r="W12" s="93">
        <f t="shared" si="2"/>
        <v>10.96</v>
      </c>
      <c r="X12" s="93">
        <f t="shared" si="2"/>
        <v>11.34</v>
      </c>
    </row>
    <row r="14" spans="2:24" x14ac:dyDescent="0.2">
      <c r="D14" s="93" t="s">
        <v>213</v>
      </c>
      <c r="E14" s="99">
        <v>7500</v>
      </c>
      <c r="F14" s="99">
        <v>7500</v>
      </c>
      <c r="G14" s="99">
        <v>7500</v>
      </c>
      <c r="H14" s="99">
        <v>7500</v>
      </c>
      <c r="I14" s="99">
        <v>7500</v>
      </c>
      <c r="J14" s="99">
        <v>7500</v>
      </c>
      <c r="K14" s="99">
        <v>7500</v>
      </c>
      <c r="L14" s="99">
        <v>7500</v>
      </c>
      <c r="M14" s="99">
        <v>7500</v>
      </c>
      <c r="N14" s="99">
        <v>7500</v>
      </c>
      <c r="O14" s="99">
        <v>7500</v>
      </c>
      <c r="P14" s="99">
        <v>7500</v>
      </c>
      <c r="Q14" s="99">
        <v>7500</v>
      </c>
      <c r="R14" s="99">
        <v>7500</v>
      </c>
      <c r="S14" s="99">
        <v>7500</v>
      </c>
      <c r="T14" s="99">
        <v>7500</v>
      </c>
      <c r="U14" s="99">
        <v>7500</v>
      </c>
      <c r="V14" s="99">
        <v>7500</v>
      </c>
      <c r="W14" s="99">
        <v>7500</v>
      </c>
      <c r="X14" s="99">
        <v>7500</v>
      </c>
    </row>
    <row r="16" spans="2:24" ht="15" x14ac:dyDescent="0.25">
      <c r="D16" s="93" t="s">
        <v>212</v>
      </c>
      <c r="E16" s="20">
        <f t="shared" ref="E16:X16" si="3">(E7/E14)*10000</f>
        <v>4.76</v>
      </c>
      <c r="F16" s="20">
        <f t="shared" si="3"/>
        <v>4.7733333333333334</v>
      </c>
      <c r="G16" s="20">
        <f t="shared" si="3"/>
        <v>3.8933333333333331</v>
      </c>
      <c r="H16" s="20">
        <f t="shared" si="3"/>
        <v>3.8933333333333331</v>
      </c>
      <c r="I16" s="20">
        <f t="shared" si="3"/>
        <v>3.8933333333333331</v>
      </c>
      <c r="J16" s="20">
        <f t="shared" si="3"/>
        <v>3.9066666666666672</v>
      </c>
      <c r="K16" s="20">
        <f t="shared" si="3"/>
        <v>3.9066666666666672</v>
      </c>
      <c r="L16" s="20">
        <f t="shared" si="3"/>
        <v>3.92</v>
      </c>
      <c r="M16" s="20">
        <f t="shared" si="3"/>
        <v>3.92</v>
      </c>
      <c r="N16" s="20">
        <f t="shared" si="3"/>
        <v>3.9333333333333336</v>
      </c>
      <c r="O16" s="20">
        <f t="shared" si="3"/>
        <v>3.9333333333333336</v>
      </c>
      <c r="P16" s="20">
        <f t="shared" si="3"/>
        <v>3.9466666666666663</v>
      </c>
      <c r="Q16" s="20">
        <f t="shared" si="3"/>
        <v>3.9600000000000004</v>
      </c>
      <c r="R16" s="20">
        <f t="shared" si="3"/>
        <v>3.9600000000000004</v>
      </c>
      <c r="S16" s="20">
        <f t="shared" si="3"/>
        <v>3.9733333333333332</v>
      </c>
      <c r="T16" s="20">
        <f t="shared" si="3"/>
        <v>3.9866666666666668</v>
      </c>
      <c r="U16" s="20">
        <f t="shared" si="3"/>
        <v>3.9866666666666668</v>
      </c>
      <c r="V16" s="20">
        <f t="shared" si="3"/>
        <v>4.0133333333333328</v>
      </c>
      <c r="W16" s="20">
        <f t="shared" si="3"/>
        <v>4.0133333333333328</v>
      </c>
      <c r="X16" s="20">
        <f t="shared" si="3"/>
        <v>4.0266666666666664</v>
      </c>
    </row>
    <row r="17" spans="3:24" x14ac:dyDescent="0.2">
      <c r="D17" s="93" t="s">
        <v>211</v>
      </c>
      <c r="E17" s="98">
        <f t="shared" ref="E17:X17" si="4">E16*6</f>
        <v>28.56</v>
      </c>
      <c r="F17" s="98">
        <f t="shared" si="4"/>
        <v>28.64</v>
      </c>
      <c r="G17" s="98">
        <f t="shared" si="4"/>
        <v>23.36</v>
      </c>
      <c r="H17" s="98">
        <f t="shared" si="4"/>
        <v>23.36</v>
      </c>
      <c r="I17" s="98">
        <f t="shared" si="4"/>
        <v>23.36</v>
      </c>
      <c r="J17" s="98">
        <f t="shared" si="4"/>
        <v>23.440000000000005</v>
      </c>
      <c r="K17" s="98">
        <f t="shared" si="4"/>
        <v>23.440000000000005</v>
      </c>
      <c r="L17" s="98">
        <f t="shared" si="4"/>
        <v>23.52</v>
      </c>
      <c r="M17" s="98">
        <f t="shared" si="4"/>
        <v>23.52</v>
      </c>
      <c r="N17" s="98">
        <f t="shared" si="4"/>
        <v>23.6</v>
      </c>
      <c r="O17" s="98">
        <f t="shared" si="4"/>
        <v>23.6</v>
      </c>
      <c r="P17" s="98">
        <f t="shared" si="4"/>
        <v>23.68</v>
      </c>
      <c r="Q17" s="98">
        <f t="shared" si="4"/>
        <v>23.76</v>
      </c>
      <c r="R17" s="98">
        <f t="shared" si="4"/>
        <v>23.76</v>
      </c>
      <c r="S17" s="98">
        <f t="shared" si="4"/>
        <v>23.84</v>
      </c>
      <c r="T17" s="98">
        <f t="shared" si="4"/>
        <v>23.92</v>
      </c>
      <c r="U17" s="98">
        <f t="shared" si="4"/>
        <v>23.92</v>
      </c>
      <c r="V17" s="98">
        <f t="shared" si="4"/>
        <v>24.08</v>
      </c>
      <c r="W17" s="98">
        <f t="shared" si="4"/>
        <v>24.08</v>
      </c>
      <c r="X17" s="98">
        <f t="shared" si="4"/>
        <v>24.159999999999997</v>
      </c>
    </row>
    <row r="20" spans="3:24" ht="15" x14ac:dyDescent="0.25">
      <c r="C20" s="51" t="s">
        <v>210</v>
      </c>
      <c r="D20" s="98"/>
      <c r="E20" s="20">
        <f t="shared" ref="E20:X20" si="5">(E6/100)*8760</f>
        <v>304.84799999999996</v>
      </c>
      <c r="F20" s="20">
        <f t="shared" si="5"/>
        <v>318.86400000000003</v>
      </c>
      <c r="G20" s="20">
        <f t="shared" si="5"/>
        <v>328.5</v>
      </c>
      <c r="H20" s="20">
        <f t="shared" si="5"/>
        <v>344.26800000000003</v>
      </c>
      <c r="I20" s="20">
        <f t="shared" si="5"/>
        <v>360.91199999999998</v>
      </c>
      <c r="J20" s="20">
        <f t="shared" si="5"/>
        <v>378.43200000000002</v>
      </c>
      <c r="K20" s="20">
        <f t="shared" si="5"/>
        <v>396.82799999999997</v>
      </c>
      <c r="L20" s="20">
        <f t="shared" si="5"/>
        <v>416.1</v>
      </c>
      <c r="M20" s="20">
        <f t="shared" si="5"/>
        <v>435.37199999999996</v>
      </c>
      <c r="N20" s="20">
        <f t="shared" si="5"/>
        <v>456.39600000000002</v>
      </c>
      <c r="O20" s="20">
        <f t="shared" si="5"/>
        <v>478.29600000000005</v>
      </c>
      <c r="P20" s="20">
        <f t="shared" si="5"/>
        <v>501.072</v>
      </c>
      <c r="Q20" s="20">
        <f t="shared" si="5"/>
        <v>525.6</v>
      </c>
      <c r="R20" s="20">
        <f t="shared" si="5"/>
        <v>550.12800000000004</v>
      </c>
      <c r="S20" s="20">
        <f t="shared" si="5"/>
        <v>577.28399999999999</v>
      </c>
      <c r="T20" s="20">
        <f t="shared" si="5"/>
        <v>604.44000000000005</v>
      </c>
      <c r="U20" s="20">
        <f t="shared" si="5"/>
        <v>633.34800000000007</v>
      </c>
      <c r="V20" s="20">
        <f t="shared" si="5"/>
        <v>664.00800000000004</v>
      </c>
      <c r="W20" s="20">
        <f t="shared" si="5"/>
        <v>696.42</v>
      </c>
      <c r="X20" s="20">
        <f t="shared" si="5"/>
        <v>728.83199999999999</v>
      </c>
    </row>
    <row r="21" spans="3:24" ht="15" x14ac:dyDescent="0.25">
      <c r="D21" s="98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  <row r="22" spans="3:24" ht="15" x14ac:dyDescent="0.25">
      <c r="C22" s="51" t="s">
        <v>209</v>
      </c>
      <c r="D22" s="98"/>
      <c r="E22" s="20">
        <f>'General Inputs (2)'!E12</f>
        <v>2015</v>
      </c>
      <c r="F22" s="20">
        <f t="shared" ref="F22:X22" si="6">E22</f>
        <v>2015</v>
      </c>
      <c r="G22" s="20">
        <f t="shared" si="6"/>
        <v>2015</v>
      </c>
      <c r="H22" s="20">
        <f t="shared" si="6"/>
        <v>2015</v>
      </c>
      <c r="I22" s="20">
        <f t="shared" si="6"/>
        <v>2015</v>
      </c>
      <c r="J22" s="20">
        <f t="shared" si="6"/>
        <v>2015</v>
      </c>
      <c r="K22" s="20">
        <f t="shared" si="6"/>
        <v>2015</v>
      </c>
      <c r="L22" s="20">
        <f t="shared" si="6"/>
        <v>2015</v>
      </c>
      <c r="M22" s="20">
        <f t="shared" si="6"/>
        <v>2015</v>
      </c>
      <c r="N22" s="20">
        <f t="shared" si="6"/>
        <v>2015</v>
      </c>
      <c r="O22" s="20">
        <f t="shared" si="6"/>
        <v>2015</v>
      </c>
      <c r="P22" s="20">
        <f t="shared" si="6"/>
        <v>2015</v>
      </c>
      <c r="Q22" s="20">
        <f t="shared" si="6"/>
        <v>2015</v>
      </c>
      <c r="R22" s="20">
        <f t="shared" si="6"/>
        <v>2015</v>
      </c>
      <c r="S22" s="20">
        <f t="shared" si="6"/>
        <v>2015</v>
      </c>
      <c r="T22" s="20">
        <f t="shared" si="6"/>
        <v>2015</v>
      </c>
      <c r="U22" s="20">
        <f t="shared" si="6"/>
        <v>2015</v>
      </c>
      <c r="V22" s="20">
        <f t="shared" si="6"/>
        <v>2015</v>
      </c>
      <c r="W22" s="20">
        <f t="shared" si="6"/>
        <v>2015</v>
      </c>
      <c r="X22" s="20">
        <f t="shared" si="6"/>
        <v>2015</v>
      </c>
    </row>
    <row r="23" spans="3:24" ht="15" x14ac:dyDescent="0.25">
      <c r="D23" s="98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</row>
    <row r="24" spans="3:24" ht="15" x14ac:dyDescent="0.25">
      <c r="C24" s="51" t="s">
        <v>208</v>
      </c>
      <c r="D24" s="98"/>
      <c r="E24" s="17">
        <f t="shared" ref="E24:X24" si="7">E20*E22</f>
        <v>614268.71999999986</v>
      </c>
      <c r="F24" s="17">
        <f t="shared" si="7"/>
        <v>642510.96000000008</v>
      </c>
      <c r="G24" s="17">
        <f t="shared" si="7"/>
        <v>661927.5</v>
      </c>
      <c r="H24" s="17">
        <f t="shared" si="7"/>
        <v>693700.02</v>
      </c>
      <c r="I24" s="17">
        <f t="shared" si="7"/>
        <v>727237.67999999993</v>
      </c>
      <c r="J24" s="17">
        <f t="shared" si="7"/>
        <v>762540.48</v>
      </c>
      <c r="K24" s="17">
        <f t="shared" si="7"/>
        <v>799608.41999999993</v>
      </c>
      <c r="L24" s="17">
        <f t="shared" si="7"/>
        <v>838441.5</v>
      </c>
      <c r="M24" s="17">
        <f t="shared" si="7"/>
        <v>877274.58</v>
      </c>
      <c r="N24" s="17">
        <f t="shared" si="7"/>
        <v>919637.94000000006</v>
      </c>
      <c r="O24" s="17">
        <f t="shared" si="7"/>
        <v>963766.44000000006</v>
      </c>
      <c r="P24" s="17">
        <f t="shared" si="7"/>
        <v>1009660.08</v>
      </c>
      <c r="Q24" s="17">
        <f t="shared" si="7"/>
        <v>1059084</v>
      </c>
      <c r="R24" s="17">
        <f t="shared" si="7"/>
        <v>1108507.9200000002</v>
      </c>
      <c r="S24" s="17">
        <f t="shared" si="7"/>
        <v>1163227.26</v>
      </c>
      <c r="T24" s="17">
        <f t="shared" si="7"/>
        <v>1217946.6000000001</v>
      </c>
      <c r="U24" s="17">
        <f t="shared" si="7"/>
        <v>1276196.2200000002</v>
      </c>
      <c r="V24" s="17">
        <f t="shared" si="7"/>
        <v>1337976.1200000001</v>
      </c>
      <c r="W24" s="17">
        <f t="shared" si="7"/>
        <v>1403286.2999999998</v>
      </c>
      <c r="X24" s="17">
        <f t="shared" si="7"/>
        <v>1468596.48</v>
      </c>
    </row>
    <row r="25" spans="3:24" ht="15" x14ac:dyDescent="0.25">
      <c r="D25" s="98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</row>
    <row r="26" spans="3:24" ht="15" x14ac:dyDescent="0.25">
      <c r="C26" s="51" t="s">
        <v>207</v>
      </c>
      <c r="D26" s="98"/>
      <c r="E26" s="20">
        <f t="shared" ref="E26:X26" si="8">E12</f>
        <v>7.05</v>
      </c>
      <c r="F26" s="20">
        <f t="shared" si="8"/>
        <v>7.2200000000000006</v>
      </c>
      <c r="G26" s="20">
        <f t="shared" si="8"/>
        <v>6.67</v>
      </c>
      <c r="H26" s="20">
        <f t="shared" si="8"/>
        <v>6.85</v>
      </c>
      <c r="I26" s="20">
        <f t="shared" si="8"/>
        <v>7.04</v>
      </c>
      <c r="J26" s="20">
        <f t="shared" si="8"/>
        <v>7.25</v>
      </c>
      <c r="K26" s="20">
        <f t="shared" si="8"/>
        <v>7.4600000000000009</v>
      </c>
      <c r="L26" s="20">
        <f t="shared" si="8"/>
        <v>7.6899999999999995</v>
      </c>
      <c r="M26" s="20">
        <f t="shared" si="8"/>
        <v>7.91</v>
      </c>
      <c r="N26" s="20">
        <f t="shared" si="8"/>
        <v>8.16</v>
      </c>
      <c r="O26" s="20">
        <f t="shared" si="8"/>
        <v>8.41</v>
      </c>
      <c r="P26" s="20">
        <f t="shared" si="8"/>
        <v>8.68</v>
      </c>
      <c r="Q26" s="20">
        <f t="shared" si="8"/>
        <v>8.9700000000000006</v>
      </c>
      <c r="R26" s="20">
        <f t="shared" si="8"/>
        <v>9.25</v>
      </c>
      <c r="S26" s="20">
        <f t="shared" si="8"/>
        <v>9.57</v>
      </c>
      <c r="T26" s="20">
        <f t="shared" si="8"/>
        <v>9.89</v>
      </c>
      <c r="U26" s="20">
        <f t="shared" si="8"/>
        <v>10.220000000000001</v>
      </c>
      <c r="V26" s="20">
        <f t="shared" si="8"/>
        <v>10.59</v>
      </c>
      <c r="W26" s="20">
        <f t="shared" si="8"/>
        <v>10.96</v>
      </c>
      <c r="X26" s="20">
        <f t="shared" si="8"/>
        <v>11.34</v>
      </c>
    </row>
    <row r="27" spans="3:24" ht="15" x14ac:dyDescent="0.25">
      <c r="D27" s="98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</row>
    <row r="28" spans="3:24" ht="15" x14ac:dyDescent="0.25">
      <c r="C28" s="51" t="s">
        <v>206</v>
      </c>
      <c r="D28" s="98"/>
      <c r="E28" s="20">
        <v>1</v>
      </c>
      <c r="F28" s="20">
        <v>1.1071829795837402</v>
      </c>
      <c r="G28" s="20">
        <v>1.2143659591674805</v>
      </c>
      <c r="H28" s="20">
        <v>1.3215489387512207</v>
      </c>
      <c r="I28" s="20">
        <f>'India Exchange Rate (2)'!J26</f>
        <v>1.4287318681318679</v>
      </c>
      <c r="J28" s="20">
        <f>'India Exchange Rate (2)'!K26</f>
        <v>1.4993103448275873</v>
      </c>
      <c r="K28" s="20">
        <f>'India Exchange Rate (2)'!L26</f>
        <v>1.5434689533540114</v>
      </c>
      <c r="L28" s="20">
        <f>'India Exchange Rate (2)'!M26</f>
        <v>1.4789819376026252</v>
      </c>
      <c r="M28" s="20">
        <f>'India Exchange Rate (2)'!N26</f>
        <v>1.437131952017449</v>
      </c>
      <c r="N28" s="20">
        <f>'India Exchange Rate (2)'!O26</f>
        <v>1.3971758241758239</v>
      </c>
      <c r="O28" s="20">
        <f>'India Exchange Rate (2)'!P26</f>
        <v>1.4343833943833961</v>
      </c>
      <c r="P28" s="20">
        <f>'India Exchange Rate (2)'!Q26</f>
        <v>1.3076263455573784</v>
      </c>
      <c r="Q28" s="20">
        <f>'India Exchange Rate (2)'!R26</f>
        <v>1.3780758512056224</v>
      </c>
      <c r="R28" s="20">
        <f>'India Exchange Rate (2)'!S26</f>
        <v>1.556009503589121</v>
      </c>
      <c r="S28" s="20">
        <f t="shared" ref="S28:X28" si="9">R28</f>
        <v>1.556009503589121</v>
      </c>
      <c r="T28" s="20">
        <f t="shared" si="9"/>
        <v>1.556009503589121</v>
      </c>
      <c r="U28" s="20">
        <f t="shared" si="9"/>
        <v>1.556009503589121</v>
      </c>
      <c r="V28" s="20">
        <f t="shared" si="9"/>
        <v>1.556009503589121</v>
      </c>
      <c r="W28" s="20">
        <f t="shared" si="9"/>
        <v>1.556009503589121</v>
      </c>
      <c r="X28" s="20">
        <f t="shared" si="9"/>
        <v>1.556009503589121</v>
      </c>
    </row>
    <row r="29" spans="3:24" ht="15" x14ac:dyDescent="0.25">
      <c r="D29" s="98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</row>
    <row r="30" spans="3:24" ht="15" x14ac:dyDescent="0.25">
      <c r="D30" s="98"/>
      <c r="E30" s="21">
        <f t="shared" ref="E30:X30" si="10">E3</f>
        <v>1996</v>
      </c>
      <c r="F30" s="21">
        <f t="shared" si="10"/>
        <v>1997</v>
      </c>
      <c r="G30" s="21">
        <f t="shared" si="10"/>
        <v>1998</v>
      </c>
      <c r="H30" s="21">
        <f t="shared" si="10"/>
        <v>1999</v>
      </c>
      <c r="I30" s="21">
        <f t="shared" si="10"/>
        <v>2000</v>
      </c>
      <c r="J30" s="21">
        <f t="shared" si="10"/>
        <v>2001</v>
      </c>
      <c r="K30" s="21">
        <f t="shared" si="10"/>
        <v>2002</v>
      </c>
      <c r="L30" s="21">
        <f t="shared" si="10"/>
        <v>2003</v>
      </c>
      <c r="M30" s="21">
        <f t="shared" si="10"/>
        <v>2004</v>
      </c>
      <c r="N30" s="21">
        <f t="shared" si="10"/>
        <v>2005</v>
      </c>
      <c r="O30" s="21">
        <f t="shared" si="10"/>
        <v>2006</v>
      </c>
      <c r="P30" s="21">
        <f t="shared" si="10"/>
        <v>2007</v>
      </c>
      <c r="Q30" s="21">
        <f t="shared" si="10"/>
        <v>2008</v>
      </c>
      <c r="R30" s="21">
        <f t="shared" si="10"/>
        <v>2009</v>
      </c>
      <c r="S30" s="21">
        <f t="shared" si="10"/>
        <v>2010</v>
      </c>
      <c r="T30" s="21">
        <f t="shared" si="10"/>
        <v>2011</v>
      </c>
      <c r="U30" s="21">
        <f t="shared" si="10"/>
        <v>2012</v>
      </c>
      <c r="V30" s="21">
        <f t="shared" si="10"/>
        <v>2013</v>
      </c>
      <c r="W30" s="21">
        <f t="shared" si="10"/>
        <v>2014</v>
      </c>
      <c r="X30" s="21">
        <f t="shared" si="10"/>
        <v>2015</v>
      </c>
    </row>
    <row r="31" spans="3:24" ht="15" x14ac:dyDescent="0.25">
      <c r="D31" s="98" t="s">
        <v>205</v>
      </c>
      <c r="E31" s="20">
        <f t="shared" ref="E31:X31" si="11">E12</f>
        <v>7.05</v>
      </c>
      <c r="F31" s="20">
        <f t="shared" si="11"/>
        <v>7.2200000000000006</v>
      </c>
      <c r="G31" s="20">
        <f t="shared" si="11"/>
        <v>6.67</v>
      </c>
      <c r="H31" s="20">
        <f t="shared" si="11"/>
        <v>6.85</v>
      </c>
      <c r="I31" s="20">
        <f t="shared" si="11"/>
        <v>7.04</v>
      </c>
      <c r="J31" s="20">
        <f t="shared" si="11"/>
        <v>7.25</v>
      </c>
      <c r="K31" s="20">
        <f t="shared" si="11"/>
        <v>7.4600000000000009</v>
      </c>
      <c r="L31" s="20">
        <f t="shared" si="11"/>
        <v>7.6899999999999995</v>
      </c>
      <c r="M31" s="20">
        <f t="shared" si="11"/>
        <v>7.91</v>
      </c>
      <c r="N31" s="20">
        <f t="shared" si="11"/>
        <v>8.16</v>
      </c>
      <c r="O31" s="20">
        <f t="shared" si="11"/>
        <v>8.41</v>
      </c>
      <c r="P31" s="20">
        <f t="shared" si="11"/>
        <v>8.68</v>
      </c>
      <c r="Q31" s="20">
        <f t="shared" si="11"/>
        <v>8.9700000000000006</v>
      </c>
      <c r="R31" s="20">
        <f t="shared" si="11"/>
        <v>9.25</v>
      </c>
      <c r="S31" s="20">
        <f t="shared" si="11"/>
        <v>9.57</v>
      </c>
      <c r="T31" s="20">
        <f t="shared" si="11"/>
        <v>9.89</v>
      </c>
      <c r="U31" s="20">
        <f t="shared" si="11"/>
        <v>10.220000000000001</v>
      </c>
      <c r="V31" s="20">
        <f t="shared" si="11"/>
        <v>10.59</v>
      </c>
      <c r="W31" s="20">
        <f t="shared" si="11"/>
        <v>10.96</v>
      </c>
      <c r="X31" s="20">
        <f t="shared" si="11"/>
        <v>11.34</v>
      </c>
    </row>
    <row r="32" spans="3:24" ht="15" x14ac:dyDescent="0.25">
      <c r="D32" s="98" t="s">
        <v>204</v>
      </c>
      <c r="E32" s="20">
        <f t="shared" ref="E32:X32" si="12">E31*E28</f>
        <v>7.05</v>
      </c>
      <c r="F32" s="20">
        <f t="shared" si="12"/>
        <v>7.9938611125946055</v>
      </c>
      <c r="G32" s="20">
        <f t="shared" si="12"/>
        <v>8.0998209476470944</v>
      </c>
      <c r="H32" s="20">
        <f t="shared" si="12"/>
        <v>9.0526102304458611</v>
      </c>
      <c r="I32" s="20">
        <f t="shared" si="12"/>
        <v>10.05827235164835</v>
      </c>
      <c r="J32" s="20">
        <f t="shared" si="12"/>
        <v>10.870000000000008</v>
      </c>
      <c r="K32" s="20">
        <f t="shared" si="12"/>
        <v>11.514278392020927</v>
      </c>
      <c r="L32" s="20">
        <f t="shared" si="12"/>
        <v>11.373371100164187</v>
      </c>
      <c r="M32" s="20">
        <f t="shared" si="12"/>
        <v>11.367713740458022</v>
      </c>
      <c r="N32" s="20">
        <f t="shared" si="12"/>
        <v>11.400954725274723</v>
      </c>
      <c r="O32" s="20">
        <f t="shared" si="12"/>
        <v>12.063164346764362</v>
      </c>
      <c r="P32" s="20">
        <f t="shared" si="12"/>
        <v>11.350196679438044</v>
      </c>
      <c r="Q32" s="20">
        <f t="shared" si="12"/>
        <v>12.361340385314433</v>
      </c>
      <c r="R32" s="20">
        <f t="shared" si="12"/>
        <v>14.393087908199369</v>
      </c>
      <c r="S32" s="20">
        <f t="shared" si="12"/>
        <v>14.891010949347889</v>
      </c>
      <c r="T32" s="20">
        <f t="shared" si="12"/>
        <v>15.388933990496408</v>
      </c>
      <c r="U32" s="20">
        <f t="shared" si="12"/>
        <v>15.902417126680819</v>
      </c>
      <c r="V32" s="20">
        <f t="shared" si="12"/>
        <v>16.478140643008793</v>
      </c>
      <c r="W32" s="20">
        <f t="shared" si="12"/>
        <v>17.053864159336769</v>
      </c>
      <c r="X32" s="20">
        <f t="shared" si="12"/>
        <v>17.645147770700632</v>
      </c>
    </row>
    <row r="33" spans="2:24" ht="15" x14ac:dyDescent="0.25">
      <c r="D33" s="98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2:24" ht="15" x14ac:dyDescent="0.25">
      <c r="D34" s="98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</row>
    <row r="35" spans="2:24" ht="15" x14ac:dyDescent="0.25">
      <c r="D35" s="98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2:24" ht="15" x14ac:dyDescent="0.25">
      <c r="B36" s="51" t="s">
        <v>203</v>
      </c>
      <c r="D36" s="98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</row>
    <row r="37" spans="2:24" ht="15" x14ac:dyDescent="0.25">
      <c r="D37" s="98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</row>
    <row r="38" spans="2:24" ht="15" x14ac:dyDescent="0.25">
      <c r="C38" s="51" t="s">
        <v>202</v>
      </c>
      <c r="D38" s="98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</row>
    <row r="39" spans="2:24" ht="15" x14ac:dyDescent="0.25">
      <c r="C39" s="51" t="s">
        <v>201</v>
      </c>
      <c r="D39" s="98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</row>
    <row r="40" spans="2:24" ht="15" x14ac:dyDescent="0.25">
      <c r="D40" s="98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</row>
    <row r="42" spans="2:24" x14ac:dyDescent="0.2">
      <c r="D42" s="97"/>
    </row>
    <row r="44" spans="2:24" x14ac:dyDescent="0.2">
      <c r="D44" s="96" t="s">
        <v>200</v>
      </c>
    </row>
    <row r="49" spans="3:24" x14ac:dyDescent="0.2">
      <c r="E49" s="93">
        <f>1996</f>
        <v>1996</v>
      </c>
      <c r="F49" s="93">
        <f>1997</f>
        <v>1997</v>
      </c>
      <c r="G49" s="93">
        <f>1998</f>
        <v>1998</v>
      </c>
      <c r="H49" s="93">
        <f>1999</f>
        <v>1999</v>
      </c>
      <c r="I49" s="93">
        <f>2000</f>
        <v>2000</v>
      </c>
      <c r="J49" s="93">
        <v>2001</v>
      </c>
      <c r="K49" s="93">
        <v>2002</v>
      </c>
      <c r="L49" s="93">
        <v>2003</v>
      </c>
      <c r="M49" s="93">
        <v>2004</v>
      </c>
      <c r="N49" s="93">
        <v>2005</v>
      </c>
      <c r="O49" s="93">
        <v>2006</v>
      </c>
      <c r="P49" s="93">
        <v>2007</v>
      </c>
      <c r="Q49" s="93">
        <v>2008</v>
      </c>
      <c r="R49" s="93">
        <v>2009</v>
      </c>
      <c r="S49" s="93">
        <v>2010</v>
      </c>
      <c r="T49" s="93">
        <v>2011</v>
      </c>
      <c r="U49" s="93">
        <v>2012</v>
      </c>
      <c r="V49" s="93">
        <v>2013</v>
      </c>
      <c r="W49" s="93">
        <v>2014</v>
      </c>
      <c r="X49" s="93">
        <v>2015</v>
      </c>
    </row>
    <row r="50" spans="3:24" x14ac:dyDescent="0.2">
      <c r="E50" s="93">
        <f>E12</f>
        <v>7.05</v>
      </c>
    </row>
    <row r="51" spans="3:24" x14ac:dyDescent="0.2">
      <c r="F51" s="93">
        <f>$E$70</f>
        <v>1000</v>
      </c>
    </row>
    <row r="52" spans="3:24" x14ac:dyDescent="0.2">
      <c r="C52" s="51" t="s">
        <v>179</v>
      </c>
      <c r="F52" s="93">
        <f>$E$72</f>
        <v>620</v>
      </c>
    </row>
    <row r="53" spans="3:24" x14ac:dyDescent="0.2">
      <c r="C53" s="51" t="s">
        <v>199</v>
      </c>
      <c r="F53" s="95">
        <f>$E$75</f>
        <v>0.95</v>
      </c>
    </row>
    <row r="54" spans="3:24" x14ac:dyDescent="0.2">
      <c r="C54" s="51" t="s">
        <v>95</v>
      </c>
      <c r="F54" s="93">
        <f>F12/100</f>
        <v>7.22E-2</v>
      </c>
    </row>
    <row r="55" spans="3:24" x14ac:dyDescent="0.2">
      <c r="C55" s="51" t="s">
        <v>42</v>
      </c>
      <c r="F55" s="93">
        <v>8760</v>
      </c>
    </row>
    <row r="57" spans="3:24" ht="15" x14ac:dyDescent="0.25">
      <c r="F57" s="18">
        <f>F52*F51*F53*F54*F55</f>
        <v>372526008</v>
      </c>
    </row>
    <row r="58" spans="3:24" ht="15" x14ac:dyDescent="0.25">
      <c r="C58" s="51" t="s">
        <v>198</v>
      </c>
      <c r="E58" s="16">
        <f>E12*E70*E71*(E76/100)</f>
        <v>308790000</v>
      </c>
      <c r="F58" s="17">
        <f>(F12/100)*$E$70*$E$72*$E$75*$E$76</f>
        <v>372526007.99999994</v>
      </c>
      <c r="G58" s="17">
        <f>(G12/100)*$E$70*$E$72*$E$75*$E$76</f>
        <v>344147987.99999988</v>
      </c>
      <c r="H58" s="17">
        <f>(H12/100)*$E$70*$E$72*$E$75*$E$76</f>
        <v>353435339.99999994</v>
      </c>
      <c r="I58" s="17">
        <f>(I12/100)*E70*E73*E76*E74*E75</f>
        <v>1053130779.6258993</v>
      </c>
      <c r="J58" s="16">
        <f t="shared" ref="J58:X58" si="13">(J12/100)*$E$70*$E$73*$E$76*$E$74*$E$75</f>
        <v>1084545192.0863309</v>
      </c>
      <c r="K58" s="16">
        <f t="shared" si="13"/>
        <v>1115959604.5467627</v>
      </c>
      <c r="L58" s="16">
        <f t="shared" si="13"/>
        <v>1150365865.8129492</v>
      </c>
      <c r="M58" s="16">
        <f t="shared" si="13"/>
        <v>1183276202.676259</v>
      </c>
      <c r="N58" s="16">
        <f t="shared" si="13"/>
        <v>1220674312.7482016</v>
      </c>
      <c r="O58" s="16">
        <f t="shared" si="13"/>
        <v>1258072422.8201442</v>
      </c>
      <c r="P58" s="16">
        <f t="shared" si="13"/>
        <v>1298462381.6978416</v>
      </c>
      <c r="Q58" s="16">
        <f t="shared" si="13"/>
        <v>1341844189.381295</v>
      </c>
      <c r="R58" s="16">
        <f t="shared" si="13"/>
        <v>1383730072.6618705</v>
      </c>
      <c r="S58" s="16">
        <f t="shared" si="13"/>
        <v>1431599653.5539567</v>
      </c>
      <c r="T58" s="16">
        <f t="shared" si="13"/>
        <v>1479469234.4460433</v>
      </c>
      <c r="U58" s="16">
        <f t="shared" si="13"/>
        <v>1528834739.7410073</v>
      </c>
      <c r="V58" s="16">
        <f t="shared" si="13"/>
        <v>1584183942.6474817</v>
      </c>
      <c r="W58" s="16">
        <f t="shared" si="13"/>
        <v>1639533145.553957</v>
      </c>
      <c r="X58" s="16">
        <f t="shared" si="13"/>
        <v>1696378272.8633094</v>
      </c>
    </row>
    <row r="60" spans="3:24" x14ac:dyDescent="0.2">
      <c r="C60" s="51" t="s">
        <v>198</v>
      </c>
    </row>
    <row r="63" spans="3:24" x14ac:dyDescent="0.2">
      <c r="C63" s="51" t="s">
        <v>198</v>
      </c>
    </row>
    <row r="66" spans="3:8" x14ac:dyDescent="0.2">
      <c r="C66" s="51" t="s">
        <v>198</v>
      </c>
    </row>
    <row r="70" spans="3:8" x14ac:dyDescent="0.2">
      <c r="C70" s="51" t="s">
        <v>197</v>
      </c>
      <c r="E70" s="93">
        <f>1000</f>
        <v>1000</v>
      </c>
      <c r="F70" s="93" t="s">
        <v>196</v>
      </c>
    </row>
    <row r="71" spans="3:8" x14ac:dyDescent="0.2">
      <c r="C71" s="51" t="s">
        <v>195</v>
      </c>
      <c r="E71" s="93">
        <f>500</f>
        <v>500</v>
      </c>
    </row>
    <row r="72" spans="3:8" x14ac:dyDescent="0.2">
      <c r="C72" s="51" t="s">
        <v>43</v>
      </c>
      <c r="E72" s="93">
        <f>620</f>
        <v>620</v>
      </c>
    </row>
    <row r="73" spans="3:8" x14ac:dyDescent="0.2">
      <c r="C73" s="51" t="s">
        <v>194</v>
      </c>
      <c r="E73" s="93">
        <f>2015</f>
        <v>2015</v>
      </c>
    </row>
    <row r="74" spans="3:8" ht="15" x14ac:dyDescent="0.25">
      <c r="C74" s="51" t="s">
        <v>193</v>
      </c>
      <c r="E74" s="15">
        <f>E72/695</f>
        <v>0.8920863309352518</v>
      </c>
    </row>
    <row r="75" spans="3:8" ht="15" x14ac:dyDescent="0.25">
      <c r="C75" s="51" t="s">
        <v>192</v>
      </c>
      <c r="E75" s="15">
        <f>0.95</f>
        <v>0.95</v>
      </c>
    </row>
    <row r="76" spans="3:8" x14ac:dyDescent="0.2">
      <c r="C76" s="51" t="s">
        <v>191</v>
      </c>
      <c r="E76" s="93">
        <f>8760</f>
        <v>8760</v>
      </c>
    </row>
    <row r="78" spans="3:8" x14ac:dyDescent="0.2">
      <c r="E78" s="93">
        <v>0.68500000000000005</v>
      </c>
      <c r="F78" s="95">
        <v>0.16</v>
      </c>
    </row>
    <row r="80" spans="3:8" x14ac:dyDescent="0.2">
      <c r="E80" s="93" t="s">
        <v>190</v>
      </c>
      <c r="F80" s="93">
        <f>0.16</f>
        <v>0.16</v>
      </c>
      <c r="G80" s="93" t="s">
        <v>189</v>
      </c>
      <c r="H80" s="93">
        <f>0.685</f>
        <v>0.68500000000000005</v>
      </c>
    </row>
    <row r="81" spans="4:26" x14ac:dyDescent="0.2">
      <c r="F81" s="93">
        <f>0.2522</f>
        <v>0.25219999999999998</v>
      </c>
      <c r="G81" s="93" t="s">
        <v>188</v>
      </c>
      <c r="H81" s="93" t="s">
        <v>187</v>
      </c>
    </row>
    <row r="83" spans="4:26" x14ac:dyDescent="0.2">
      <c r="E83" s="93" t="s">
        <v>186</v>
      </c>
      <c r="F83" s="93">
        <f>(F81*H80)/0.16</f>
        <v>1.07973125</v>
      </c>
    </row>
    <row r="88" spans="4:26" x14ac:dyDescent="0.2"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</row>
    <row r="89" spans="4:26" x14ac:dyDescent="0.2">
      <c r="D89" s="51"/>
      <c r="E89" s="51"/>
      <c r="F89" s="51">
        <v>1996</v>
      </c>
      <c r="G89" s="51">
        <f t="shared" ref="G89:Y89" si="14">F89+1</f>
        <v>1997</v>
      </c>
      <c r="H89" s="51">
        <f t="shared" si="14"/>
        <v>1998</v>
      </c>
      <c r="I89" s="51">
        <f t="shared" si="14"/>
        <v>1999</v>
      </c>
      <c r="J89" s="51">
        <f t="shared" si="14"/>
        <v>2000</v>
      </c>
      <c r="K89" s="51">
        <f t="shared" si="14"/>
        <v>2001</v>
      </c>
      <c r="L89" s="51">
        <f t="shared" si="14"/>
        <v>2002</v>
      </c>
      <c r="M89" s="51">
        <f t="shared" si="14"/>
        <v>2003</v>
      </c>
      <c r="N89" s="51">
        <f t="shared" si="14"/>
        <v>2004</v>
      </c>
      <c r="O89" s="51">
        <f t="shared" si="14"/>
        <v>2005</v>
      </c>
      <c r="P89" s="51">
        <f t="shared" si="14"/>
        <v>2006</v>
      </c>
      <c r="Q89" s="51">
        <f t="shared" si="14"/>
        <v>2007</v>
      </c>
      <c r="R89" s="51">
        <f t="shared" si="14"/>
        <v>2008</v>
      </c>
      <c r="S89" s="51">
        <f t="shared" si="14"/>
        <v>2009</v>
      </c>
      <c r="T89" s="51">
        <f t="shared" si="14"/>
        <v>2010</v>
      </c>
      <c r="U89" s="51">
        <f t="shared" si="14"/>
        <v>2011</v>
      </c>
      <c r="V89" s="51">
        <f t="shared" si="14"/>
        <v>2012</v>
      </c>
      <c r="W89" s="51">
        <f t="shared" si="14"/>
        <v>2013</v>
      </c>
      <c r="X89" s="51">
        <f t="shared" si="14"/>
        <v>2014</v>
      </c>
      <c r="Y89" s="51">
        <f t="shared" si="14"/>
        <v>2015</v>
      </c>
      <c r="Z89" s="51"/>
    </row>
    <row r="90" spans="4:26" x14ac:dyDescent="0.2"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</row>
    <row r="91" spans="4:26" x14ac:dyDescent="0.2">
      <c r="D91" s="51" t="s">
        <v>185</v>
      </c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</row>
    <row r="92" spans="4:26" x14ac:dyDescent="0.2">
      <c r="D92" s="51"/>
      <c r="E92" s="51" t="s">
        <v>184</v>
      </c>
      <c r="S92" s="51"/>
      <c r="T92" s="51"/>
      <c r="U92" s="51"/>
      <c r="V92" s="51"/>
      <c r="W92" s="51"/>
      <c r="X92" s="51"/>
      <c r="Y92" s="51"/>
      <c r="Z92" s="51"/>
    </row>
    <row r="93" spans="4:26" x14ac:dyDescent="0.2"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</row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04D7A-9B40-4B9C-A26E-233AC7673B31}">
  <sheetPr codeName="Sheet61"/>
  <dimension ref="A1:L43"/>
  <sheetViews>
    <sheetView showGridLines="0" topLeftCell="A10" workbookViewId="0">
      <selection activeCell="I21" sqref="I21"/>
    </sheetView>
  </sheetViews>
  <sheetFormatPr defaultRowHeight="15" outlineLevelRow="1" outlineLevelCol="1" x14ac:dyDescent="0.25"/>
  <cols>
    <col min="1" max="1" width="48.5703125" bestFit="1" customWidth="1"/>
    <col min="2" max="4" width="10" customWidth="1" outlineLevel="1"/>
    <col min="5" max="5" width="8.85546875" customWidth="1" outlineLevel="1"/>
    <col min="12" max="12" width="12.42578125" bestFit="1" customWidth="1"/>
  </cols>
  <sheetData>
    <row r="1" spans="1:12" x14ac:dyDescent="0.25">
      <c r="B1" t="s">
        <v>3318</v>
      </c>
      <c r="F1" t="s">
        <v>3319</v>
      </c>
    </row>
    <row r="3" spans="1:12" x14ac:dyDescent="0.25">
      <c r="B3">
        <v>1998</v>
      </c>
      <c r="C3">
        <v>1999</v>
      </c>
      <c r="D3">
        <v>2000</v>
      </c>
      <c r="F3">
        <v>1998</v>
      </c>
      <c r="G3">
        <v>1999</v>
      </c>
      <c r="H3">
        <v>2000</v>
      </c>
    </row>
    <row r="4" spans="1:12" x14ac:dyDescent="0.25">
      <c r="A4" t="s">
        <v>2879</v>
      </c>
      <c r="B4" s="6">
        <f>'MSEB Rates'!I5</f>
        <v>56597</v>
      </c>
      <c r="C4" s="6">
        <f>'MSEB Rates'!J5</f>
        <v>60459</v>
      </c>
      <c r="D4" s="6">
        <f>'MSEB Rates'!K5</f>
        <v>62111</v>
      </c>
      <c r="F4" s="66">
        <f t="shared" ref="F4:H6" si="0">B4</f>
        <v>56597</v>
      </c>
      <c r="G4" s="66">
        <f t="shared" si="0"/>
        <v>60459</v>
      </c>
      <c r="H4" s="66">
        <f t="shared" si="0"/>
        <v>62111</v>
      </c>
    </row>
    <row r="5" spans="1:12" x14ac:dyDescent="0.25">
      <c r="A5" t="s">
        <v>2878</v>
      </c>
      <c r="B5" s="6">
        <f>'MSEB Rates'!I6</f>
        <v>46328</v>
      </c>
      <c r="C5" s="6">
        <f>'MSEB Rates'!J6</f>
        <v>41982</v>
      </c>
      <c r="D5" s="6">
        <f>'MSEB Rates'!K6</f>
        <v>39994</v>
      </c>
      <c r="F5" s="66">
        <f t="shared" si="0"/>
        <v>46328</v>
      </c>
      <c r="G5" s="66">
        <f t="shared" si="0"/>
        <v>41982</v>
      </c>
      <c r="H5" s="66">
        <f t="shared" si="0"/>
        <v>39994</v>
      </c>
    </row>
    <row r="6" spans="1:12" x14ac:dyDescent="0.25">
      <c r="A6" t="s">
        <v>2877</v>
      </c>
      <c r="B6" s="2">
        <f>'MSEB Rates'!I7</f>
        <v>0.18099999999999999</v>
      </c>
      <c r="C6" s="2">
        <f>'MSEB Rates'!J7</f>
        <v>0.30599999999999999</v>
      </c>
      <c r="D6" s="2">
        <f>'MSEB Rates'!K7</f>
        <v>0.35599999999999998</v>
      </c>
      <c r="F6" s="2">
        <f t="shared" si="0"/>
        <v>0.18099999999999999</v>
      </c>
      <c r="G6" s="2">
        <f t="shared" si="0"/>
        <v>0.30599999999999999</v>
      </c>
      <c r="H6" s="2">
        <f t="shared" si="0"/>
        <v>0.35599999999999998</v>
      </c>
    </row>
    <row r="8" spans="1:12" x14ac:dyDescent="0.25">
      <c r="A8" t="s">
        <v>2876</v>
      </c>
    </row>
    <row r="9" spans="1:12" x14ac:dyDescent="0.25">
      <c r="A9" t="s">
        <v>2875</v>
      </c>
      <c r="B9" s="74">
        <v>105359.3</v>
      </c>
      <c r="C9" s="74">
        <v>111311.9</v>
      </c>
      <c r="D9" s="74">
        <v>122615.5</v>
      </c>
      <c r="F9" s="3">
        <f t="shared" ref="F9:H15" si="1">B9/B$39</f>
        <v>2549.2558572058815</v>
      </c>
      <c r="G9" s="3">
        <f t="shared" si="1"/>
        <v>2581.3739650774887</v>
      </c>
      <c r="H9" s="3">
        <f t="shared" si="1"/>
        <v>2724.7323759210917</v>
      </c>
      <c r="L9" s="66">
        <v>250000</v>
      </c>
    </row>
    <row r="10" spans="1:12" x14ac:dyDescent="0.25">
      <c r="A10" t="s">
        <v>2874</v>
      </c>
      <c r="B10" s="74">
        <v>3551</v>
      </c>
      <c r="C10" s="74">
        <v>20841.900000000001</v>
      </c>
      <c r="D10" s="74">
        <v>-3738.5</v>
      </c>
      <c r="F10" s="3">
        <f t="shared" si="1"/>
        <v>85.919397233448635</v>
      </c>
      <c r="G10" s="3">
        <f t="shared" si="1"/>
        <v>483.33321093924837</v>
      </c>
      <c r="H10" s="3">
        <f t="shared" si="1"/>
        <v>-83.07605471886508</v>
      </c>
      <c r="L10">
        <v>365</v>
      </c>
    </row>
    <row r="11" spans="1:12" ht="15.75" thickBot="1" x14ac:dyDescent="0.3">
      <c r="A11" s="1" t="s">
        <v>2873</v>
      </c>
      <c r="B11" s="70">
        <v>108910.3</v>
      </c>
      <c r="C11" s="70">
        <v>132153.79999999999</v>
      </c>
      <c r="D11" s="70">
        <v>118877</v>
      </c>
      <c r="E11" s="1"/>
      <c r="F11" s="65">
        <f t="shared" si="1"/>
        <v>2635.1752544393303</v>
      </c>
      <c r="G11" s="65">
        <f t="shared" si="1"/>
        <v>3064.7071760167369</v>
      </c>
      <c r="H11" s="65">
        <f t="shared" si="1"/>
        <v>2641.656321202227</v>
      </c>
      <c r="L11" s="3">
        <f>L9*L10</f>
        <v>91250000</v>
      </c>
    </row>
    <row r="12" spans="1:12" x14ac:dyDescent="0.25">
      <c r="A12" t="s">
        <v>2872</v>
      </c>
      <c r="B12" s="74">
        <v>83211.899999999994</v>
      </c>
      <c r="C12" s="74">
        <v>101852.6</v>
      </c>
      <c r="D12" s="74">
        <v>113728.6</v>
      </c>
      <c r="F12" s="3">
        <f t="shared" si="1"/>
        <v>2013.3811012813303</v>
      </c>
      <c r="G12" s="3">
        <f t="shared" si="1"/>
        <v>2362.008463744231</v>
      </c>
      <c r="H12" s="3">
        <f t="shared" si="1"/>
        <v>2527.2498051892258</v>
      </c>
    </row>
    <row r="13" spans="1:12" x14ac:dyDescent="0.25">
      <c r="A13" t="s">
        <v>2871</v>
      </c>
      <c r="B13" s="74">
        <v>21937</v>
      </c>
      <c r="C13" s="74">
        <v>26270.1</v>
      </c>
      <c r="D13" s="74">
        <v>33563.5</v>
      </c>
      <c r="F13" s="3">
        <f t="shared" si="1"/>
        <v>530.78395300201714</v>
      </c>
      <c r="G13" s="3">
        <f t="shared" si="1"/>
        <v>609.21565618754278</v>
      </c>
      <c r="H13" s="3">
        <f t="shared" si="1"/>
        <v>745.84008627969195</v>
      </c>
    </row>
    <row r="14" spans="1:12" x14ac:dyDescent="0.25">
      <c r="A14" s="72" t="s">
        <v>2870</v>
      </c>
      <c r="B14" s="73">
        <v>210.4</v>
      </c>
      <c r="C14" s="73">
        <v>-16810.8</v>
      </c>
      <c r="D14" s="73">
        <v>-24676.6</v>
      </c>
      <c r="E14" s="72"/>
      <c r="F14" s="71">
        <f t="shared" si="1"/>
        <v>5.0908029225338201</v>
      </c>
      <c r="G14" s="71">
        <f t="shared" si="1"/>
        <v>-389.85015485428465</v>
      </c>
      <c r="H14" s="71">
        <f t="shared" si="1"/>
        <v>-548.35751554782564</v>
      </c>
    </row>
    <row r="15" spans="1:12" ht="15.75" thickBot="1" x14ac:dyDescent="0.3">
      <c r="A15" s="1" t="s">
        <v>2869</v>
      </c>
      <c r="B15" s="70">
        <v>3761.4</v>
      </c>
      <c r="C15" s="70">
        <v>4031.1</v>
      </c>
      <c r="D15" s="70">
        <v>-28415.1</v>
      </c>
      <c r="E15" s="1"/>
      <c r="F15" s="65">
        <f t="shared" si="1"/>
        <v>91.01020015598246</v>
      </c>
      <c r="G15" s="65">
        <f t="shared" si="1"/>
        <v>93.48305608496365</v>
      </c>
      <c r="H15" s="65">
        <f t="shared" si="1"/>
        <v>-631.43357026669071</v>
      </c>
    </row>
    <row r="16" spans="1:12" outlineLevel="1" x14ac:dyDescent="0.25">
      <c r="A16" t="s">
        <v>2868</v>
      </c>
      <c r="B16" s="2">
        <v>8.8999999999999996E-2</v>
      </c>
      <c r="C16" s="2">
        <v>0.1</v>
      </c>
      <c r="D16" s="2">
        <v>-0.111</v>
      </c>
      <c r="F16" s="2">
        <f>F15/F40</f>
        <v>8.8999999999999996E-2</v>
      </c>
      <c r="G16" s="2">
        <f>G15/G40</f>
        <v>9.9999999999999992E-2</v>
      </c>
      <c r="H16" s="2">
        <f>H15/H40</f>
        <v>-0.111</v>
      </c>
    </row>
    <row r="17" spans="1:6" outlineLevel="1" x14ac:dyDescent="0.25"/>
    <row r="18" spans="1:6" x14ac:dyDescent="0.25">
      <c r="A18" t="s">
        <v>2865</v>
      </c>
      <c r="F18" s="68">
        <f>'PPA Contract and Cash Flow'!G44</f>
        <v>567.64800000000014</v>
      </c>
    </row>
    <row r="19" spans="1:6" x14ac:dyDescent="0.25">
      <c r="A19" t="s">
        <v>2864</v>
      </c>
      <c r="F19" s="68">
        <f>'PPA Contract and Cash Flow'!G49</f>
        <v>96.36</v>
      </c>
    </row>
    <row r="20" spans="1:6" ht="15.75" thickBot="1" x14ac:dyDescent="0.3">
      <c r="A20" s="1" t="s">
        <v>2863</v>
      </c>
      <c r="B20" s="1"/>
      <c r="C20" s="1"/>
      <c r="D20" s="1"/>
      <c r="E20" s="1"/>
      <c r="F20" s="69">
        <f>SUM(F18:F19)</f>
        <v>664.00800000000015</v>
      </c>
    </row>
    <row r="21" spans="1:6" x14ac:dyDescent="0.25">
      <c r="F21" s="68"/>
    </row>
    <row r="22" spans="1:6" x14ac:dyDescent="0.25">
      <c r="A22" t="s">
        <v>2862</v>
      </c>
      <c r="F22" s="67">
        <f>'PPA Contract and Cash Flow'!E41</f>
        <v>17520</v>
      </c>
    </row>
    <row r="23" spans="1:6" x14ac:dyDescent="0.25">
      <c r="A23" t="s">
        <v>2861</v>
      </c>
      <c r="F23" s="3">
        <f>'Comparative Projects'!D5*10</f>
        <v>18.700000000000003</v>
      </c>
    </row>
    <row r="24" spans="1:6" x14ac:dyDescent="0.25">
      <c r="A24" t="s">
        <v>2860</v>
      </c>
      <c r="F24" s="3">
        <f>'PPA Contract and Cash Flow'!G10*10+'PPA Contract and Cash Flow'!G8*10+'PPA Contract and Cash Flow'!G9*10</f>
        <v>29.209999999999997</v>
      </c>
    </row>
    <row r="25" spans="1:6" x14ac:dyDescent="0.25">
      <c r="A25" t="s">
        <v>2859</v>
      </c>
      <c r="F25" s="66">
        <f>F22*0.6</f>
        <v>10512</v>
      </c>
    </row>
    <row r="26" spans="1:6" ht="15.75" thickBot="1" x14ac:dyDescent="0.3">
      <c r="A26" s="1" t="s">
        <v>2858</v>
      </c>
      <c r="B26" s="1"/>
      <c r="C26" s="1"/>
      <c r="D26" s="1"/>
      <c r="E26" s="1"/>
      <c r="F26" s="65">
        <f>F24*F25/1000</f>
        <v>307.05551999999994</v>
      </c>
    </row>
    <row r="28" spans="1:6" ht="15.75" thickBot="1" x14ac:dyDescent="0.3">
      <c r="A28" s="64" t="s">
        <v>2857</v>
      </c>
      <c r="B28" s="64"/>
      <c r="C28" s="64"/>
      <c r="D28" s="64"/>
      <c r="E28" s="64"/>
      <c r="F28" s="63">
        <f>F26+F20</f>
        <v>971.06352000000015</v>
      </c>
    </row>
    <row r="29" spans="1:6" ht="15.75" thickTop="1" x14ac:dyDescent="0.25"/>
    <row r="30" spans="1:6" x14ac:dyDescent="0.25">
      <c r="A30" t="s">
        <v>2856</v>
      </c>
      <c r="F30" s="2">
        <f>F28/F12</f>
        <v>0.4823048748108385</v>
      </c>
    </row>
    <row r="31" spans="1:6" x14ac:dyDescent="0.25">
      <c r="F31" s="2"/>
    </row>
    <row r="32" spans="1:6" hidden="1" outlineLevel="1" x14ac:dyDescent="0.25">
      <c r="F32" s="2"/>
    </row>
    <row r="33" spans="1:8" hidden="1" outlineLevel="1" x14ac:dyDescent="0.25"/>
    <row r="34" spans="1:8" hidden="1" outlineLevel="1" x14ac:dyDescent="0.25"/>
    <row r="35" spans="1:8" hidden="1" outlineLevel="1" x14ac:dyDescent="0.25"/>
    <row r="36" spans="1:8" hidden="1" outlineLevel="1" x14ac:dyDescent="0.25">
      <c r="A36" t="s">
        <v>2855</v>
      </c>
      <c r="B36" s="3">
        <f>B12/B4</f>
        <v>1.4702528402565507</v>
      </c>
      <c r="C36" s="3">
        <f>C12/C4</f>
        <v>1.6846557170975374</v>
      </c>
      <c r="D36" s="3">
        <f>D12/D4</f>
        <v>1.8310540805976399</v>
      </c>
      <c r="F36" s="3">
        <f>F12/F4*1000</f>
        <v>35.573989810084115</v>
      </c>
      <c r="G36" s="3">
        <f>G12/G4*1000</f>
        <v>39.067938003344928</v>
      </c>
      <c r="H36" s="3">
        <f>H12/H4*1000</f>
        <v>40.689246754829668</v>
      </c>
    </row>
    <row r="37" spans="1:8" hidden="1" outlineLevel="1" x14ac:dyDescent="0.25"/>
    <row r="38" spans="1:8" hidden="1" outlineLevel="1" x14ac:dyDescent="0.25">
      <c r="A38" t="s">
        <v>2867</v>
      </c>
      <c r="F38" s="3">
        <f>F9/F5*100</f>
        <v>5.5026244543383731</v>
      </c>
      <c r="G38" s="3">
        <f>G9/G5*100</f>
        <v>6.1487636727108965</v>
      </c>
      <c r="H38" s="3">
        <f>H9/H5*100</f>
        <v>6.8128528677328895</v>
      </c>
    </row>
    <row r="39" spans="1:8" hidden="1" outlineLevel="1" x14ac:dyDescent="0.25">
      <c r="A39" t="s">
        <v>181</v>
      </c>
      <c r="B39" s="3">
        <f>AVERAGEIF('US Exchange Rate'!$B:$B,'MSEB Financials'!B$3,'US Exchange Rate'!$C:$C)</f>
        <v>41.329433333333334</v>
      </c>
      <c r="C39" s="3">
        <f>AVERAGEIF('US Exchange Rate'!$B:$B,'MSEB Financials'!C$3,'US Exchange Rate'!$C:$C)</f>
        <v>43.121183333333335</v>
      </c>
      <c r="D39" s="3">
        <f>AVERAGEIF('US Exchange Rate'!$B:$B,'MSEB Financials'!D$3,'US Exchange Rate'!$C:$C)</f>
        <v>45.000933333333336</v>
      </c>
      <c r="F39" s="3">
        <f>B39</f>
        <v>41.329433333333334</v>
      </c>
      <c r="G39" s="3">
        <f>C39</f>
        <v>43.121183333333335</v>
      </c>
      <c r="H39" s="3">
        <f>D39</f>
        <v>45.000933333333336</v>
      </c>
    </row>
    <row r="40" spans="1:8" hidden="1" outlineLevel="1" x14ac:dyDescent="0.25">
      <c r="A40" t="s">
        <v>2866</v>
      </c>
      <c r="B40" s="3">
        <f>B15/B16</f>
        <v>42262.921348314609</v>
      </c>
      <c r="C40" s="3">
        <f>C15/C16</f>
        <v>40311</v>
      </c>
      <c r="D40" s="3">
        <f>D15/D16</f>
        <v>255991.89189189186</v>
      </c>
      <c r="F40" s="3">
        <f>B40/B$39</f>
        <v>1022.5865186065445</v>
      </c>
      <c r="G40" s="3">
        <f>C40/C$39</f>
        <v>934.83056084963653</v>
      </c>
      <c r="H40" s="3">
        <f>D40/D$39</f>
        <v>5688.5907231233396</v>
      </c>
    </row>
    <row r="41" spans="1:8" hidden="1" outlineLevel="1" x14ac:dyDescent="0.25"/>
    <row r="42" spans="1:8" hidden="1" outlineLevel="1" x14ac:dyDescent="0.25"/>
    <row r="43" spans="1:8" collapsed="1" x14ac:dyDescent="0.25"/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62716-E137-4B2F-B9C4-54220A86F14C}">
  <sheetPr codeName="Sheet22"/>
  <dimension ref="B2:IU56"/>
  <sheetViews>
    <sheetView workbookViewId="0">
      <selection activeCell="A8" sqref="A8"/>
    </sheetView>
  </sheetViews>
  <sheetFormatPr defaultColWidth="0" defaultRowHeight="12.75" outlineLevelRow="1" outlineLevelCol="1" x14ac:dyDescent="0.2"/>
  <cols>
    <col min="1" max="1" width="9.140625" style="51" customWidth="1"/>
    <col min="2" max="2" width="23" style="51" customWidth="1"/>
    <col min="3" max="3" width="11.5703125" style="51" customWidth="1"/>
    <col min="4" max="23" width="9.140625" style="51" customWidth="1"/>
    <col min="24" max="255" width="0" style="51" hidden="1" customWidth="1" outlineLevel="1"/>
    <col min="256" max="16384" width="0" style="51" hidden="1"/>
  </cols>
  <sheetData>
    <row r="2" spans="2:23" x14ac:dyDescent="0.2">
      <c r="D2" s="51">
        <v>1</v>
      </c>
      <c r="E2" s="51">
        <f t="shared" ref="E2:W2" si="0">D2+1</f>
        <v>2</v>
      </c>
      <c r="F2" s="51">
        <f t="shared" si="0"/>
        <v>3</v>
      </c>
      <c r="G2" s="51">
        <f t="shared" si="0"/>
        <v>4</v>
      </c>
      <c r="H2" s="51">
        <f t="shared" si="0"/>
        <v>5</v>
      </c>
      <c r="I2" s="51">
        <f t="shared" si="0"/>
        <v>6</v>
      </c>
      <c r="J2" s="51">
        <f t="shared" si="0"/>
        <v>7</v>
      </c>
      <c r="K2" s="51">
        <f t="shared" si="0"/>
        <v>8</v>
      </c>
      <c r="L2" s="51">
        <f t="shared" si="0"/>
        <v>9</v>
      </c>
      <c r="M2" s="51">
        <f t="shared" si="0"/>
        <v>10</v>
      </c>
      <c r="N2" s="51">
        <f t="shared" si="0"/>
        <v>11</v>
      </c>
      <c r="O2" s="51">
        <f t="shared" si="0"/>
        <v>12</v>
      </c>
      <c r="P2" s="51">
        <f t="shared" si="0"/>
        <v>13</v>
      </c>
      <c r="Q2" s="51">
        <f t="shared" si="0"/>
        <v>14</v>
      </c>
      <c r="R2" s="51">
        <f t="shared" si="0"/>
        <v>15</v>
      </c>
      <c r="S2" s="51">
        <f t="shared" si="0"/>
        <v>16</v>
      </c>
      <c r="T2" s="51">
        <f t="shared" si="0"/>
        <v>17</v>
      </c>
      <c r="U2" s="51">
        <f t="shared" si="0"/>
        <v>18</v>
      </c>
      <c r="V2" s="51">
        <f t="shared" si="0"/>
        <v>19</v>
      </c>
      <c r="W2" s="51">
        <f t="shared" si="0"/>
        <v>20</v>
      </c>
    </row>
    <row r="3" spans="2:23" x14ac:dyDescent="0.2">
      <c r="D3" s="51">
        <f>'PPA (2)'!E3</f>
        <v>1996</v>
      </c>
      <c r="E3" s="51">
        <f>'PPA (2)'!F3</f>
        <v>1997</v>
      </c>
      <c r="F3" s="51">
        <f>'PPA (2)'!G3</f>
        <v>1998</v>
      </c>
      <c r="G3" s="51">
        <f>'PPA (2)'!H3</f>
        <v>1999</v>
      </c>
      <c r="H3" s="51">
        <f>'PPA (2)'!I3</f>
        <v>2000</v>
      </c>
      <c r="I3" s="51">
        <f>'PPA (2)'!J3</f>
        <v>2001</v>
      </c>
      <c r="J3" s="51">
        <f>'PPA (2)'!K3</f>
        <v>2002</v>
      </c>
      <c r="K3" s="51">
        <f>'PPA (2)'!L3</f>
        <v>2003</v>
      </c>
      <c r="L3" s="51">
        <f>'PPA (2)'!M3</f>
        <v>2004</v>
      </c>
      <c r="M3" s="51">
        <f>'PPA (2)'!N3</f>
        <v>2005</v>
      </c>
      <c r="N3" s="51">
        <f>'PPA (2)'!O3</f>
        <v>2006</v>
      </c>
      <c r="O3" s="51">
        <f>'PPA (2)'!P3</f>
        <v>2007</v>
      </c>
      <c r="P3" s="51">
        <f>'PPA (2)'!Q3</f>
        <v>2008</v>
      </c>
      <c r="Q3" s="51">
        <f>'PPA (2)'!R3</f>
        <v>2009</v>
      </c>
      <c r="R3" s="51">
        <f>'PPA (2)'!S3</f>
        <v>2010</v>
      </c>
      <c r="S3" s="51">
        <f>'PPA (2)'!T3</f>
        <v>2011</v>
      </c>
      <c r="T3" s="51">
        <f>'PPA (2)'!U3</f>
        <v>2012</v>
      </c>
      <c r="U3" s="51">
        <f>'PPA (2)'!V3</f>
        <v>2013</v>
      </c>
      <c r="V3" s="51">
        <f>'PPA (2)'!W3</f>
        <v>2014</v>
      </c>
      <c r="W3" s="51">
        <f>'PPA (2)'!X3</f>
        <v>2015</v>
      </c>
    </row>
    <row r="5" spans="2:23" x14ac:dyDescent="0.2">
      <c r="B5" s="51" t="s">
        <v>185</v>
      </c>
      <c r="D5" s="51">
        <f>'PPA (2)'!E6*10</f>
        <v>34.799999999999997</v>
      </c>
      <c r="E5" s="51">
        <f>'PPA (2)'!F6*10</f>
        <v>36.4</v>
      </c>
      <c r="F5" s="51">
        <f>'PPA (2)'!G6*10</f>
        <v>37.5</v>
      </c>
      <c r="G5" s="51">
        <f>'PPA (2)'!H6*10</f>
        <v>39.300000000000004</v>
      </c>
      <c r="H5" s="51">
        <f>'PPA (2)'!I6*10</f>
        <v>41.2</v>
      </c>
      <c r="I5" s="51">
        <f>'PPA (2)'!J6*10</f>
        <v>43.2</v>
      </c>
      <c r="J5" s="51">
        <f>'PPA (2)'!K6*10</f>
        <v>45.300000000000004</v>
      </c>
      <c r="K5" s="51">
        <f>'PPA (2)'!L6*10</f>
        <v>47.5</v>
      </c>
      <c r="L5" s="51">
        <f>'PPA (2)'!M6*10</f>
        <v>49.699999999999996</v>
      </c>
      <c r="M5" s="51">
        <f>'PPA (2)'!N6*10</f>
        <v>52.1</v>
      </c>
      <c r="N5" s="51">
        <f>'PPA (2)'!O6*10</f>
        <v>54.6</v>
      </c>
      <c r="O5" s="51">
        <f>'PPA (2)'!P6*10</f>
        <v>57.199999999999996</v>
      </c>
      <c r="P5" s="51">
        <f>'PPA (2)'!Q6*10</f>
        <v>60</v>
      </c>
      <c r="Q5" s="51">
        <f>'PPA (2)'!R6*10</f>
        <v>62.800000000000004</v>
      </c>
      <c r="R5" s="51">
        <f>'PPA (2)'!S6*10</f>
        <v>65.900000000000006</v>
      </c>
      <c r="S5" s="51">
        <f>'PPA (2)'!T6*10</f>
        <v>69</v>
      </c>
      <c r="T5" s="51">
        <f>'PPA (2)'!U6*10</f>
        <v>72.300000000000011</v>
      </c>
      <c r="U5" s="51">
        <f>'PPA (2)'!V6*10</f>
        <v>75.8</v>
      </c>
      <c r="V5" s="51">
        <f>'PPA (2)'!W6*10</f>
        <v>79.5</v>
      </c>
      <c r="W5" s="51">
        <f>'PPA (2)'!X6*10</f>
        <v>83.2</v>
      </c>
    </row>
    <row r="6" spans="2:23" x14ac:dyDescent="0.2">
      <c r="B6" s="51" t="s">
        <v>2784</v>
      </c>
      <c r="D6" s="53">
        <f>'PPA (2)'!E8</f>
        <v>0.56000000000000005</v>
      </c>
      <c r="E6" s="53">
        <f>'PPA (2)'!F8</f>
        <v>0.56000000000000005</v>
      </c>
      <c r="F6" s="53">
        <f>'PPA (2)'!G8</f>
        <v>0.55000000000000004</v>
      </c>
      <c r="G6" s="53">
        <f>'PPA (2)'!H8</f>
        <v>0.56999999999999995</v>
      </c>
      <c r="H6" s="53">
        <f>'PPA (2)'!I8</f>
        <v>0.56999999999999995</v>
      </c>
      <c r="I6" s="53">
        <f>'PPA (2)'!J8</f>
        <v>0.57999999999999996</v>
      </c>
      <c r="J6" s="53">
        <f>'PPA (2)'!K8</f>
        <v>0.57999999999999996</v>
      </c>
      <c r="K6" s="53">
        <f>'PPA (2)'!L8</f>
        <v>0.6</v>
      </c>
      <c r="L6" s="53">
        <f>'PPA (2)'!M8</f>
        <v>0.63</v>
      </c>
      <c r="M6" s="53">
        <f>'PPA (2)'!N8</f>
        <v>0.66</v>
      </c>
      <c r="N6" s="53">
        <f>'PPA (2)'!O8</f>
        <v>0.69</v>
      </c>
      <c r="O6" s="53">
        <f>'PPA (2)'!P8</f>
        <v>0.72</v>
      </c>
      <c r="P6" s="53">
        <f>'PPA (2)'!Q8</f>
        <v>0.75</v>
      </c>
      <c r="Q6" s="53">
        <f>'PPA (2)'!R8</f>
        <v>0.78</v>
      </c>
      <c r="R6" s="53">
        <f>'PPA (2)'!S8</f>
        <v>0.81120000000000003</v>
      </c>
      <c r="S6" s="53">
        <f>'PPA (2)'!T8</f>
        <v>0.84364800000000006</v>
      </c>
      <c r="T6" s="53">
        <f>'PPA (2)'!U8</f>
        <v>0.87739392000000005</v>
      </c>
      <c r="U6" s="53">
        <f>'PPA (2)'!V8</f>
        <v>0.91248967680000004</v>
      </c>
      <c r="V6" s="53">
        <f>'PPA (2)'!W8</f>
        <v>0.94898926387200011</v>
      </c>
      <c r="W6" s="53">
        <f>'PPA (2)'!X8</f>
        <v>0.98694883442688019</v>
      </c>
    </row>
    <row r="7" spans="2:23" x14ac:dyDescent="0.2">
      <c r="B7" s="51" t="s">
        <v>2783</v>
      </c>
      <c r="D7" s="53">
        <f t="shared" ref="D7:W7" si="1">D5-D6</f>
        <v>34.239999999999995</v>
      </c>
      <c r="E7" s="53">
        <f t="shared" si="1"/>
        <v>35.839999999999996</v>
      </c>
      <c r="F7" s="53">
        <f t="shared" si="1"/>
        <v>36.950000000000003</v>
      </c>
      <c r="G7" s="53">
        <f t="shared" si="1"/>
        <v>38.730000000000004</v>
      </c>
      <c r="H7" s="53">
        <f t="shared" si="1"/>
        <v>40.630000000000003</v>
      </c>
      <c r="I7" s="53">
        <f t="shared" si="1"/>
        <v>42.620000000000005</v>
      </c>
      <c r="J7" s="53">
        <f t="shared" si="1"/>
        <v>44.720000000000006</v>
      </c>
      <c r="K7" s="53">
        <f t="shared" si="1"/>
        <v>46.9</v>
      </c>
      <c r="L7" s="53">
        <f t="shared" si="1"/>
        <v>49.069999999999993</v>
      </c>
      <c r="M7" s="53">
        <f t="shared" si="1"/>
        <v>51.440000000000005</v>
      </c>
      <c r="N7" s="53">
        <f t="shared" si="1"/>
        <v>53.910000000000004</v>
      </c>
      <c r="O7" s="53">
        <f t="shared" si="1"/>
        <v>56.48</v>
      </c>
      <c r="P7" s="53">
        <f t="shared" si="1"/>
        <v>59.25</v>
      </c>
      <c r="Q7" s="53">
        <f t="shared" si="1"/>
        <v>62.02</v>
      </c>
      <c r="R7" s="53">
        <f t="shared" si="1"/>
        <v>65.088800000000006</v>
      </c>
      <c r="S7" s="53">
        <f t="shared" si="1"/>
        <v>68.156351999999998</v>
      </c>
      <c r="T7" s="53">
        <f t="shared" si="1"/>
        <v>71.422606080000008</v>
      </c>
      <c r="U7" s="53">
        <f t="shared" si="1"/>
        <v>74.88751032319999</v>
      </c>
      <c r="V7" s="53">
        <f t="shared" si="1"/>
        <v>78.551010736128006</v>
      </c>
      <c r="W7" s="53">
        <f t="shared" si="1"/>
        <v>82.21305116557312</v>
      </c>
    </row>
    <row r="9" spans="2:23" x14ac:dyDescent="0.2">
      <c r="B9" s="51" t="s">
        <v>179</v>
      </c>
      <c r="D9" s="51">
        <v>100</v>
      </c>
      <c r="E9" s="51">
        <v>100</v>
      </c>
      <c r="F9" s="51">
        <v>100</v>
      </c>
      <c r="G9" s="51">
        <v>100</v>
      </c>
      <c r="H9" s="51">
        <v>100</v>
      </c>
      <c r="I9" s="51">
        <v>100</v>
      </c>
      <c r="J9" s="51">
        <v>100</v>
      </c>
      <c r="K9" s="51">
        <v>100</v>
      </c>
      <c r="L9" s="51">
        <v>100</v>
      </c>
      <c r="M9" s="51">
        <v>100</v>
      </c>
      <c r="N9" s="51">
        <v>100</v>
      </c>
      <c r="O9" s="51">
        <v>100</v>
      </c>
      <c r="P9" s="51">
        <v>100</v>
      </c>
      <c r="Q9" s="51">
        <v>100</v>
      </c>
      <c r="R9" s="51">
        <v>100</v>
      </c>
      <c r="S9" s="51">
        <v>100</v>
      </c>
      <c r="T9" s="51">
        <v>100</v>
      </c>
      <c r="U9" s="51">
        <v>100</v>
      </c>
      <c r="V9" s="51">
        <v>100</v>
      </c>
      <c r="W9" s="51">
        <v>100</v>
      </c>
    </row>
    <row r="10" spans="2:23" x14ac:dyDescent="0.2">
      <c r="B10" s="51" t="s">
        <v>2782</v>
      </c>
      <c r="D10" s="94">
        <v>0.9</v>
      </c>
      <c r="E10" s="94">
        <f t="shared" ref="E10:W10" si="2">D10</f>
        <v>0.9</v>
      </c>
      <c r="F10" s="94">
        <f t="shared" si="2"/>
        <v>0.9</v>
      </c>
      <c r="G10" s="94">
        <f t="shared" si="2"/>
        <v>0.9</v>
      </c>
      <c r="H10" s="94">
        <f t="shared" si="2"/>
        <v>0.9</v>
      </c>
      <c r="I10" s="94">
        <f t="shared" si="2"/>
        <v>0.9</v>
      </c>
      <c r="J10" s="94">
        <f t="shared" si="2"/>
        <v>0.9</v>
      </c>
      <c r="K10" s="94">
        <f t="shared" si="2"/>
        <v>0.9</v>
      </c>
      <c r="L10" s="94">
        <f t="shared" si="2"/>
        <v>0.9</v>
      </c>
      <c r="M10" s="94">
        <f t="shared" si="2"/>
        <v>0.9</v>
      </c>
      <c r="N10" s="94">
        <f t="shared" si="2"/>
        <v>0.9</v>
      </c>
      <c r="O10" s="94">
        <f t="shared" si="2"/>
        <v>0.9</v>
      </c>
      <c r="P10" s="94">
        <f t="shared" si="2"/>
        <v>0.9</v>
      </c>
      <c r="Q10" s="94">
        <f t="shared" si="2"/>
        <v>0.9</v>
      </c>
      <c r="R10" s="94">
        <f t="shared" si="2"/>
        <v>0.9</v>
      </c>
      <c r="S10" s="94">
        <f t="shared" si="2"/>
        <v>0.9</v>
      </c>
      <c r="T10" s="94">
        <f t="shared" si="2"/>
        <v>0.9</v>
      </c>
      <c r="U10" s="94">
        <f t="shared" si="2"/>
        <v>0.9</v>
      </c>
      <c r="V10" s="94">
        <f t="shared" si="2"/>
        <v>0.9</v>
      </c>
      <c r="W10" s="94">
        <f t="shared" si="2"/>
        <v>0.9</v>
      </c>
    </row>
    <row r="11" spans="2:23" x14ac:dyDescent="0.2">
      <c r="B11" s="51" t="s">
        <v>2781</v>
      </c>
      <c r="D11" s="51">
        <f t="shared" ref="D11:W11" si="3">D9*D10*8760</f>
        <v>788400</v>
      </c>
      <c r="E11" s="51">
        <f t="shared" si="3"/>
        <v>788400</v>
      </c>
      <c r="F11" s="51">
        <f t="shared" si="3"/>
        <v>788400</v>
      </c>
      <c r="G11" s="51">
        <f t="shared" si="3"/>
        <v>788400</v>
      </c>
      <c r="H11" s="51">
        <f t="shared" si="3"/>
        <v>788400</v>
      </c>
      <c r="I11" s="51">
        <f t="shared" si="3"/>
        <v>788400</v>
      </c>
      <c r="J11" s="51">
        <f t="shared" si="3"/>
        <v>788400</v>
      </c>
      <c r="K11" s="51">
        <f t="shared" si="3"/>
        <v>788400</v>
      </c>
      <c r="L11" s="51">
        <f t="shared" si="3"/>
        <v>788400</v>
      </c>
      <c r="M11" s="51">
        <f t="shared" si="3"/>
        <v>788400</v>
      </c>
      <c r="N11" s="51">
        <f t="shared" si="3"/>
        <v>788400</v>
      </c>
      <c r="O11" s="51">
        <f t="shared" si="3"/>
        <v>788400</v>
      </c>
      <c r="P11" s="51">
        <f t="shared" si="3"/>
        <v>788400</v>
      </c>
      <c r="Q11" s="51">
        <f t="shared" si="3"/>
        <v>788400</v>
      </c>
      <c r="R11" s="51">
        <f t="shared" si="3"/>
        <v>788400</v>
      </c>
      <c r="S11" s="51">
        <f t="shared" si="3"/>
        <v>788400</v>
      </c>
      <c r="T11" s="51">
        <f t="shared" si="3"/>
        <v>788400</v>
      </c>
      <c r="U11" s="51">
        <f t="shared" si="3"/>
        <v>788400</v>
      </c>
      <c r="V11" s="51">
        <f t="shared" si="3"/>
        <v>788400</v>
      </c>
      <c r="W11" s="51">
        <f t="shared" si="3"/>
        <v>788400</v>
      </c>
    </row>
    <row r="13" spans="2:23" x14ac:dyDescent="0.2">
      <c r="B13" s="51" t="s">
        <v>2780</v>
      </c>
      <c r="D13" s="51">
        <f t="shared" ref="D13:W13" si="4">D7*D11</f>
        <v>26994815.999999996</v>
      </c>
      <c r="E13" s="51">
        <f t="shared" si="4"/>
        <v>28256255.999999996</v>
      </c>
      <c r="F13" s="51">
        <f t="shared" si="4"/>
        <v>29131380.000000004</v>
      </c>
      <c r="G13" s="51">
        <f t="shared" si="4"/>
        <v>30534732.000000004</v>
      </c>
      <c r="H13" s="51">
        <f t="shared" si="4"/>
        <v>32032692.000000004</v>
      </c>
      <c r="I13" s="51">
        <f t="shared" si="4"/>
        <v>33601608</v>
      </c>
      <c r="J13" s="51">
        <f t="shared" si="4"/>
        <v>35257248.000000007</v>
      </c>
      <c r="K13" s="51">
        <f t="shared" si="4"/>
        <v>36975960</v>
      </c>
      <c r="L13" s="51">
        <f t="shared" si="4"/>
        <v>38686787.999999993</v>
      </c>
      <c r="M13" s="51">
        <f t="shared" si="4"/>
        <v>40555296.000000007</v>
      </c>
      <c r="N13" s="51">
        <f t="shared" si="4"/>
        <v>42502644</v>
      </c>
      <c r="O13" s="51">
        <f t="shared" si="4"/>
        <v>44528832</v>
      </c>
      <c r="P13" s="51">
        <f t="shared" si="4"/>
        <v>46712700</v>
      </c>
      <c r="Q13" s="51">
        <f t="shared" si="4"/>
        <v>48896568</v>
      </c>
      <c r="R13" s="51">
        <f t="shared" si="4"/>
        <v>51316009.920000002</v>
      </c>
      <c r="S13" s="51">
        <f t="shared" si="4"/>
        <v>53734467.9168</v>
      </c>
      <c r="T13" s="51">
        <f t="shared" si="4"/>
        <v>56309582.633472003</v>
      </c>
      <c r="U13" s="51">
        <f t="shared" si="4"/>
        <v>59041313.138810873</v>
      </c>
      <c r="V13" s="51">
        <f t="shared" si="4"/>
        <v>61929616.86436332</v>
      </c>
      <c r="W13" s="51">
        <f t="shared" si="4"/>
        <v>64816769.538937844</v>
      </c>
    </row>
    <row r="15" spans="2:23" x14ac:dyDescent="0.2">
      <c r="B15" s="51" t="s">
        <v>2738</v>
      </c>
      <c r="C15" s="51">
        <v>1500</v>
      </c>
    </row>
    <row r="16" spans="2:23" x14ac:dyDescent="0.2">
      <c r="B16" s="51" t="s">
        <v>2779</v>
      </c>
      <c r="C16" s="94">
        <v>0.7</v>
      </c>
    </row>
    <row r="17" spans="2:23" x14ac:dyDescent="0.2">
      <c r="B17" s="51" t="s">
        <v>2770</v>
      </c>
      <c r="C17" s="94">
        <v>0.1</v>
      </c>
    </row>
    <row r="18" spans="2:23" x14ac:dyDescent="0.2">
      <c r="B18" s="51" t="s">
        <v>2778</v>
      </c>
      <c r="C18" s="94">
        <v>0.3</v>
      </c>
    </row>
    <row r="19" spans="2:23" x14ac:dyDescent="0.2">
      <c r="B19" s="51" t="s">
        <v>2777</v>
      </c>
      <c r="C19" s="53">
        <v>15</v>
      </c>
    </row>
    <row r="21" spans="2:23" x14ac:dyDescent="0.2">
      <c r="B21" s="51" t="s">
        <v>2776</v>
      </c>
      <c r="C21" s="51">
        <f>C15*D9*1000</f>
        <v>150000000</v>
      </c>
    </row>
    <row r="23" spans="2:23" x14ac:dyDescent="0.2">
      <c r="B23" s="51" t="s">
        <v>2775</v>
      </c>
      <c r="D23" s="51">
        <f t="shared" ref="D23:W23" si="5">D13</f>
        <v>26994815.999999996</v>
      </c>
      <c r="E23" s="51">
        <f t="shared" si="5"/>
        <v>28256255.999999996</v>
      </c>
      <c r="F23" s="51">
        <f t="shared" si="5"/>
        <v>29131380.000000004</v>
      </c>
      <c r="G23" s="51">
        <f t="shared" si="5"/>
        <v>30534732.000000004</v>
      </c>
      <c r="H23" s="51">
        <f t="shared" si="5"/>
        <v>32032692.000000004</v>
      </c>
      <c r="I23" s="51">
        <f t="shared" si="5"/>
        <v>33601608</v>
      </c>
      <c r="J23" s="51">
        <f t="shared" si="5"/>
        <v>35257248.000000007</v>
      </c>
      <c r="K23" s="51">
        <f t="shared" si="5"/>
        <v>36975960</v>
      </c>
      <c r="L23" s="51">
        <f t="shared" si="5"/>
        <v>38686787.999999993</v>
      </c>
      <c r="M23" s="51">
        <f t="shared" si="5"/>
        <v>40555296.000000007</v>
      </c>
      <c r="N23" s="51">
        <f t="shared" si="5"/>
        <v>42502644</v>
      </c>
      <c r="O23" s="51">
        <f t="shared" si="5"/>
        <v>44528832</v>
      </c>
      <c r="P23" s="51">
        <f t="shared" si="5"/>
        <v>46712700</v>
      </c>
      <c r="Q23" s="51">
        <f t="shared" si="5"/>
        <v>48896568</v>
      </c>
      <c r="R23" s="51">
        <f t="shared" si="5"/>
        <v>51316009.920000002</v>
      </c>
      <c r="S23" s="51">
        <f t="shared" si="5"/>
        <v>53734467.9168</v>
      </c>
      <c r="T23" s="51">
        <f t="shared" si="5"/>
        <v>56309582.633472003</v>
      </c>
      <c r="U23" s="51">
        <f t="shared" si="5"/>
        <v>59041313.138810873</v>
      </c>
      <c r="V23" s="51">
        <f t="shared" si="5"/>
        <v>61929616.86436332</v>
      </c>
      <c r="W23" s="51">
        <f t="shared" si="5"/>
        <v>64816769.538937844</v>
      </c>
    </row>
    <row r="25" spans="2:23" x14ac:dyDescent="0.2">
      <c r="B25" s="51" t="s">
        <v>2774</v>
      </c>
      <c r="D25" s="51">
        <f t="shared" ref="D25:W25" si="6">$C$21/20</f>
        <v>7500000</v>
      </c>
      <c r="E25" s="51">
        <f t="shared" si="6"/>
        <v>7500000</v>
      </c>
      <c r="F25" s="51">
        <f t="shared" si="6"/>
        <v>7500000</v>
      </c>
      <c r="G25" s="51">
        <f t="shared" si="6"/>
        <v>7500000</v>
      </c>
      <c r="H25" s="51">
        <f t="shared" si="6"/>
        <v>7500000</v>
      </c>
      <c r="I25" s="51">
        <f t="shared" si="6"/>
        <v>7500000</v>
      </c>
      <c r="J25" s="51">
        <f t="shared" si="6"/>
        <v>7500000</v>
      </c>
      <c r="K25" s="51">
        <f t="shared" si="6"/>
        <v>7500000</v>
      </c>
      <c r="L25" s="51">
        <f t="shared" si="6"/>
        <v>7500000</v>
      </c>
      <c r="M25" s="51">
        <f t="shared" si="6"/>
        <v>7500000</v>
      </c>
      <c r="N25" s="51">
        <f t="shared" si="6"/>
        <v>7500000</v>
      </c>
      <c r="O25" s="51">
        <f t="shared" si="6"/>
        <v>7500000</v>
      </c>
      <c r="P25" s="51">
        <f t="shared" si="6"/>
        <v>7500000</v>
      </c>
      <c r="Q25" s="51">
        <f t="shared" si="6"/>
        <v>7500000</v>
      </c>
      <c r="R25" s="51">
        <f t="shared" si="6"/>
        <v>7500000</v>
      </c>
      <c r="S25" s="51">
        <f t="shared" si="6"/>
        <v>7500000</v>
      </c>
      <c r="T25" s="51">
        <f t="shared" si="6"/>
        <v>7500000</v>
      </c>
      <c r="U25" s="51">
        <f t="shared" si="6"/>
        <v>7500000</v>
      </c>
      <c r="V25" s="51">
        <f t="shared" si="6"/>
        <v>7500000</v>
      </c>
      <c r="W25" s="51">
        <f t="shared" si="6"/>
        <v>7500000</v>
      </c>
    </row>
    <row r="27" spans="2:23" x14ac:dyDescent="0.2">
      <c r="B27" s="51" t="s">
        <v>2741</v>
      </c>
      <c r="C27" s="51">
        <f>C21*C16</f>
        <v>105000000</v>
      </c>
    </row>
    <row r="29" spans="2:23" x14ac:dyDescent="0.2">
      <c r="B29" s="51" t="s">
        <v>2773</v>
      </c>
      <c r="D29" s="51">
        <f t="shared" ref="D29:W29" si="7">C31</f>
        <v>105000000</v>
      </c>
      <c r="E29" s="51">
        <f t="shared" si="7"/>
        <v>98000000</v>
      </c>
      <c r="F29" s="51">
        <f t="shared" si="7"/>
        <v>91000000</v>
      </c>
      <c r="G29" s="51">
        <f t="shared" si="7"/>
        <v>84000000</v>
      </c>
      <c r="H29" s="51">
        <f t="shared" si="7"/>
        <v>77000000</v>
      </c>
      <c r="I29" s="51">
        <f t="shared" si="7"/>
        <v>70000000</v>
      </c>
      <c r="J29" s="51">
        <f t="shared" si="7"/>
        <v>63000000</v>
      </c>
      <c r="K29" s="51">
        <f t="shared" si="7"/>
        <v>56000000</v>
      </c>
      <c r="L29" s="51">
        <f t="shared" si="7"/>
        <v>49000000</v>
      </c>
      <c r="M29" s="51">
        <f t="shared" si="7"/>
        <v>42000000</v>
      </c>
      <c r="N29" s="51">
        <f t="shared" si="7"/>
        <v>35000000</v>
      </c>
      <c r="O29" s="51">
        <f t="shared" si="7"/>
        <v>28000000</v>
      </c>
      <c r="P29" s="51">
        <f t="shared" si="7"/>
        <v>21000000</v>
      </c>
      <c r="Q29" s="51">
        <f t="shared" si="7"/>
        <v>14000000</v>
      </c>
      <c r="R29" s="51">
        <f t="shared" si="7"/>
        <v>7000000</v>
      </c>
      <c r="S29" s="51">
        <f t="shared" si="7"/>
        <v>0</v>
      </c>
      <c r="T29" s="51">
        <f t="shared" si="7"/>
        <v>0</v>
      </c>
      <c r="U29" s="51">
        <f t="shared" si="7"/>
        <v>0</v>
      </c>
      <c r="V29" s="51">
        <f t="shared" si="7"/>
        <v>0</v>
      </c>
      <c r="W29" s="51">
        <f t="shared" si="7"/>
        <v>0</v>
      </c>
    </row>
    <row r="30" spans="2:23" x14ac:dyDescent="0.2">
      <c r="B30" s="51" t="s">
        <v>2772</v>
      </c>
      <c r="D30" s="51">
        <f t="shared" ref="D30:W30" si="8">MIN($C$27/$C$19,D29)</f>
        <v>7000000</v>
      </c>
      <c r="E30" s="51">
        <f t="shared" si="8"/>
        <v>7000000</v>
      </c>
      <c r="F30" s="51">
        <f t="shared" si="8"/>
        <v>7000000</v>
      </c>
      <c r="G30" s="51">
        <f t="shared" si="8"/>
        <v>7000000</v>
      </c>
      <c r="H30" s="51">
        <f t="shared" si="8"/>
        <v>7000000</v>
      </c>
      <c r="I30" s="51">
        <f t="shared" si="8"/>
        <v>7000000</v>
      </c>
      <c r="J30" s="51">
        <f t="shared" si="8"/>
        <v>7000000</v>
      </c>
      <c r="K30" s="51">
        <f t="shared" si="8"/>
        <v>7000000</v>
      </c>
      <c r="L30" s="51">
        <f t="shared" si="8"/>
        <v>7000000</v>
      </c>
      <c r="M30" s="51">
        <f t="shared" si="8"/>
        <v>7000000</v>
      </c>
      <c r="N30" s="51">
        <f t="shared" si="8"/>
        <v>7000000</v>
      </c>
      <c r="O30" s="51">
        <f t="shared" si="8"/>
        <v>7000000</v>
      </c>
      <c r="P30" s="51">
        <f t="shared" si="8"/>
        <v>7000000</v>
      </c>
      <c r="Q30" s="51">
        <f t="shared" si="8"/>
        <v>7000000</v>
      </c>
      <c r="R30" s="51">
        <f t="shared" si="8"/>
        <v>7000000</v>
      </c>
      <c r="S30" s="51">
        <f t="shared" si="8"/>
        <v>0</v>
      </c>
      <c r="T30" s="51">
        <f t="shared" si="8"/>
        <v>0</v>
      </c>
      <c r="U30" s="51">
        <f t="shared" si="8"/>
        <v>0</v>
      </c>
      <c r="V30" s="51">
        <f t="shared" si="8"/>
        <v>0</v>
      </c>
      <c r="W30" s="51">
        <f t="shared" si="8"/>
        <v>0</v>
      </c>
    </row>
    <row r="31" spans="2:23" x14ac:dyDescent="0.2">
      <c r="B31" s="51" t="s">
        <v>2771</v>
      </c>
      <c r="C31" s="51">
        <f>C27</f>
        <v>105000000</v>
      </c>
      <c r="D31" s="51">
        <f t="shared" ref="D31:W31" si="9">D29-D30</f>
        <v>98000000</v>
      </c>
      <c r="E31" s="51">
        <f t="shared" si="9"/>
        <v>91000000</v>
      </c>
      <c r="F31" s="51">
        <f t="shared" si="9"/>
        <v>84000000</v>
      </c>
      <c r="G31" s="51">
        <f t="shared" si="9"/>
        <v>77000000</v>
      </c>
      <c r="H31" s="51">
        <f t="shared" si="9"/>
        <v>70000000</v>
      </c>
      <c r="I31" s="51">
        <f t="shared" si="9"/>
        <v>63000000</v>
      </c>
      <c r="J31" s="51">
        <f t="shared" si="9"/>
        <v>56000000</v>
      </c>
      <c r="K31" s="51">
        <f t="shared" si="9"/>
        <v>49000000</v>
      </c>
      <c r="L31" s="51">
        <f t="shared" si="9"/>
        <v>42000000</v>
      </c>
      <c r="M31" s="51">
        <f t="shared" si="9"/>
        <v>35000000</v>
      </c>
      <c r="N31" s="51">
        <f t="shared" si="9"/>
        <v>28000000</v>
      </c>
      <c r="O31" s="51">
        <f t="shared" si="9"/>
        <v>21000000</v>
      </c>
      <c r="P31" s="51">
        <f t="shared" si="9"/>
        <v>14000000</v>
      </c>
      <c r="Q31" s="51">
        <f t="shared" si="9"/>
        <v>7000000</v>
      </c>
      <c r="R31" s="51">
        <f t="shared" si="9"/>
        <v>0</v>
      </c>
      <c r="S31" s="51">
        <f t="shared" si="9"/>
        <v>0</v>
      </c>
      <c r="T31" s="51">
        <f t="shared" si="9"/>
        <v>0</v>
      </c>
      <c r="U31" s="51">
        <f t="shared" si="9"/>
        <v>0</v>
      </c>
      <c r="V31" s="51">
        <f t="shared" si="9"/>
        <v>0</v>
      </c>
      <c r="W31" s="51">
        <f t="shared" si="9"/>
        <v>0</v>
      </c>
    </row>
    <row r="33" spans="2:23" x14ac:dyDescent="0.2">
      <c r="B33" s="51" t="s">
        <v>2770</v>
      </c>
      <c r="D33" s="94">
        <f t="shared" ref="D33:W33" si="10">$C$17</f>
        <v>0.1</v>
      </c>
      <c r="E33" s="94">
        <f t="shared" si="10"/>
        <v>0.1</v>
      </c>
      <c r="F33" s="94">
        <f t="shared" si="10"/>
        <v>0.1</v>
      </c>
      <c r="G33" s="94">
        <f t="shared" si="10"/>
        <v>0.1</v>
      </c>
      <c r="H33" s="94">
        <f t="shared" si="10"/>
        <v>0.1</v>
      </c>
      <c r="I33" s="94">
        <f t="shared" si="10"/>
        <v>0.1</v>
      </c>
      <c r="J33" s="94">
        <f t="shared" si="10"/>
        <v>0.1</v>
      </c>
      <c r="K33" s="94">
        <f t="shared" si="10"/>
        <v>0.1</v>
      </c>
      <c r="L33" s="94">
        <f t="shared" si="10"/>
        <v>0.1</v>
      </c>
      <c r="M33" s="94">
        <f t="shared" si="10"/>
        <v>0.1</v>
      </c>
      <c r="N33" s="94">
        <f t="shared" si="10"/>
        <v>0.1</v>
      </c>
      <c r="O33" s="94">
        <f t="shared" si="10"/>
        <v>0.1</v>
      </c>
      <c r="P33" s="94">
        <f t="shared" si="10"/>
        <v>0.1</v>
      </c>
      <c r="Q33" s="94">
        <f t="shared" si="10"/>
        <v>0.1</v>
      </c>
      <c r="R33" s="94">
        <f t="shared" si="10"/>
        <v>0.1</v>
      </c>
      <c r="S33" s="94">
        <f t="shared" si="10"/>
        <v>0.1</v>
      </c>
      <c r="T33" s="94">
        <f t="shared" si="10"/>
        <v>0.1</v>
      </c>
      <c r="U33" s="94">
        <f t="shared" si="10"/>
        <v>0.1</v>
      </c>
      <c r="V33" s="94">
        <f t="shared" si="10"/>
        <v>0.1</v>
      </c>
      <c r="W33" s="94">
        <f t="shared" si="10"/>
        <v>0.1</v>
      </c>
    </row>
    <row r="34" spans="2:23" x14ac:dyDescent="0.2">
      <c r="B34" s="51" t="s">
        <v>2769</v>
      </c>
      <c r="D34" s="51">
        <f t="shared" ref="D34:W34" si="11">D33*D29</f>
        <v>10500000</v>
      </c>
      <c r="E34" s="51">
        <f t="shared" si="11"/>
        <v>9800000</v>
      </c>
      <c r="F34" s="51">
        <f t="shared" si="11"/>
        <v>9100000</v>
      </c>
      <c r="G34" s="51">
        <f t="shared" si="11"/>
        <v>8400000</v>
      </c>
      <c r="H34" s="51">
        <f t="shared" si="11"/>
        <v>7700000</v>
      </c>
      <c r="I34" s="51">
        <f t="shared" si="11"/>
        <v>7000000</v>
      </c>
      <c r="J34" s="51">
        <f t="shared" si="11"/>
        <v>6300000</v>
      </c>
      <c r="K34" s="51">
        <f t="shared" si="11"/>
        <v>5600000</v>
      </c>
      <c r="L34" s="51">
        <f t="shared" si="11"/>
        <v>4900000</v>
      </c>
      <c r="M34" s="51">
        <f t="shared" si="11"/>
        <v>4200000</v>
      </c>
      <c r="N34" s="51">
        <f t="shared" si="11"/>
        <v>3500000</v>
      </c>
      <c r="O34" s="51">
        <f t="shared" si="11"/>
        <v>2800000</v>
      </c>
      <c r="P34" s="51">
        <f t="shared" si="11"/>
        <v>2100000</v>
      </c>
      <c r="Q34" s="51">
        <f t="shared" si="11"/>
        <v>1400000</v>
      </c>
      <c r="R34" s="51">
        <f t="shared" si="11"/>
        <v>700000</v>
      </c>
      <c r="S34" s="51">
        <f t="shared" si="11"/>
        <v>0</v>
      </c>
      <c r="T34" s="51">
        <f t="shared" si="11"/>
        <v>0</v>
      </c>
      <c r="U34" s="51">
        <f t="shared" si="11"/>
        <v>0</v>
      </c>
      <c r="V34" s="51">
        <f t="shared" si="11"/>
        <v>0</v>
      </c>
      <c r="W34" s="51">
        <f t="shared" si="11"/>
        <v>0</v>
      </c>
    </row>
    <row r="36" spans="2:23" x14ac:dyDescent="0.2">
      <c r="B36" s="51" t="s">
        <v>2768</v>
      </c>
      <c r="D36" s="51">
        <f t="shared" ref="D36:W36" si="12">D23-D25-D34</f>
        <v>8994815.9999999963</v>
      </c>
      <c r="E36" s="51">
        <f t="shared" si="12"/>
        <v>10956255.999999996</v>
      </c>
      <c r="F36" s="51">
        <f t="shared" si="12"/>
        <v>12531380.000000004</v>
      </c>
      <c r="G36" s="51">
        <f t="shared" si="12"/>
        <v>14634732.000000004</v>
      </c>
      <c r="H36" s="51">
        <f t="shared" si="12"/>
        <v>16832692.000000004</v>
      </c>
      <c r="I36" s="51">
        <f t="shared" si="12"/>
        <v>19101608</v>
      </c>
      <c r="J36" s="51">
        <f t="shared" si="12"/>
        <v>21457248.000000007</v>
      </c>
      <c r="K36" s="51">
        <f t="shared" si="12"/>
        <v>23875960</v>
      </c>
      <c r="L36" s="51">
        <f t="shared" si="12"/>
        <v>26286787.999999993</v>
      </c>
      <c r="M36" s="51">
        <f t="shared" si="12"/>
        <v>28855296.000000007</v>
      </c>
      <c r="N36" s="51">
        <f t="shared" si="12"/>
        <v>31502644</v>
      </c>
      <c r="O36" s="51">
        <f t="shared" si="12"/>
        <v>34228832</v>
      </c>
      <c r="P36" s="51">
        <f t="shared" si="12"/>
        <v>37112700</v>
      </c>
      <c r="Q36" s="51">
        <f t="shared" si="12"/>
        <v>39996568</v>
      </c>
      <c r="R36" s="51">
        <f t="shared" si="12"/>
        <v>43116009.920000002</v>
      </c>
      <c r="S36" s="51">
        <f t="shared" si="12"/>
        <v>46234467.9168</v>
      </c>
      <c r="T36" s="51">
        <f t="shared" si="12"/>
        <v>48809582.633472003</v>
      </c>
      <c r="U36" s="51">
        <f t="shared" si="12"/>
        <v>51541313.138810873</v>
      </c>
      <c r="V36" s="51">
        <f t="shared" si="12"/>
        <v>54429616.86436332</v>
      </c>
      <c r="W36" s="51">
        <f t="shared" si="12"/>
        <v>57316769.538937844</v>
      </c>
    </row>
    <row r="38" spans="2:23" x14ac:dyDescent="0.2">
      <c r="B38" s="51" t="s">
        <v>2767</v>
      </c>
      <c r="D38" s="51">
        <f t="shared" ref="D38:W38" si="13">D36*$C$18</f>
        <v>2698444.7999999989</v>
      </c>
      <c r="E38" s="51">
        <f t="shared" si="13"/>
        <v>3286876.7999999989</v>
      </c>
      <c r="F38" s="51">
        <f t="shared" si="13"/>
        <v>3759414.0000000009</v>
      </c>
      <c r="G38" s="51">
        <f t="shared" si="13"/>
        <v>4390419.6000000006</v>
      </c>
      <c r="H38" s="51">
        <f t="shared" si="13"/>
        <v>5049807.6000000006</v>
      </c>
      <c r="I38" s="51">
        <f t="shared" si="13"/>
        <v>5730482.3999999994</v>
      </c>
      <c r="J38" s="51">
        <f t="shared" si="13"/>
        <v>6437174.4000000022</v>
      </c>
      <c r="K38" s="51">
        <f t="shared" si="13"/>
        <v>7162788</v>
      </c>
      <c r="L38" s="51">
        <f t="shared" si="13"/>
        <v>7886036.3999999976</v>
      </c>
      <c r="M38" s="51">
        <f t="shared" si="13"/>
        <v>8656588.8000000026</v>
      </c>
      <c r="N38" s="51">
        <f t="shared" si="13"/>
        <v>9450793.1999999993</v>
      </c>
      <c r="O38" s="51">
        <f t="shared" si="13"/>
        <v>10268649.6</v>
      </c>
      <c r="P38" s="51">
        <f t="shared" si="13"/>
        <v>11133810</v>
      </c>
      <c r="Q38" s="51">
        <f t="shared" si="13"/>
        <v>11998970.4</v>
      </c>
      <c r="R38" s="51">
        <f t="shared" si="13"/>
        <v>12934802.976</v>
      </c>
      <c r="S38" s="51">
        <f t="shared" si="13"/>
        <v>13870340.37504</v>
      </c>
      <c r="T38" s="51">
        <f t="shared" si="13"/>
        <v>14642874.790041601</v>
      </c>
      <c r="U38" s="51">
        <f t="shared" si="13"/>
        <v>15462393.94164326</v>
      </c>
      <c r="V38" s="51">
        <f t="shared" si="13"/>
        <v>16328885.059308995</v>
      </c>
      <c r="W38" s="51">
        <f t="shared" si="13"/>
        <v>17195030.861681353</v>
      </c>
    </row>
    <row r="40" spans="2:23" x14ac:dyDescent="0.2">
      <c r="B40" s="51" t="s">
        <v>2766</v>
      </c>
      <c r="C40" s="51">
        <f>-C21+C27</f>
        <v>-45000000</v>
      </c>
      <c r="D40" s="51">
        <f t="shared" ref="D40:W40" si="14">D23-D30-D34-D38</f>
        <v>6796371.1999999974</v>
      </c>
      <c r="E40" s="51">
        <f t="shared" si="14"/>
        <v>8169379.1999999974</v>
      </c>
      <c r="F40" s="51">
        <f t="shared" si="14"/>
        <v>9271966.0000000037</v>
      </c>
      <c r="G40" s="51">
        <f t="shared" si="14"/>
        <v>10744312.400000002</v>
      </c>
      <c r="H40" s="51">
        <f t="shared" si="14"/>
        <v>12282884.400000002</v>
      </c>
      <c r="I40" s="51">
        <f t="shared" si="14"/>
        <v>13871125.600000001</v>
      </c>
      <c r="J40" s="51">
        <f t="shared" si="14"/>
        <v>15520073.600000005</v>
      </c>
      <c r="K40" s="51">
        <f t="shared" si="14"/>
        <v>17213172</v>
      </c>
      <c r="L40" s="51">
        <f t="shared" si="14"/>
        <v>18900751.599999994</v>
      </c>
      <c r="M40" s="51">
        <f t="shared" si="14"/>
        <v>20698707.200000003</v>
      </c>
      <c r="N40" s="51">
        <f t="shared" si="14"/>
        <v>22551850.800000001</v>
      </c>
      <c r="O40" s="51">
        <f t="shared" si="14"/>
        <v>24460182.399999999</v>
      </c>
      <c r="P40" s="51">
        <f t="shared" si="14"/>
        <v>26478890</v>
      </c>
      <c r="Q40" s="51">
        <f t="shared" si="14"/>
        <v>28497597.600000001</v>
      </c>
      <c r="R40" s="51">
        <f t="shared" si="14"/>
        <v>30681206.944000002</v>
      </c>
      <c r="S40" s="51">
        <f t="shared" si="14"/>
        <v>39864127.541759998</v>
      </c>
      <c r="T40" s="51">
        <f t="shared" si="14"/>
        <v>41666707.8434304</v>
      </c>
      <c r="U40" s="51">
        <f t="shared" si="14"/>
        <v>43578919.197167613</v>
      </c>
      <c r="V40" s="51">
        <f t="shared" si="14"/>
        <v>45600731.805054322</v>
      </c>
      <c r="W40" s="51">
        <f t="shared" si="14"/>
        <v>47621738.677256495</v>
      </c>
    </row>
    <row r="42" spans="2:23" x14ac:dyDescent="0.2">
      <c r="B42" s="51" t="s">
        <v>2765</v>
      </c>
      <c r="C42" s="94">
        <f>IRR(C40:W40)</f>
        <v>0.26899212806165362</v>
      </c>
    </row>
    <row r="44" spans="2:23" x14ac:dyDescent="0.2">
      <c r="E44" s="51" t="s">
        <v>2764</v>
      </c>
    </row>
    <row r="45" spans="2:23" hidden="1" outlineLevel="1" x14ac:dyDescent="0.2">
      <c r="E45" s="94">
        <f>C42</f>
        <v>0.26899212806165362</v>
      </c>
    </row>
    <row r="46" spans="2:23" collapsed="1" x14ac:dyDescent="0.2">
      <c r="D46" s="51">
        <v>1500</v>
      </c>
      <c r="E46" s="101">
        <f t="dataTable" ref="E46:E56" dt2D="0" dtr="0" r1="C15" ca="1"/>
        <v>0.26899212806165362</v>
      </c>
    </row>
    <row r="47" spans="2:23" x14ac:dyDescent="0.2">
      <c r="D47" s="51">
        <f t="shared" ref="D47:D56" si="15">D46-100</f>
        <v>1400</v>
      </c>
      <c r="E47" s="101">
        <v>0.29441512170701345</v>
      </c>
    </row>
    <row r="48" spans="2:23" x14ac:dyDescent="0.2">
      <c r="D48" s="51">
        <f t="shared" si="15"/>
        <v>1300</v>
      </c>
      <c r="E48" s="101">
        <v>0.32410533705181255</v>
      </c>
    </row>
    <row r="49" spans="4:5" x14ac:dyDescent="0.2">
      <c r="D49" s="51">
        <f t="shared" si="15"/>
        <v>1200</v>
      </c>
      <c r="E49" s="101">
        <v>0.35924459138786036</v>
      </c>
    </row>
    <row r="50" spans="4:5" x14ac:dyDescent="0.2">
      <c r="D50" s="51">
        <f t="shared" si="15"/>
        <v>1100</v>
      </c>
      <c r="E50" s="101">
        <v>0.40145611556329763</v>
      </c>
    </row>
    <row r="51" spans="4:5" x14ac:dyDescent="0.2">
      <c r="D51" s="51">
        <f t="shared" si="15"/>
        <v>1000</v>
      </c>
      <c r="E51" s="101">
        <v>0.45301624664350215</v>
      </c>
    </row>
    <row r="52" spans="4:5" x14ac:dyDescent="0.2">
      <c r="D52" s="51">
        <f t="shared" si="15"/>
        <v>900</v>
      </c>
      <c r="E52" s="101">
        <v>0.5172017169358456</v>
      </c>
    </row>
    <row r="53" spans="4:5" x14ac:dyDescent="0.2">
      <c r="D53" s="51">
        <f t="shared" si="15"/>
        <v>800</v>
      </c>
      <c r="E53" s="101">
        <v>0.5988935157525257</v>
      </c>
    </row>
    <row r="54" spans="4:5" x14ac:dyDescent="0.2">
      <c r="D54" s="51">
        <f t="shared" si="15"/>
        <v>700</v>
      </c>
      <c r="E54" s="101">
        <v>0.70570072304994036</v>
      </c>
    </row>
    <row r="55" spans="4:5" x14ac:dyDescent="0.2">
      <c r="D55" s="51">
        <f t="shared" si="15"/>
        <v>600</v>
      </c>
      <c r="E55" s="101">
        <v>0.85022111139914158</v>
      </c>
    </row>
    <row r="56" spans="4:5" x14ac:dyDescent="0.2">
      <c r="D56" s="51">
        <f t="shared" si="15"/>
        <v>500</v>
      </c>
      <c r="E56" s="101">
        <v>1.0550361577040657</v>
      </c>
    </row>
  </sheetData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55D7B-46A9-4E01-B43E-A12FD8481048}">
  <sheetPr codeName="Sheet23"/>
  <dimension ref="C2:E17"/>
  <sheetViews>
    <sheetView workbookViewId="0">
      <selection activeCell="A8" sqref="A8"/>
    </sheetView>
  </sheetViews>
  <sheetFormatPr defaultRowHeight="15" x14ac:dyDescent="0.25"/>
  <sheetData>
    <row r="2" spans="3:5" x14ac:dyDescent="0.25">
      <c r="C2" t="s">
        <v>3032</v>
      </c>
      <c r="E2">
        <v>10</v>
      </c>
    </row>
    <row r="5" spans="3:5" x14ac:dyDescent="0.25">
      <c r="C5" t="s">
        <v>3031</v>
      </c>
      <c r="E5" t="s">
        <v>3030</v>
      </c>
    </row>
    <row r="6" spans="3:5" x14ac:dyDescent="0.25">
      <c r="C6" t="s">
        <v>3029</v>
      </c>
      <c r="E6" t="s">
        <v>3028</v>
      </c>
    </row>
    <row r="7" spans="3:5" x14ac:dyDescent="0.25">
      <c r="C7" t="s">
        <v>3027</v>
      </c>
      <c r="E7" t="s">
        <v>3026</v>
      </c>
    </row>
    <row r="8" spans="3:5" x14ac:dyDescent="0.25">
      <c r="C8" t="s">
        <v>3025</v>
      </c>
      <c r="E8" t="s">
        <v>3024</v>
      </c>
    </row>
    <row r="9" spans="3:5" x14ac:dyDescent="0.25">
      <c r="C9" t="s">
        <v>3023</v>
      </c>
      <c r="E9" t="s">
        <v>3022</v>
      </c>
    </row>
    <row r="10" spans="3:5" x14ac:dyDescent="0.25">
      <c r="C10" t="s">
        <v>3021</v>
      </c>
      <c r="E10" t="s">
        <v>3020</v>
      </c>
    </row>
    <row r="11" spans="3:5" x14ac:dyDescent="0.25">
      <c r="C11" t="s">
        <v>181</v>
      </c>
      <c r="E11" t="s">
        <v>3019</v>
      </c>
    </row>
    <row r="12" spans="3:5" x14ac:dyDescent="0.25">
      <c r="C12" t="s">
        <v>3018</v>
      </c>
      <c r="E12" t="s">
        <v>3017</v>
      </c>
    </row>
    <row r="13" spans="3:5" x14ac:dyDescent="0.25">
      <c r="C13" t="s">
        <v>3016</v>
      </c>
      <c r="E13" t="s">
        <v>3015</v>
      </c>
    </row>
    <row r="14" spans="3:5" x14ac:dyDescent="0.25">
      <c r="C14" t="s">
        <v>3014</v>
      </c>
      <c r="E14" t="s">
        <v>3013</v>
      </c>
    </row>
    <row r="15" spans="3:5" x14ac:dyDescent="0.25">
      <c r="C15" t="s">
        <v>3012</v>
      </c>
      <c r="E15" t="s">
        <v>3011</v>
      </c>
    </row>
    <row r="17" spans="3:5" x14ac:dyDescent="0.25">
      <c r="C17" t="str">
        <f>INDEX(C5:C15,$E$2)</f>
        <v>Daily Exchange</v>
      </c>
      <c r="E17" t="str">
        <f>INDEX(E5:E15,$E$2)</f>
        <v>https://research.stlouisfed.org/fred2/data/CCUSMA02INM618N.txt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3" name="Button 1">
              <controlPr defaultSize="0" print="0" autoFill="0" autoPict="0" macro="[0]!read_all">
                <anchor moveWithCells="1" sizeWithCells="1">
                  <from>
                    <xdr:col>11</xdr:col>
                    <xdr:colOff>304800</xdr:colOff>
                    <xdr:row>2</xdr:row>
                    <xdr:rowOff>85725</xdr:rowOff>
                  </from>
                  <to>
                    <xdr:col>13</xdr:col>
                    <xdr:colOff>523875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63244-1155-4628-9478-B3552BDD4589}">
  <sheetPr codeName="Sheet24"/>
  <dimension ref="A4:S2517"/>
  <sheetViews>
    <sheetView workbookViewId="0">
      <selection activeCell="A8" sqref="A8"/>
    </sheetView>
  </sheetViews>
  <sheetFormatPr defaultColWidth="9.140625" defaultRowHeight="12.75" outlineLevelCol="1" x14ac:dyDescent="0.2"/>
  <cols>
    <col min="1" max="1" width="49.42578125" style="23" customWidth="1"/>
    <col min="2" max="2" width="11.5703125" style="23" customWidth="1"/>
    <col min="3" max="3" width="13.85546875" style="23" customWidth="1"/>
    <col min="4" max="4" width="0" style="23" hidden="1" customWidth="1" outlineLevel="1"/>
    <col min="5" max="5" width="9.140625" style="23" collapsed="1"/>
    <col min="6" max="16384" width="9.140625" style="23"/>
  </cols>
  <sheetData>
    <row r="4" spans="1:16" x14ac:dyDescent="0.2">
      <c r="A4" s="23" t="s">
        <v>2729</v>
      </c>
    </row>
    <row r="6" spans="1:16" x14ac:dyDescent="0.2">
      <c r="A6" s="23" t="s">
        <v>2728</v>
      </c>
    </row>
    <row r="7" spans="1:16" x14ac:dyDescent="0.2">
      <c r="E7" s="23" t="s">
        <v>2727</v>
      </c>
    </row>
    <row r="8" spans="1:16" x14ac:dyDescent="0.2">
      <c r="A8" s="23" t="s">
        <v>2726</v>
      </c>
      <c r="C8" s="24">
        <f t="shared" ref="C8:C71" si="0">VALUE(LEFT(A8,15))</f>
        <v>36528</v>
      </c>
      <c r="D8" s="23">
        <f t="shared" ref="D8:D71" si="1">VALUE(RIGHT(A8,9))</f>
        <v>43.55</v>
      </c>
      <c r="E8" s="23">
        <f t="shared" ref="E8:E71" si="2">IF(ISNUMBER(D8),D8,D7)</f>
        <v>43.55</v>
      </c>
      <c r="G8" s="23">
        <f t="shared" ref="G8:G71" si="3">YEAR(C8)</f>
        <v>2000</v>
      </c>
      <c r="I8" s="23">
        <v>2000</v>
      </c>
      <c r="J8" s="26">
        <f t="shared" ref="J8:J17" si="4">SUMIF(G:G,I8,E:E)/COUNTIF(G:G,I8)</f>
        <v>45.005053846153842</v>
      </c>
    </row>
    <row r="9" spans="1:16" x14ac:dyDescent="0.2">
      <c r="A9" s="23" t="s">
        <v>2725</v>
      </c>
      <c r="C9" s="24">
        <f t="shared" si="0"/>
        <v>36529</v>
      </c>
      <c r="D9" s="23">
        <f t="shared" si="1"/>
        <v>43.55</v>
      </c>
      <c r="E9" s="23">
        <f t="shared" si="2"/>
        <v>43.55</v>
      </c>
      <c r="F9" s="23">
        <f t="shared" ref="F9:F72" si="5">LN(E9/E8)</f>
        <v>0</v>
      </c>
      <c r="G9" s="23">
        <f t="shared" si="3"/>
        <v>2000</v>
      </c>
      <c r="I9" s="23">
        <f t="shared" ref="I9:I17" si="6">I8+1</f>
        <v>2001</v>
      </c>
      <c r="J9" s="26">
        <f t="shared" si="4"/>
        <v>47.228275862068998</v>
      </c>
      <c r="M9" s="23">
        <v>31.3</v>
      </c>
      <c r="N9" s="23">
        <f>E268</f>
        <v>46.75</v>
      </c>
      <c r="P9" s="23">
        <f>N9/M9-1</f>
        <v>0.49361022364217244</v>
      </c>
    </row>
    <row r="10" spans="1:16" x14ac:dyDescent="0.2">
      <c r="A10" s="23" t="s">
        <v>2724</v>
      </c>
      <c r="C10" s="24">
        <f t="shared" si="0"/>
        <v>36530</v>
      </c>
      <c r="D10" s="23">
        <f t="shared" si="1"/>
        <v>43.55</v>
      </c>
      <c r="E10" s="23">
        <f t="shared" si="2"/>
        <v>43.55</v>
      </c>
      <c r="F10" s="23">
        <f t="shared" si="5"/>
        <v>0</v>
      </c>
      <c r="G10" s="23">
        <f t="shared" si="3"/>
        <v>2000</v>
      </c>
      <c r="I10" s="23">
        <f t="shared" si="6"/>
        <v>2002</v>
      </c>
      <c r="J10" s="26">
        <f t="shared" si="4"/>
        <v>48.619272030651359</v>
      </c>
    </row>
    <row r="11" spans="1:16" x14ac:dyDescent="0.2">
      <c r="A11" s="23" t="s">
        <v>2723</v>
      </c>
      <c r="C11" s="24">
        <f t="shared" si="0"/>
        <v>36531</v>
      </c>
      <c r="D11" s="23">
        <f t="shared" si="1"/>
        <v>43.55</v>
      </c>
      <c r="E11" s="23">
        <f t="shared" si="2"/>
        <v>43.55</v>
      </c>
      <c r="F11" s="23">
        <f t="shared" si="5"/>
        <v>0</v>
      </c>
      <c r="G11" s="23">
        <f t="shared" si="3"/>
        <v>2000</v>
      </c>
      <c r="I11" s="23">
        <f t="shared" si="6"/>
        <v>2003</v>
      </c>
      <c r="J11" s="26">
        <f t="shared" si="4"/>
        <v>46.587931034482693</v>
      </c>
    </row>
    <row r="12" spans="1:16" x14ac:dyDescent="0.2">
      <c r="A12" s="23" t="s">
        <v>2722</v>
      </c>
      <c r="C12" s="24">
        <f t="shared" si="0"/>
        <v>36532</v>
      </c>
      <c r="D12" s="23">
        <f t="shared" si="1"/>
        <v>43.55</v>
      </c>
      <c r="E12" s="23">
        <f t="shared" si="2"/>
        <v>43.55</v>
      </c>
      <c r="F12" s="23">
        <f t="shared" si="5"/>
        <v>0</v>
      </c>
      <c r="G12" s="23">
        <f t="shared" si="3"/>
        <v>2000</v>
      </c>
      <c r="I12" s="23">
        <f t="shared" si="6"/>
        <v>2004</v>
      </c>
      <c r="J12" s="26">
        <f t="shared" si="4"/>
        <v>45.269656488549643</v>
      </c>
    </row>
    <row r="13" spans="1:16" x14ac:dyDescent="0.2">
      <c r="A13" s="23" t="s">
        <v>2721</v>
      </c>
      <c r="C13" s="24">
        <f t="shared" si="0"/>
        <v>36535</v>
      </c>
      <c r="D13" s="23">
        <f t="shared" si="1"/>
        <v>43.55</v>
      </c>
      <c r="E13" s="23">
        <f t="shared" si="2"/>
        <v>43.55</v>
      </c>
      <c r="F13" s="23">
        <f t="shared" si="5"/>
        <v>0</v>
      </c>
      <c r="G13" s="23">
        <f t="shared" si="3"/>
        <v>2000</v>
      </c>
      <c r="I13" s="23">
        <f t="shared" si="6"/>
        <v>2005</v>
      </c>
      <c r="J13" s="26">
        <f t="shared" si="4"/>
        <v>44.011038461538455</v>
      </c>
    </row>
    <row r="14" spans="1:16" x14ac:dyDescent="0.2">
      <c r="A14" s="23" t="s">
        <v>2720</v>
      </c>
      <c r="C14" s="24">
        <f t="shared" si="0"/>
        <v>36536</v>
      </c>
      <c r="D14" s="23">
        <f t="shared" si="1"/>
        <v>43.6</v>
      </c>
      <c r="E14" s="23">
        <f t="shared" si="2"/>
        <v>43.6</v>
      </c>
      <c r="F14" s="23">
        <f t="shared" si="5"/>
        <v>1.1474470564769215E-3</v>
      </c>
      <c r="G14" s="23">
        <f t="shared" si="3"/>
        <v>2000</v>
      </c>
      <c r="I14" s="23">
        <f t="shared" si="6"/>
        <v>2006</v>
      </c>
      <c r="J14" s="26">
        <f t="shared" si="4"/>
        <v>45.183076923076975</v>
      </c>
    </row>
    <row r="15" spans="1:16" x14ac:dyDescent="0.2">
      <c r="A15" s="23" t="s">
        <v>2719</v>
      </c>
      <c r="C15" s="24">
        <f t="shared" si="0"/>
        <v>36537</v>
      </c>
      <c r="D15" s="23">
        <f t="shared" si="1"/>
        <v>43.6</v>
      </c>
      <c r="E15" s="23">
        <f t="shared" si="2"/>
        <v>43.6</v>
      </c>
      <c r="F15" s="23">
        <f t="shared" si="5"/>
        <v>0</v>
      </c>
      <c r="G15" s="23">
        <f t="shared" si="3"/>
        <v>2000</v>
      </c>
      <c r="I15" s="23">
        <f t="shared" si="6"/>
        <v>2007</v>
      </c>
      <c r="J15" s="26">
        <f t="shared" si="4"/>
        <v>41.19022988505742</v>
      </c>
    </row>
    <row r="16" spans="1:16" x14ac:dyDescent="0.2">
      <c r="A16" s="23" t="s">
        <v>2718</v>
      </c>
      <c r="C16" s="24">
        <f t="shared" si="0"/>
        <v>36538</v>
      </c>
      <c r="D16" s="23">
        <f t="shared" si="1"/>
        <v>43.55</v>
      </c>
      <c r="E16" s="23">
        <f t="shared" si="2"/>
        <v>43.55</v>
      </c>
      <c r="F16" s="23">
        <f t="shared" si="5"/>
        <v>-1.1474470564769093E-3</v>
      </c>
      <c r="G16" s="23">
        <f t="shared" si="3"/>
        <v>2000</v>
      </c>
      <c r="I16" s="23">
        <f t="shared" si="6"/>
        <v>2008</v>
      </c>
      <c r="J16" s="26">
        <f t="shared" si="4"/>
        <v>43.409389312977105</v>
      </c>
    </row>
    <row r="17" spans="1:19" x14ac:dyDescent="0.2">
      <c r="A17" s="23" t="s">
        <v>2717</v>
      </c>
      <c r="C17" s="24">
        <f t="shared" si="0"/>
        <v>36539</v>
      </c>
      <c r="D17" s="23">
        <f t="shared" si="1"/>
        <v>43.55</v>
      </c>
      <c r="E17" s="23">
        <f t="shared" si="2"/>
        <v>43.55</v>
      </c>
      <c r="F17" s="23">
        <f t="shared" si="5"/>
        <v>0</v>
      </c>
      <c r="G17" s="23">
        <f t="shared" si="3"/>
        <v>2000</v>
      </c>
      <c r="I17" s="23">
        <f t="shared" si="6"/>
        <v>2009</v>
      </c>
      <c r="J17" s="26">
        <f t="shared" si="4"/>
        <v>49.014299363057312</v>
      </c>
    </row>
    <row r="18" spans="1:19" x14ac:dyDescent="0.2">
      <c r="A18" s="23" t="s">
        <v>2716</v>
      </c>
      <c r="C18" s="24">
        <f t="shared" si="0"/>
        <v>36542</v>
      </c>
      <c r="D18" s="23" t="e">
        <f t="shared" si="1"/>
        <v>#VALUE!</v>
      </c>
      <c r="E18" s="23">
        <f t="shared" si="2"/>
        <v>43.55</v>
      </c>
      <c r="F18" s="23">
        <f t="shared" si="5"/>
        <v>0</v>
      </c>
      <c r="G18" s="23">
        <f t="shared" si="3"/>
        <v>2000</v>
      </c>
    </row>
    <row r="19" spans="1:19" x14ac:dyDescent="0.2">
      <c r="A19" s="23" t="s">
        <v>2715</v>
      </c>
      <c r="C19" s="24">
        <f t="shared" si="0"/>
        <v>36543</v>
      </c>
      <c r="D19" s="23">
        <f t="shared" si="1"/>
        <v>43.6</v>
      </c>
      <c r="E19" s="23">
        <f t="shared" si="2"/>
        <v>43.6</v>
      </c>
      <c r="F19" s="23">
        <f t="shared" si="5"/>
        <v>1.1474470564769215E-3</v>
      </c>
      <c r="G19" s="23">
        <f t="shared" si="3"/>
        <v>2000</v>
      </c>
    </row>
    <row r="20" spans="1:19" x14ac:dyDescent="0.2">
      <c r="A20" s="23" t="s">
        <v>2714</v>
      </c>
      <c r="C20" s="24">
        <f t="shared" si="0"/>
        <v>36544</v>
      </c>
      <c r="D20" s="23">
        <f t="shared" si="1"/>
        <v>43.6</v>
      </c>
      <c r="E20" s="23">
        <f t="shared" si="2"/>
        <v>43.6</v>
      </c>
      <c r="F20" s="23">
        <f t="shared" si="5"/>
        <v>0</v>
      </c>
      <c r="G20" s="23">
        <f t="shared" si="3"/>
        <v>2000</v>
      </c>
    </row>
    <row r="21" spans="1:19" x14ac:dyDescent="0.2">
      <c r="A21" s="23" t="s">
        <v>2713</v>
      </c>
      <c r="C21" s="24">
        <f t="shared" si="0"/>
        <v>36545</v>
      </c>
      <c r="D21" s="23">
        <f t="shared" si="1"/>
        <v>43.6</v>
      </c>
      <c r="E21" s="23">
        <f t="shared" si="2"/>
        <v>43.6</v>
      </c>
      <c r="F21" s="23">
        <f t="shared" si="5"/>
        <v>0</v>
      </c>
      <c r="G21" s="23">
        <f t="shared" si="3"/>
        <v>2000</v>
      </c>
      <c r="J21" s="23">
        <v>2000</v>
      </c>
      <c r="K21" s="23">
        <f t="shared" ref="K21:S21" si="7">J21+1</f>
        <v>2001</v>
      </c>
      <c r="L21" s="23">
        <f t="shared" si="7"/>
        <v>2002</v>
      </c>
      <c r="M21" s="23">
        <f t="shared" si="7"/>
        <v>2003</v>
      </c>
      <c r="N21" s="23">
        <f t="shared" si="7"/>
        <v>2004</v>
      </c>
      <c r="O21" s="23">
        <f t="shared" si="7"/>
        <v>2005</v>
      </c>
      <c r="P21" s="23">
        <f t="shared" si="7"/>
        <v>2006</v>
      </c>
      <c r="Q21" s="23">
        <f t="shared" si="7"/>
        <v>2007</v>
      </c>
      <c r="R21" s="23">
        <f t="shared" si="7"/>
        <v>2008</v>
      </c>
      <c r="S21" s="23">
        <f t="shared" si="7"/>
        <v>2009</v>
      </c>
    </row>
    <row r="22" spans="1:19" x14ac:dyDescent="0.2">
      <c r="A22" s="23" t="s">
        <v>2712</v>
      </c>
      <c r="C22" s="24">
        <f t="shared" si="0"/>
        <v>36546</v>
      </c>
      <c r="D22" s="23">
        <f t="shared" si="1"/>
        <v>43.6</v>
      </c>
      <c r="E22" s="23">
        <f t="shared" si="2"/>
        <v>43.6</v>
      </c>
      <c r="F22" s="23">
        <f t="shared" si="5"/>
        <v>0</v>
      </c>
      <c r="G22" s="23">
        <f t="shared" si="3"/>
        <v>2000</v>
      </c>
      <c r="I22" s="23" t="s">
        <v>2711</v>
      </c>
      <c r="J22" s="26">
        <f t="array" ref="J22:S22">TRANSPOSE(J8:J17)</f>
        <v>45.005053846153842</v>
      </c>
      <c r="K22" s="26">
        <v>47.228275862068998</v>
      </c>
      <c r="L22" s="26">
        <v>48.619272030651359</v>
      </c>
      <c r="M22" s="26">
        <v>46.587931034482693</v>
      </c>
      <c r="N22" s="26">
        <v>45.269656488549643</v>
      </c>
      <c r="O22" s="26">
        <v>44.011038461538455</v>
      </c>
      <c r="P22" s="26">
        <v>45.183076923076975</v>
      </c>
      <c r="Q22" s="26">
        <v>41.19022988505742</v>
      </c>
      <c r="R22" s="26">
        <v>43.409389312977105</v>
      </c>
      <c r="S22" s="26">
        <v>49.014299363057312</v>
      </c>
    </row>
    <row r="23" spans="1:19" x14ac:dyDescent="0.2">
      <c r="A23" s="23" t="s">
        <v>2710</v>
      </c>
      <c r="C23" s="24">
        <f t="shared" si="0"/>
        <v>36549</v>
      </c>
      <c r="D23" s="23">
        <f t="shared" si="1"/>
        <v>43.62</v>
      </c>
      <c r="E23" s="23">
        <f t="shared" si="2"/>
        <v>43.62</v>
      </c>
      <c r="F23" s="23">
        <f t="shared" si="5"/>
        <v>4.5861041849434966E-4</v>
      </c>
      <c r="G23" s="23">
        <f t="shared" si="3"/>
        <v>2000</v>
      </c>
    </row>
    <row r="24" spans="1:19" x14ac:dyDescent="0.2">
      <c r="A24" s="23" t="s">
        <v>2709</v>
      </c>
      <c r="C24" s="24">
        <f t="shared" si="0"/>
        <v>36550</v>
      </c>
      <c r="D24" s="23">
        <f t="shared" si="1"/>
        <v>43.59</v>
      </c>
      <c r="E24" s="23">
        <f t="shared" si="2"/>
        <v>43.59</v>
      </c>
      <c r="F24" s="23">
        <f t="shared" si="5"/>
        <v>-6.879945231816403E-4</v>
      </c>
      <c r="G24" s="23">
        <f t="shared" si="3"/>
        <v>2000</v>
      </c>
      <c r="I24" s="23" t="s">
        <v>2708</v>
      </c>
      <c r="J24" s="23">
        <v>31.5</v>
      </c>
      <c r="K24" s="23">
        <v>31.5</v>
      </c>
      <c r="L24" s="23">
        <v>31.5</v>
      </c>
      <c r="M24" s="23">
        <v>31.5</v>
      </c>
      <c r="N24" s="23">
        <v>31.5</v>
      </c>
      <c r="O24" s="23">
        <v>31.5</v>
      </c>
      <c r="P24" s="23">
        <v>31.5</v>
      </c>
      <c r="Q24" s="23">
        <v>31.5</v>
      </c>
      <c r="R24" s="23">
        <v>31.5</v>
      </c>
      <c r="S24" s="23">
        <v>31.5</v>
      </c>
    </row>
    <row r="25" spans="1:19" x14ac:dyDescent="0.2">
      <c r="A25" s="23" t="s">
        <v>2707</v>
      </c>
      <c r="C25" s="24">
        <f t="shared" si="0"/>
        <v>36551</v>
      </c>
      <c r="D25" s="23">
        <f t="shared" si="1"/>
        <v>43.65</v>
      </c>
      <c r="E25" s="23">
        <f t="shared" si="2"/>
        <v>43.65</v>
      </c>
      <c r="F25" s="23">
        <f t="shared" si="5"/>
        <v>1.3755160353098766E-3</v>
      </c>
      <c r="G25" s="23">
        <f t="shared" si="3"/>
        <v>2000</v>
      </c>
    </row>
    <row r="26" spans="1:19" x14ac:dyDescent="0.2">
      <c r="A26" s="23" t="s">
        <v>2706</v>
      </c>
      <c r="C26" s="24">
        <f t="shared" si="0"/>
        <v>36552</v>
      </c>
      <c r="D26" s="23">
        <f t="shared" si="1"/>
        <v>43.63</v>
      </c>
      <c r="E26" s="23">
        <f t="shared" si="2"/>
        <v>43.63</v>
      </c>
      <c r="F26" s="23">
        <f t="shared" si="5"/>
        <v>-4.5829515009286181E-4</v>
      </c>
      <c r="G26" s="23">
        <f t="shared" si="3"/>
        <v>2000</v>
      </c>
      <c r="I26" s="23" t="s">
        <v>2705</v>
      </c>
      <c r="J26" s="25">
        <f t="shared" ref="J26:S26" si="8">J22/J24</f>
        <v>1.4287318681318679</v>
      </c>
      <c r="K26" s="25">
        <f t="shared" si="8"/>
        <v>1.4993103448275873</v>
      </c>
      <c r="L26" s="25">
        <f t="shared" si="8"/>
        <v>1.5434689533540114</v>
      </c>
      <c r="M26" s="25">
        <f t="shared" si="8"/>
        <v>1.4789819376026252</v>
      </c>
      <c r="N26" s="25">
        <f t="shared" si="8"/>
        <v>1.437131952017449</v>
      </c>
      <c r="O26" s="25">
        <f t="shared" si="8"/>
        <v>1.3971758241758239</v>
      </c>
      <c r="P26" s="25">
        <f t="shared" si="8"/>
        <v>1.4343833943833961</v>
      </c>
      <c r="Q26" s="25">
        <f t="shared" si="8"/>
        <v>1.3076263455573784</v>
      </c>
      <c r="R26" s="25">
        <f t="shared" si="8"/>
        <v>1.3780758512056224</v>
      </c>
      <c r="S26" s="25">
        <f t="shared" si="8"/>
        <v>1.556009503589121</v>
      </c>
    </row>
    <row r="27" spans="1:19" x14ac:dyDescent="0.2">
      <c r="A27" s="23" t="s">
        <v>2704</v>
      </c>
      <c r="C27" s="24">
        <f t="shared" si="0"/>
        <v>36553</v>
      </c>
      <c r="D27" s="23">
        <f t="shared" si="1"/>
        <v>43.65</v>
      </c>
      <c r="E27" s="23">
        <f t="shared" si="2"/>
        <v>43.65</v>
      </c>
      <c r="F27" s="23">
        <f t="shared" si="5"/>
        <v>4.5829515009297597E-4</v>
      </c>
      <c r="G27" s="23">
        <f t="shared" si="3"/>
        <v>2000</v>
      </c>
    </row>
    <row r="28" spans="1:19" x14ac:dyDescent="0.2">
      <c r="A28" s="23" t="s">
        <v>2703</v>
      </c>
      <c r="C28" s="24">
        <f t="shared" si="0"/>
        <v>36556</v>
      </c>
      <c r="D28" s="23">
        <f t="shared" si="1"/>
        <v>43.65</v>
      </c>
      <c r="E28" s="23">
        <f t="shared" si="2"/>
        <v>43.65</v>
      </c>
      <c r="F28" s="23">
        <f t="shared" si="5"/>
        <v>0</v>
      </c>
      <c r="G28" s="23">
        <f t="shared" si="3"/>
        <v>2000</v>
      </c>
    </row>
    <row r="29" spans="1:19" x14ac:dyDescent="0.2">
      <c r="A29" s="23" t="s">
        <v>2702</v>
      </c>
      <c r="C29" s="24">
        <f t="shared" si="0"/>
        <v>36557</v>
      </c>
      <c r="D29" s="23">
        <f t="shared" si="1"/>
        <v>43.62</v>
      </c>
      <c r="E29" s="23">
        <f t="shared" si="2"/>
        <v>43.62</v>
      </c>
      <c r="F29" s="23">
        <f t="shared" si="5"/>
        <v>-6.8752151212821036E-4</v>
      </c>
      <c r="G29" s="23">
        <f t="shared" si="3"/>
        <v>2000</v>
      </c>
    </row>
    <row r="30" spans="1:19" x14ac:dyDescent="0.2">
      <c r="A30" s="23" t="s">
        <v>2701</v>
      </c>
      <c r="C30" s="24">
        <f t="shared" si="0"/>
        <v>36558</v>
      </c>
      <c r="D30" s="23">
        <f t="shared" si="1"/>
        <v>43.65</v>
      </c>
      <c r="E30" s="23">
        <f t="shared" si="2"/>
        <v>43.65</v>
      </c>
      <c r="F30" s="23">
        <f t="shared" si="5"/>
        <v>6.8752151212819268E-4</v>
      </c>
      <c r="G30" s="23">
        <f t="shared" si="3"/>
        <v>2000</v>
      </c>
    </row>
    <row r="31" spans="1:19" x14ac:dyDescent="0.2">
      <c r="A31" s="23" t="s">
        <v>2700</v>
      </c>
      <c r="C31" s="24">
        <f t="shared" si="0"/>
        <v>36559</v>
      </c>
      <c r="D31" s="23">
        <f t="shared" si="1"/>
        <v>43.65</v>
      </c>
      <c r="E31" s="23">
        <f t="shared" si="2"/>
        <v>43.65</v>
      </c>
      <c r="F31" s="23">
        <f t="shared" si="5"/>
        <v>0</v>
      </c>
      <c r="G31" s="23">
        <f t="shared" si="3"/>
        <v>2000</v>
      </c>
    </row>
    <row r="32" spans="1:19" x14ac:dyDescent="0.2">
      <c r="A32" s="23" t="s">
        <v>2699</v>
      </c>
      <c r="C32" s="24">
        <f t="shared" si="0"/>
        <v>36560</v>
      </c>
      <c r="D32" s="23">
        <f t="shared" si="1"/>
        <v>43.65</v>
      </c>
      <c r="E32" s="23">
        <f t="shared" si="2"/>
        <v>43.65</v>
      </c>
      <c r="F32" s="23">
        <f t="shared" si="5"/>
        <v>0</v>
      </c>
      <c r="G32" s="23">
        <f t="shared" si="3"/>
        <v>2000</v>
      </c>
    </row>
    <row r="33" spans="1:7" x14ac:dyDescent="0.2">
      <c r="A33" s="23" t="s">
        <v>2698</v>
      </c>
      <c r="C33" s="24">
        <f t="shared" si="0"/>
        <v>36563</v>
      </c>
      <c r="D33" s="23">
        <f t="shared" si="1"/>
        <v>43.64</v>
      </c>
      <c r="E33" s="23">
        <f t="shared" si="2"/>
        <v>43.64</v>
      </c>
      <c r="F33" s="23">
        <f t="shared" si="5"/>
        <v>-2.2912132074114135E-4</v>
      </c>
      <c r="G33" s="23">
        <f t="shared" si="3"/>
        <v>2000</v>
      </c>
    </row>
    <row r="34" spans="1:7" x14ac:dyDescent="0.2">
      <c r="A34" s="23" t="s">
        <v>2697</v>
      </c>
      <c r="C34" s="24">
        <f t="shared" si="0"/>
        <v>36564</v>
      </c>
      <c r="D34" s="23">
        <f t="shared" si="1"/>
        <v>43.63</v>
      </c>
      <c r="E34" s="23">
        <f t="shared" si="2"/>
        <v>43.63</v>
      </c>
      <c r="F34" s="23">
        <f t="shared" si="5"/>
        <v>-2.2917382935173358E-4</v>
      </c>
      <c r="G34" s="23">
        <f t="shared" si="3"/>
        <v>2000</v>
      </c>
    </row>
    <row r="35" spans="1:7" x14ac:dyDescent="0.2">
      <c r="A35" s="23" t="s">
        <v>2696</v>
      </c>
      <c r="C35" s="24">
        <f t="shared" si="0"/>
        <v>36565</v>
      </c>
      <c r="D35" s="23">
        <f t="shared" si="1"/>
        <v>43.65</v>
      </c>
      <c r="E35" s="23">
        <f t="shared" si="2"/>
        <v>43.65</v>
      </c>
      <c r="F35" s="23">
        <f t="shared" si="5"/>
        <v>4.5829515009297597E-4</v>
      </c>
      <c r="G35" s="23">
        <f t="shared" si="3"/>
        <v>2000</v>
      </c>
    </row>
    <row r="36" spans="1:7" x14ac:dyDescent="0.2">
      <c r="A36" s="23" t="s">
        <v>2695</v>
      </c>
      <c r="C36" s="24">
        <f t="shared" si="0"/>
        <v>36566</v>
      </c>
      <c r="D36" s="23">
        <f t="shared" si="1"/>
        <v>43.58</v>
      </c>
      <c r="E36" s="23">
        <f t="shared" si="2"/>
        <v>43.58</v>
      </c>
      <c r="F36" s="23">
        <f t="shared" si="5"/>
        <v>-1.604952769137389E-3</v>
      </c>
      <c r="G36" s="23">
        <f t="shared" si="3"/>
        <v>2000</v>
      </c>
    </row>
    <row r="37" spans="1:7" x14ac:dyDescent="0.2">
      <c r="A37" s="23" t="s">
        <v>2694</v>
      </c>
      <c r="C37" s="24">
        <f t="shared" si="0"/>
        <v>36567</v>
      </c>
      <c r="D37" s="23">
        <f t="shared" si="1"/>
        <v>43.65</v>
      </c>
      <c r="E37" s="23">
        <f t="shared" si="2"/>
        <v>43.65</v>
      </c>
      <c r="F37" s="23">
        <f t="shared" si="5"/>
        <v>1.604952769137444E-3</v>
      </c>
      <c r="G37" s="23">
        <f t="shared" si="3"/>
        <v>2000</v>
      </c>
    </row>
    <row r="38" spans="1:7" x14ac:dyDescent="0.2">
      <c r="A38" s="23" t="s">
        <v>2693</v>
      </c>
      <c r="C38" s="24">
        <f t="shared" si="0"/>
        <v>36570</v>
      </c>
      <c r="D38" s="23">
        <f t="shared" si="1"/>
        <v>43.65</v>
      </c>
      <c r="E38" s="23">
        <f t="shared" si="2"/>
        <v>43.65</v>
      </c>
      <c r="F38" s="23">
        <f t="shared" si="5"/>
        <v>0</v>
      </c>
      <c r="G38" s="23">
        <f t="shared" si="3"/>
        <v>2000</v>
      </c>
    </row>
    <row r="39" spans="1:7" x14ac:dyDescent="0.2">
      <c r="A39" s="23" t="s">
        <v>2692</v>
      </c>
      <c r="C39" s="24">
        <f t="shared" si="0"/>
        <v>36571</v>
      </c>
      <c r="D39" s="23">
        <f t="shared" si="1"/>
        <v>43.64</v>
      </c>
      <c r="E39" s="23">
        <f t="shared" si="2"/>
        <v>43.64</v>
      </c>
      <c r="F39" s="23">
        <f t="shared" si="5"/>
        <v>-2.2912132074114135E-4</v>
      </c>
      <c r="G39" s="23">
        <f t="shared" si="3"/>
        <v>2000</v>
      </c>
    </row>
    <row r="40" spans="1:7" x14ac:dyDescent="0.2">
      <c r="A40" s="23" t="s">
        <v>2691</v>
      </c>
      <c r="C40" s="24">
        <f t="shared" si="0"/>
        <v>36572</v>
      </c>
      <c r="D40" s="23">
        <f t="shared" si="1"/>
        <v>43.75</v>
      </c>
      <c r="E40" s="23">
        <f t="shared" si="2"/>
        <v>43.75</v>
      </c>
      <c r="F40" s="23">
        <f t="shared" si="5"/>
        <v>2.5174518387533905E-3</v>
      </c>
      <c r="G40" s="23">
        <f t="shared" si="3"/>
        <v>2000</v>
      </c>
    </row>
    <row r="41" spans="1:7" x14ac:dyDescent="0.2">
      <c r="A41" s="23" t="s">
        <v>2690</v>
      </c>
      <c r="C41" s="24">
        <f t="shared" si="0"/>
        <v>36573</v>
      </c>
      <c r="D41" s="23">
        <f t="shared" si="1"/>
        <v>43.68</v>
      </c>
      <c r="E41" s="23">
        <f t="shared" si="2"/>
        <v>43.68</v>
      </c>
      <c r="F41" s="23">
        <f t="shared" si="5"/>
        <v>-1.6012813669738792E-3</v>
      </c>
      <c r="G41" s="23">
        <f t="shared" si="3"/>
        <v>2000</v>
      </c>
    </row>
    <row r="42" spans="1:7" x14ac:dyDescent="0.2">
      <c r="A42" s="23" t="s">
        <v>2689</v>
      </c>
      <c r="C42" s="24">
        <f t="shared" si="0"/>
        <v>36574</v>
      </c>
      <c r="D42" s="23">
        <f t="shared" si="1"/>
        <v>43.68</v>
      </c>
      <c r="E42" s="23">
        <f t="shared" si="2"/>
        <v>43.68</v>
      </c>
      <c r="F42" s="23">
        <f t="shared" si="5"/>
        <v>0</v>
      </c>
      <c r="G42" s="23">
        <f t="shared" si="3"/>
        <v>2000</v>
      </c>
    </row>
    <row r="43" spans="1:7" x14ac:dyDescent="0.2">
      <c r="A43" s="23" t="s">
        <v>2688</v>
      </c>
      <c r="C43" s="24">
        <f t="shared" si="0"/>
        <v>36577</v>
      </c>
      <c r="D43" s="23" t="e">
        <f t="shared" si="1"/>
        <v>#VALUE!</v>
      </c>
      <c r="E43" s="23">
        <f t="shared" si="2"/>
        <v>43.68</v>
      </c>
      <c r="F43" s="23">
        <f t="shared" si="5"/>
        <v>0</v>
      </c>
      <c r="G43" s="23">
        <f t="shared" si="3"/>
        <v>2000</v>
      </c>
    </row>
    <row r="44" spans="1:7" x14ac:dyDescent="0.2">
      <c r="A44" s="23" t="s">
        <v>2687</v>
      </c>
      <c r="C44" s="24">
        <f t="shared" si="0"/>
        <v>36578</v>
      </c>
      <c r="D44" s="23">
        <f t="shared" si="1"/>
        <v>43.65</v>
      </c>
      <c r="E44" s="23">
        <f t="shared" si="2"/>
        <v>43.65</v>
      </c>
      <c r="F44" s="23">
        <f t="shared" si="5"/>
        <v>-6.870491510383883E-4</v>
      </c>
      <c r="G44" s="23">
        <f t="shared" si="3"/>
        <v>2000</v>
      </c>
    </row>
    <row r="45" spans="1:7" x14ac:dyDescent="0.2">
      <c r="A45" s="23" t="s">
        <v>2686</v>
      </c>
      <c r="C45" s="24">
        <f t="shared" si="0"/>
        <v>36579</v>
      </c>
      <c r="D45" s="23">
        <f t="shared" si="1"/>
        <v>43.68</v>
      </c>
      <c r="E45" s="23">
        <f t="shared" si="2"/>
        <v>43.68</v>
      </c>
      <c r="F45" s="23">
        <f t="shared" si="5"/>
        <v>6.870491510383883E-4</v>
      </c>
      <c r="G45" s="23">
        <f t="shared" si="3"/>
        <v>2000</v>
      </c>
    </row>
    <row r="46" spans="1:7" x14ac:dyDescent="0.2">
      <c r="A46" s="23" t="s">
        <v>2685</v>
      </c>
      <c r="C46" s="24">
        <f t="shared" si="0"/>
        <v>36580</v>
      </c>
      <c r="D46" s="23">
        <f t="shared" si="1"/>
        <v>43.65</v>
      </c>
      <c r="E46" s="23">
        <f t="shared" si="2"/>
        <v>43.65</v>
      </c>
      <c r="F46" s="23">
        <f t="shared" si="5"/>
        <v>-6.870491510383883E-4</v>
      </c>
      <c r="G46" s="23">
        <f t="shared" si="3"/>
        <v>2000</v>
      </c>
    </row>
    <row r="47" spans="1:7" x14ac:dyDescent="0.2">
      <c r="A47" s="23" t="s">
        <v>2684</v>
      </c>
      <c r="C47" s="24">
        <f t="shared" si="0"/>
        <v>36581</v>
      </c>
      <c r="D47" s="23">
        <f t="shared" si="1"/>
        <v>43.65</v>
      </c>
      <c r="E47" s="23">
        <f t="shared" si="2"/>
        <v>43.65</v>
      </c>
      <c r="F47" s="23">
        <f t="shared" si="5"/>
        <v>0</v>
      </c>
      <c r="G47" s="23">
        <f t="shared" si="3"/>
        <v>2000</v>
      </c>
    </row>
    <row r="48" spans="1:7" x14ac:dyDescent="0.2">
      <c r="A48" s="23" t="s">
        <v>2683</v>
      </c>
      <c r="C48" s="24">
        <f t="shared" si="0"/>
        <v>36584</v>
      </c>
      <c r="D48" s="23">
        <f t="shared" si="1"/>
        <v>43.68</v>
      </c>
      <c r="E48" s="23">
        <f t="shared" si="2"/>
        <v>43.68</v>
      </c>
      <c r="F48" s="23">
        <f t="shared" si="5"/>
        <v>6.870491510383883E-4</v>
      </c>
      <c r="G48" s="23">
        <f t="shared" si="3"/>
        <v>2000</v>
      </c>
    </row>
    <row r="49" spans="1:7" x14ac:dyDescent="0.2">
      <c r="A49" s="23" t="s">
        <v>2682</v>
      </c>
      <c r="C49" s="24">
        <f t="shared" si="0"/>
        <v>36585</v>
      </c>
      <c r="D49" s="23">
        <f t="shared" si="1"/>
        <v>43.65</v>
      </c>
      <c r="E49" s="23">
        <f t="shared" si="2"/>
        <v>43.65</v>
      </c>
      <c r="F49" s="23">
        <f t="shared" si="5"/>
        <v>-6.870491510383883E-4</v>
      </c>
      <c r="G49" s="23">
        <f t="shared" si="3"/>
        <v>2000</v>
      </c>
    </row>
    <row r="50" spans="1:7" x14ac:dyDescent="0.2">
      <c r="A50" s="23" t="s">
        <v>2681</v>
      </c>
      <c r="C50" s="24">
        <f t="shared" si="0"/>
        <v>36586</v>
      </c>
      <c r="D50" s="23">
        <f t="shared" si="1"/>
        <v>43.63</v>
      </c>
      <c r="E50" s="23">
        <f t="shared" si="2"/>
        <v>43.63</v>
      </c>
      <c r="F50" s="23">
        <f t="shared" si="5"/>
        <v>-4.5829515009286181E-4</v>
      </c>
      <c r="G50" s="23">
        <f t="shared" si="3"/>
        <v>2000</v>
      </c>
    </row>
    <row r="51" spans="1:7" x14ac:dyDescent="0.2">
      <c r="A51" s="23" t="s">
        <v>2680</v>
      </c>
      <c r="C51" s="24">
        <f t="shared" si="0"/>
        <v>36587</v>
      </c>
      <c r="D51" s="23">
        <f t="shared" si="1"/>
        <v>43.65</v>
      </c>
      <c r="E51" s="23">
        <f t="shared" si="2"/>
        <v>43.65</v>
      </c>
      <c r="F51" s="23">
        <f t="shared" si="5"/>
        <v>4.5829515009297597E-4</v>
      </c>
      <c r="G51" s="23">
        <f t="shared" si="3"/>
        <v>2000</v>
      </c>
    </row>
    <row r="52" spans="1:7" x14ac:dyDescent="0.2">
      <c r="A52" s="23" t="s">
        <v>2679</v>
      </c>
      <c r="C52" s="24">
        <f t="shared" si="0"/>
        <v>36588</v>
      </c>
      <c r="D52" s="23">
        <f t="shared" si="1"/>
        <v>43.65</v>
      </c>
      <c r="E52" s="23">
        <f t="shared" si="2"/>
        <v>43.65</v>
      </c>
      <c r="F52" s="23">
        <f t="shared" si="5"/>
        <v>0</v>
      </c>
      <c r="G52" s="23">
        <f t="shared" si="3"/>
        <v>2000</v>
      </c>
    </row>
    <row r="53" spans="1:7" x14ac:dyDescent="0.2">
      <c r="A53" s="23" t="s">
        <v>2678</v>
      </c>
      <c r="C53" s="24">
        <f t="shared" si="0"/>
        <v>36591</v>
      </c>
      <c r="D53" s="23">
        <f t="shared" si="1"/>
        <v>43.63</v>
      </c>
      <c r="E53" s="23">
        <f t="shared" si="2"/>
        <v>43.63</v>
      </c>
      <c r="F53" s="23">
        <f t="shared" si="5"/>
        <v>-4.5829515009286181E-4</v>
      </c>
      <c r="G53" s="23">
        <f t="shared" si="3"/>
        <v>2000</v>
      </c>
    </row>
    <row r="54" spans="1:7" x14ac:dyDescent="0.2">
      <c r="A54" s="23" t="s">
        <v>2677</v>
      </c>
      <c r="C54" s="24">
        <f t="shared" si="0"/>
        <v>36592</v>
      </c>
      <c r="D54" s="23">
        <f t="shared" si="1"/>
        <v>43.63</v>
      </c>
      <c r="E54" s="23">
        <f t="shared" si="2"/>
        <v>43.63</v>
      </c>
      <c r="F54" s="23">
        <f t="shared" si="5"/>
        <v>0</v>
      </c>
      <c r="G54" s="23">
        <f t="shared" si="3"/>
        <v>2000</v>
      </c>
    </row>
    <row r="55" spans="1:7" x14ac:dyDescent="0.2">
      <c r="A55" s="23" t="s">
        <v>2676</v>
      </c>
      <c r="C55" s="24">
        <f t="shared" si="0"/>
        <v>36593</v>
      </c>
      <c r="D55" s="23">
        <f t="shared" si="1"/>
        <v>43.65</v>
      </c>
      <c r="E55" s="23">
        <f t="shared" si="2"/>
        <v>43.65</v>
      </c>
      <c r="F55" s="23">
        <f t="shared" si="5"/>
        <v>4.5829515009297597E-4</v>
      </c>
      <c r="G55" s="23">
        <f t="shared" si="3"/>
        <v>2000</v>
      </c>
    </row>
    <row r="56" spans="1:7" x14ac:dyDescent="0.2">
      <c r="A56" s="23" t="s">
        <v>2675</v>
      </c>
      <c r="C56" s="24">
        <f t="shared" si="0"/>
        <v>36594</v>
      </c>
      <c r="D56" s="23">
        <f t="shared" si="1"/>
        <v>43.63</v>
      </c>
      <c r="E56" s="23">
        <f t="shared" si="2"/>
        <v>43.63</v>
      </c>
      <c r="F56" s="23">
        <f t="shared" si="5"/>
        <v>-4.5829515009286181E-4</v>
      </c>
      <c r="G56" s="23">
        <f t="shared" si="3"/>
        <v>2000</v>
      </c>
    </row>
    <row r="57" spans="1:7" x14ac:dyDescent="0.2">
      <c r="A57" s="23" t="s">
        <v>2674</v>
      </c>
      <c r="C57" s="24">
        <f t="shared" si="0"/>
        <v>36595</v>
      </c>
      <c r="D57" s="23">
        <f t="shared" si="1"/>
        <v>43.65</v>
      </c>
      <c r="E57" s="23">
        <f t="shared" si="2"/>
        <v>43.65</v>
      </c>
      <c r="F57" s="23">
        <f t="shared" si="5"/>
        <v>4.5829515009297597E-4</v>
      </c>
      <c r="G57" s="23">
        <f t="shared" si="3"/>
        <v>2000</v>
      </c>
    </row>
    <row r="58" spans="1:7" x14ac:dyDescent="0.2">
      <c r="A58" s="23" t="s">
        <v>2673</v>
      </c>
      <c r="C58" s="24">
        <f t="shared" si="0"/>
        <v>36598</v>
      </c>
      <c r="D58" s="23">
        <f t="shared" si="1"/>
        <v>43.65</v>
      </c>
      <c r="E58" s="23">
        <f t="shared" si="2"/>
        <v>43.65</v>
      </c>
      <c r="F58" s="23">
        <f t="shared" si="5"/>
        <v>0</v>
      </c>
      <c r="G58" s="23">
        <f t="shared" si="3"/>
        <v>2000</v>
      </c>
    </row>
    <row r="59" spans="1:7" x14ac:dyDescent="0.2">
      <c r="A59" s="23" t="s">
        <v>2672</v>
      </c>
      <c r="C59" s="24">
        <f t="shared" si="0"/>
        <v>36599</v>
      </c>
      <c r="D59" s="23">
        <f t="shared" si="1"/>
        <v>43.64</v>
      </c>
      <c r="E59" s="23">
        <f t="shared" si="2"/>
        <v>43.64</v>
      </c>
      <c r="F59" s="23">
        <f t="shared" si="5"/>
        <v>-2.2912132074114135E-4</v>
      </c>
      <c r="G59" s="23">
        <f t="shared" si="3"/>
        <v>2000</v>
      </c>
    </row>
    <row r="60" spans="1:7" x14ac:dyDescent="0.2">
      <c r="A60" s="23" t="s">
        <v>2671</v>
      </c>
      <c r="C60" s="24">
        <f t="shared" si="0"/>
        <v>36600</v>
      </c>
      <c r="D60" s="23">
        <f t="shared" si="1"/>
        <v>43.65</v>
      </c>
      <c r="E60" s="23">
        <f t="shared" si="2"/>
        <v>43.65</v>
      </c>
      <c r="F60" s="23">
        <f t="shared" si="5"/>
        <v>2.2912132074104347E-4</v>
      </c>
      <c r="G60" s="23">
        <f t="shared" si="3"/>
        <v>2000</v>
      </c>
    </row>
    <row r="61" spans="1:7" x14ac:dyDescent="0.2">
      <c r="A61" s="23" t="s">
        <v>2670</v>
      </c>
      <c r="C61" s="24">
        <f t="shared" si="0"/>
        <v>36601</v>
      </c>
      <c r="D61" s="23">
        <f t="shared" si="1"/>
        <v>43.58</v>
      </c>
      <c r="E61" s="23">
        <f t="shared" si="2"/>
        <v>43.58</v>
      </c>
      <c r="F61" s="23">
        <f t="shared" si="5"/>
        <v>-1.604952769137389E-3</v>
      </c>
      <c r="G61" s="23">
        <f t="shared" si="3"/>
        <v>2000</v>
      </c>
    </row>
    <row r="62" spans="1:7" x14ac:dyDescent="0.2">
      <c r="A62" s="23" t="s">
        <v>2669</v>
      </c>
      <c r="C62" s="24">
        <f t="shared" si="0"/>
        <v>36602</v>
      </c>
      <c r="D62" s="23">
        <f t="shared" si="1"/>
        <v>43.65</v>
      </c>
      <c r="E62" s="23">
        <f t="shared" si="2"/>
        <v>43.65</v>
      </c>
      <c r="F62" s="23">
        <f t="shared" si="5"/>
        <v>1.604952769137444E-3</v>
      </c>
      <c r="G62" s="23">
        <f t="shared" si="3"/>
        <v>2000</v>
      </c>
    </row>
    <row r="63" spans="1:7" x14ac:dyDescent="0.2">
      <c r="A63" s="23" t="s">
        <v>2668</v>
      </c>
      <c r="C63" s="24">
        <f t="shared" si="0"/>
        <v>36605</v>
      </c>
      <c r="D63" s="23">
        <f t="shared" si="1"/>
        <v>43.63</v>
      </c>
      <c r="E63" s="23">
        <f t="shared" si="2"/>
        <v>43.63</v>
      </c>
      <c r="F63" s="23">
        <f t="shared" si="5"/>
        <v>-4.5829515009286181E-4</v>
      </c>
      <c r="G63" s="23">
        <f t="shared" si="3"/>
        <v>2000</v>
      </c>
    </row>
    <row r="64" spans="1:7" x14ac:dyDescent="0.2">
      <c r="A64" s="23" t="s">
        <v>2667</v>
      </c>
      <c r="C64" s="24">
        <f t="shared" si="0"/>
        <v>36606</v>
      </c>
      <c r="D64" s="23">
        <f t="shared" si="1"/>
        <v>43.59</v>
      </c>
      <c r="E64" s="23">
        <f t="shared" si="2"/>
        <v>43.59</v>
      </c>
      <c r="F64" s="23">
        <f t="shared" si="5"/>
        <v>-9.1722088521701281E-4</v>
      </c>
      <c r="G64" s="23">
        <f t="shared" si="3"/>
        <v>2000</v>
      </c>
    </row>
    <row r="65" spans="1:7" x14ac:dyDescent="0.2">
      <c r="A65" s="23" t="s">
        <v>2666</v>
      </c>
      <c r="C65" s="24">
        <f t="shared" si="0"/>
        <v>36607</v>
      </c>
      <c r="D65" s="23">
        <f t="shared" si="1"/>
        <v>43.65</v>
      </c>
      <c r="E65" s="23">
        <f t="shared" si="2"/>
        <v>43.65</v>
      </c>
      <c r="F65" s="23">
        <f t="shared" si="5"/>
        <v>1.3755160353098766E-3</v>
      </c>
      <c r="G65" s="23">
        <f t="shared" si="3"/>
        <v>2000</v>
      </c>
    </row>
    <row r="66" spans="1:7" x14ac:dyDescent="0.2">
      <c r="A66" s="23" t="s">
        <v>2665</v>
      </c>
      <c r="C66" s="24">
        <f t="shared" si="0"/>
        <v>36608</v>
      </c>
      <c r="D66" s="23">
        <f t="shared" si="1"/>
        <v>43.65</v>
      </c>
      <c r="E66" s="23">
        <f t="shared" si="2"/>
        <v>43.65</v>
      </c>
      <c r="F66" s="23">
        <f t="shared" si="5"/>
        <v>0</v>
      </c>
      <c r="G66" s="23">
        <f t="shared" si="3"/>
        <v>2000</v>
      </c>
    </row>
    <row r="67" spans="1:7" x14ac:dyDescent="0.2">
      <c r="A67" s="23" t="s">
        <v>2664</v>
      </c>
      <c r="C67" s="24">
        <f t="shared" si="0"/>
        <v>36609</v>
      </c>
      <c r="D67" s="23">
        <f t="shared" si="1"/>
        <v>43.65</v>
      </c>
      <c r="E67" s="23">
        <f t="shared" si="2"/>
        <v>43.65</v>
      </c>
      <c r="F67" s="23">
        <f t="shared" si="5"/>
        <v>0</v>
      </c>
      <c r="G67" s="23">
        <f t="shared" si="3"/>
        <v>2000</v>
      </c>
    </row>
    <row r="68" spans="1:7" x14ac:dyDescent="0.2">
      <c r="A68" s="23" t="s">
        <v>2663</v>
      </c>
      <c r="C68" s="24">
        <f t="shared" si="0"/>
        <v>36612</v>
      </c>
      <c r="D68" s="23">
        <f t="shared" si="1"/>
        <v>43.62</v>
      </c>
      <c r="E68" s="23">
        <f t="shared" si="2"/>
        <v>43.62</v>
      </c>
      <c r="F68" s="23">
        <f t="shared" si="5"/>
        <v>-6.8752151212821036E-4</v>
      </c>
      <c r="G68" s="23">
        <f t="shared" si="3"/>
        <v>2000</v>
      </c>
    </row>
    <row r="69" spans="1:7" x14ac:dyDescent="0.2">
      <c r="A69" s="23" t="s">
        <v>2662</v>
      </c>
      <c r="C69" s="24">
        <f t="shared" si="0"/>
        <v>36613</v>
      </c>
      <c r="D69" s="23">
        <f t="shared" si="1"/>
        <v>43.65</v>
      </c>
      <c r="E69" s="23">
        <f t="shared" si="2"/>
        <v>43.65</v>
      </c>
      <c r="F69" s="23">
        <f t="shared" si="5"/>
        <v>6.8752151212819268E-4</v>
      </c>
      <c r="G69" s="23">
        <f t="shared" si="3"/>
        <v>2000</v>
      </c>
    </row>
    <row r="70" spans="1:7" x14ac:dyDescent="0.2">
      <c r="A70" s="23" t="s">
        <v>2661</v>
      </c>
      <c r="C70" s="24">
        <f t="shared" si="0"/>
        <v>36614</v>
      </c>
      <c r="D70" s="23">
        <f t="shared" si="1"/>
        <v>43.65</v>
      </c>
      <c r="E70" s="23">
        <f t="shared" si="2"/>
        <v>43.65</v>
      </c>
      <c r="F70" s="23">
        <f t="shared" si="5"/>
        <v>0</v>
      </c>
      <c r="G70" s="23">
        <f t="shared" si="3"/>
        <v>2000</v>
      </c>
    </row>
    <row r="71" spans="1:7" x14ac:dyDescent="0.2">
      <c r="A71" s="23" t="s">
        <v>2660</v>
      </c>
      <c r="C71" s="24">
        <f t="shared" si="0"/>
        <v>36615</v>
      </c>
      <c r="D71" s="23">
        <f t="shared" si="1"/>
        <v>43.65</v>
      </c>
      <c r="E71" s="23">
        <f t="shared" si="2"/>
        <v>43.65</v>
      </c>
      <c r="F71" s="23">
        <f t="shared" si="5"/>
        <v>0</v>
      </c>
      <c r="G71" s="23">
        <f t="shared" si="3"/>
        <v>2000</v>
      </c>
    </row>
    <row r="72" spans="1:7" x14ac:dyDescent="0.2">
      <c r="A72" s="23" t="s">
        <v>2659</v>
      </c>
      <c r="C72" s="24">
        <f t="shared" ref="C72:C135" si="9">VALUE(LEFT(A72,15))</f>
        <v>36616</v>
      </c>
      <c r="D72" s="23">
        <f t="shared" ref="D72:D135" si="10">VALUE(RIGHT(A72,9))</f>
        <v>43.65</v>
      </c>
      <c r="E72" s="23">
        <f t="shared" ref="E72:E135" si="11">IF(ISNUMBER(D72),D72,D71)</f>
        <v>43.65</v>
      </c>
      <c r="F72" s="23">
        <f t="shared" si="5"/>
        <v>0</v>
      </c>
      <c r="G72" s="23">
        <f t="shared" ref="G72:G135" si="12">YEAR(C72)</f>
        <v>2000</v>
      </c>
    </row>
    <row r="73" spans="1:7" x14ac:dyDescent="0.2">
      <c r="A73" s="23" t="s">
        <v>2658</v>
      </c>
      <c r="C73" s="24">
        <f t="shared" si="9"/>
        <v>36619</v>
      </c>
      <c r="D73" s="23">
        <f t="shared" si="10"/>
        <v>43.631999999999998</v>
      </c>
      <c r="E73" s="23">
        <f t="shared" si="11"/>
        <v>43.631999999999998</v>
      </c>
      <c r="F73" s="23">
        <f t="shared" ref="F73:F136" si="13">LN(E73/E72)</f>
        <v>-4.1245618237847713E-4</v>
      </c>
      <c r="G73" s="23">
        <f t="shared" si="12"/>
        <v>2000</v>
      </c>
    </row>
    <row r="74" spans="1:7" x14ac:dyDescent="0.2">
      <c r="A74" s="23" t="s">
        <v>2657</v>
      </c>
      <c r="C74" s="24">
        <f t="shared" si="9"/>
        <v>36620</v>
      </c>
      <c r="D74" s="23">
        <f t="shared" si="10"/>
        <v>43.65</v>
      </c>
      <c r="E74" s="23">
        <f t="shared" si="11"/>
        <v>43.65</v>
      </c>
      <c r="F74" s="23">
        <f t="shared" si="13"/>
        <v>4.1245618237846417E-4</v>
      </c>
      <c r="G74" s="23">
        <f t="shared" si="12"/>
        <v>2000</v>
      </c>
    </row>
    <row r="75" spans="1:7" x14ac:dyDescent="0.2">
      <c r="A75" s="23" t="s">
        <v>2656</v>
      </c>
      <c r="C75" s="24">
        <f t="shared" si="9"/>
        <v>36621</v>
      </c>
      <c r="D75" s="23">
        <f t="shared" si="10"/>
        <v>43.68</v>
      </c>
      <c r="E75" s="23">
        <f t="shared" si="11"/>
        <v>43.68</v>
      </c>
      <c r="F75" s="23">
        <f t="shared" si="13"/>
        <v>6.870491510383883E-4</v>
      </c>
      <c r="G75" s="23">
        <f t="shared" si="12"/>
        <v>2000</v>
      </c>
    </row>
    <row r="76" spans="1:7" x14ac:dyDescent="0.2">
      <c r="A76" s="23" t="s">
        <v>2655</v>
      </c>
      <c r="C76" s="24">
        <f t="shared" si="9"/>
        <v>36622</v>
      </c>
      <c r="D76" s="23">
        <f t="shared" si="10"/>
        <v>43.65</v>
      </c>
      <c r="E76" s="23">
        <f t="shared" si="11"/>
        <v>43.65</v>
      </c>
      <c r="F76" s="23">
        <f t="shared" si="13"/>
        <v>-6.870491510383883E-4</v>
      </c>
      <c r="G76" s="23">
        <f t="shared" si="12"/>
        <v>2000</v>
      </c>
    </row>
    <row r="77" spans="1:7" x14ac:dyDescent="0.2">
      <c r="A77" s="23" t="s">
        <v>2654</v>
      </c>
      <c r="C77" s="24">
        <f t="shared" si="9"/>
        <v>36623</v>
      </c>
      <c r="D77" s="23">
        <f t="shared" si="10"/>
        <v>43.67</v>
      </c>
      <c r="E77" s="23">
        <f t="shared" si="11"/>
        <v>43.67</v>
      </c>
      <c r="F77" s="23">
        <f t="shared" si="13"/>
        <v>4.5808521185837601E-4</v>
      </c>
      <c r="G77" s="23">
        <f t="shared" si="12"/>
        <v>2000</v>
      </c>
    </row>
    <row r="78" spans="1:7" x14ac:dyDescent="0.2">
      <c r="A78" s="23" t="s">
        <v>2653</v>
      </c>
      <c r="C78" s="24">
        <f t="shared" si="9"/>
        <v>36626</v>
      </c>
      <c r="D78" s="23">
        <f t="shared" si="10"/>
        <v>43.66</v>
      </c>
      <c r="E78" s="23">
        <f t="shared" si="11"/>
        <v>43.66</v>
      </c>
      <c r="F78" s="23">
        <f t="shared" si="13"/>
        <v>-2.2901637567183058E-4</v>
      </c>
      <c r="G78" s="23">
        <f t="shared" si="12"/>
        <v>2000</v>
      </c>
    </row>
    <row r="79" spans="1:7" x14ac:dyDescent="0.2">
      <c r="A79" s="23" t="s">
        <v>2652</v>
      </c>
      <c r="C79" s="24">
        <f t="shared" si="9"/>
        <v>36627</v>
      </c>
      <c r="D79" s="23">
        <f t="shared" si="10"/>
        <v>43.68</v>
      </c>
      <c r="E79" s="23">
        <f t="shared" si="11"/>
        <v>43.68</v>
      </c>
      <c r="F79" s="23">
        <f t="shared" si="13"/>
        <v>4.5798031485189659E-4</v>
      </c>
      <c r="G79" s="23">
        <f t="shared" si="12"/>
        <v>2000</v>
      </c>
    </row>
    <row r="80" spans="1:7" x14ac:dyDescent="0.2">
      <c r="A80" s="23" t="s">
        <v>2651</v>
      </c>
      <c r="C80" s="24">
        <f t="shared" si="9"/>
        <v>36628</v>
      </c>
      <c r="D80" s="23">
        <f t="shared" si="10"/>
        <v>43.7</v>
      </c>
      <c r="E80" s="23">
        <f t="shared" si="11"/>
        <v>43.7</v>
      </c>
      <c r="F80" s="23">
        <f t="shared" si="13"/>
        <v>4.5777066489486299E-4</v>
      </c>
      <c r="G80" s="23">
        <f t="shared" si="12"/>
        <v>2000</v>
      </c>
    </row>
    <row r="81" spans="1:7" x14ac:dyDescent="0.2">
      <c r="A81" s="23" t="s">
        <v>2650</v>
      </c>
      <c r="C81" s="24">
        <f t="shared" si="9"/>
        <v>36629</v>
      </c>
      <c r="D81" s="23">
        <f t="shared" si="10"/>
        <v>43.7</v>
      </c>
      <c r="E81" s="23">
        <f t="shared" si="11"/>
        <v>43.7</v>
      </c>
      <c r="F81" s="23">
        <f t="shared" si="13"/>
        <v>0</v>
      </c>
      <c r="G81" s="23">
        <f t="shared" si="12"/>
        <v>2000</v>
      </c>
    </row>
    <row r="82" spans="1:7" x14ac:dyDescent="0.2">
      <c r="A82" s="23" t="s">
        <v>2649</v>
      </c>
      <c r="C82" s="24">
        <f t="shared" si="9"/>
        <v>36630</v>
      </c>
      <c r="D82" s="23">
        <f t="shared" si="10"/>
        <v>43.75</v>
      </c>
      <c r="E82" s="23">
        <f t="shared" si="11"/>
        <v>43.75</v>
      </c>
      <c r="F82" s="23">
        <f t="shared" si="13"/>
        <v>1.1435107020787987E-3</v>
      </c>
      <c r="G82" s="23">
        <f t="shared" si="12"/>
        <v>2000</v>
      </c>
    </row>
    <row r="83" spans="1:7" x14ac:dyDescent="0.2">
      <c r="A83" s="23" t="s">
        <v>2648</v>
      </c>
      <c r="C83" s="24">
        <f t="shared" si="9"/>
        <v>36633</v>
      </c>
      <c r="D83" s="23">
        <f t="shared" si="10"/>
        <v>43.68</v>
      </c>
      <c r="E83" s="23">
        <f t="shared" si="11"/>
        <v>43.68</v>
      </c>
      <c r="F83" s="23">
        <f t="shared" si="13"/>
        <v>-1.6012813669738792E-3</v>
      </c>
      <c r="G83" s="23">
        <f t="shared" si="12"/>
        <v>2000</v>
      </c>
    </row>
    <row r="84" spans="1:7" x14ac:dyDescent="0.2">
      <c r="A84" s="23" t="s">
        <v>2647</v>
      </c>
      <c r="C84" s="24">
        <f t="shared" si="9"/>
        <v>36634</v>
      </c>
      <c r="D84" s="23">
        <f t="shared" si="10"/>
        <v>43.7</v>
      </c>
      <c r="E84" s="23">
        <f t="shared" si="11"/>
        <v>43.7</v>
      </c>
      <c r="F84" s="23">
        <f t="shared" si="13"/>
        <v>4.5777066489486299E-4</v>
      </c>
      <c r="G84" s="23">
        <f t="shared" si="12"/>
        <v>2000</v>
      </c>
    </row>
    <row r="85" spans="1:7" x14ac:dyDescent="0.2">
      <c r="A85" s="23" t="s">
        <v>2646</v>
      </c>
      <c r="C85" s="24">
        <f t="shared" si="9"/>
        <v>36635</v>
      </c>
      <c r="D85" s="23">
        <f t="shared" si="10"/>
        <v>43.7</v>
      </c>
      <c r="E85" s="23">
        <f t="shared" si="11"/>
        <v>43.7</v>
      </c>
      <c r="F85" s="23">
        <f t="shared" si="13"/>
        <v>0</v>
      </c>
      <c r="G85" s="23">
        <f t="shared" si="12"/>
        <v>2000</v>
      </c>
    </row>
    <row r="86" spans="1:7" x14ac:dyDescent="0.2">
      <c r="A86" s="23" t="s">
        <v>2645</v>
      </c>
      <c r="C86" s="24">
        <f t="shared" si="9"/>
        <v>36636</v>
      </c>
      <c r="D86" s="23">
        <f t="shared" si="10"/>
        <v>43.686999999999998</v>
      </c>
      <c r="E86" s="23">
        <f t="shared" si="11"/>
        <v>43.686999999999998</v>
      </c>
      <c r="F86" s="23">
        <f t="shared" si="13"/>
        <v>-2.9752709432534995E-4</v>
      </c>
      <c r="G86" s="23">
        <f t="shared" si="12"/>
        <v>2000</v>
      </c>
    </row>
    <row r="87" spans="1:7" x14ac:dyDescent="0.2">
      <c r="A87" s="23" t="s">
        <v>2644</v>
      </c>
      <c r="C87" s="24">
        <f t="shared" si="9"/>
        <v>36637</v>
      </c>
      <c r="D87" s="23">
        <f t="shared" si="10"/>
        <v>43.7</v>
      </c>
      <c r="E87" s="23">
        <f t="shared" si="11"/>
        <v>43.7</v>
      </c>
      <c r="F87" s="23">
        <f t="shared" si="13"/>
        <v>2.9752709432527156E-4</v>
      </c>
      <c r="G87" s="23">
        <f t="shared" si="12"/>
        <v>2000</v>
      </c>
    </row>
    <row r="88" spans="1:7" x14ac:dyDescent="0.2">
      <c r="A88" s="23" t="s">
        <v>2643</v>
      </c>
      <c r="C88" s="24">
        <f t="shared" si="9"/>
        <v>36640</v>
      </c>
      <c r="D88" s="23">
        <f t="shared" si="10"/>
        <v>43.655000000000001</v>
      </c>
      <c r="E88" s="23">
        <f t="shared" si="11"/>
        <v>43.655000000000001</v>
      </c>
      <c r="F88" s="23">
        <f t="shared" si="13"/>
        <v>-1.0302788387735399E-3</v>
      </c>
      <c r="G88" s="23">
        <f t="shared" si="12"/>
        <v>2000</v>
      </c>
    </row>
    <row r="89" spans="1:7" x14ac:dyDescent="0.2">
      <c r="A89" s="23" t="s">
        <v>2642</v>
      </c>
      <c r="C89" s="24">
        <f t="shared" si="9"/>
        <v>36641</v>
      </c>
      <c r="D89" s="23">
        <f t="shared" si="10"/>
        <v>43.7</v>
      </c>
      <c r="E89" s="23">
        <f t="shared" si="11"/>
        <v>43.7</v>
      </c>
      <c r="F89" s="23">
        <f t="shared" si="13"/>
        <v>1.0302788387735881E-3</v>
      </c>
      <c r="G89" s="23">
        <f t="shared" si="12"/>
        <v>2000</v>
      </c>
    </row>
    <row r="90" spans="1:7" x14ac:dyDescent="0.2">
      <c r="A90" s="23" t="s">
        <v>2641</v>
      </c>
      <c r="C90" s="24">
        <f t="shared" si="9"/>
        <v>36642</v>
      </c>
      <c r="D90" s="23">
        <f t="shared" si="10"/>
        <v>43.7</v>
      </c>
      <c r="E90" s="23">
        <f t="shared" si="11"/>
        <v>43.7</v>
      </c>
      <c r="F90" s="23">
        <f t="shared" si="13"/>
        <v>0</v>
      </c>
      <c r="G90" s="23">
        <f t="shared" si="12"/>
        <v>2000</v>
      </c>
    </row>
    <row r="91" spans="1:7" x14ac:dyDescent="0.2">
      <c r="A91" s="23" t="s">
        <v>2640</v>
      </c>
      <c r="C91" s="24">
        <f t="shared" si="9"/>
        <v>36643</v>
      </c>
      <c r="D91" s="23">
        <f t="shared" si="10"/>
        <v>43.7</v>
      </c>
      <c r="E91" s="23">
        <f t="shared" si="11"/>
        <v>43.7</v>
      </c>
      <c r="F91" s="23">
        <f t="shared" si="13"/>
        <v>0</v>
      </c>
      <c r="G91" s="23">
        <f t="shared" si="12"/>
        <v>2000</v>
      </c>
    </row>
    <row r="92" spans="1:7" x14ac:dyDescent="0.2">
      <c r="A92" s="23" t="s">
        <v>2639</v>
      </c>
      <c r="C92" s="24">
        <f t="shared" si="9"/>
        <v>36644</v>
      </c>
      <c r="D92" s="23">
        <f t="shared" si="10"/>
        <v>43.7</v>
      </c>
      <c r="E92" s="23">
        <f t="shared" si="11"/>
        <v>43.7</v>
      </c>
      <c r="F92" s="23">
        <f t="shared" si="13"/>
        <v>0</v>
      </c>
      <c r="G92" s="23">
        <f t="shared" si="12"/>
        <v>2000</v>
      </c>
    </row>
    <row r="93" spans="1:7" x14ac:dyDescent="0.2">
      <c r="A93" s="23" t="s">
        <v>2638</v>
      </c>
      <c r="C93" s="24">
        <f t="shared" si="9"/>
        <v>36647</v>
      </c>
      <c r="D93" s="23">
        <f t="shared" si="10"/>
        <v>43.67</v>
      </c>
      <c r="E93" s="23">
        <f t="shared" si="11"/>
        <v>43.67</v>
      </c>
      <c r="F93" s="23">
        <f t="shared" si="13"/>
        <v>-6.8673460407490884E-4</v>
      </c>
      <c r="G93" s="23">
        <f t="shared" si="12"/>
        <v>2000</v>
      </c>
    </row>
    <row r="94" spans="1:7" x14ac:dyDescent="0.2">
      <c r="A94" s="23" t="s">
        <v>2637</v>
      </c>
      <c r="C94" s="24">
        <f t="shared" si="9"/>
        <v>36648</v>
      </c>
      <c r="D94" s="23">
        <f t="shared" si="10"/>
        <v>43.75</v>
      </c>
      <c r="E94" s="23">
        <f t="shared" si="11"/>
        <v>43.75</v>
      </c>
      <c r="F94" s="23">
        <f t="shared" si="13"/>
        <v>1.8302453061538029E-3</v>
      </c>
      <c r="G94" s="23">
        <f t="shared" si="12"/>
        <v>2000</v>
      </c>
    </row>
    <row r="95" spans="1:7" x14ac:dyDescent="0.2">
      <c r="A95" s="23" t="s">
        <v>2636</v>
      </c>
      <c r="C95" s="24">
        <f t="shared" si="9"/>
        <v>36649</v>
      </c>
      <c r="D95" s="23">
        <f t="shared" si="10"/>
        <v>43.73</v>
      </c>
      <c r="E95" s="23">
        <f t="shared" si="11"/>
        <v>43.73</v>
      </c>
      <c r="F95" s="23">
        <f t="shared" si="13"/>
        <v>-4.5724737879428341E-4</v>
      </c>
      <c r="G95" s="23">
        <f t="shared" si="12"/>
        <v>2000</v>
      </c>
    </row>
    <row r="96" spans="1:7" x14ac:dyDescent="0.2">
      <c r="A96" s="23" t="s">
        <v>2635</v>
      </c>
      <c r="C96" s="24">
        <f t="shared" si="9"/>
        <v>36650</v>
      </c>
      <c r="D96" s="23">
        <f t="shared" si="10"/>
        <v>43.67</v>
      </c>
      <c r="E96" s="23">
        <f t="shared" si="11"/>
        <v>43.67</v>
      </c>
      <c r="F96" s="23">
        <f t="shared" si="13"/>
        <v>-1.3729979273595645E-3</v>
      </c>
      <c r="G96" s="23">
        <f t="shared" si="12"/>
        <v>2000</v>
      </c>
    </row>
    <row r="97" spans="1:7" x14ac:dyDescent="0.2">
      <c r="A97" s="23" t="s">
        <v>2634</v>
      </c>
      <c r="C97" s="24">
        <f t="shared" si="9"/>
        <v>36651</v>
      </c>
      <c r="D97" s="23">
        <f t="shared" si="10"/>
        <v>43.7</v>
      </c>
      <c r="E97" s="23">
        <f t="shared" si="11"/>
        <v>43.7</v>
      </c>
      <c r="F97" s="23">
        <f t="shared" si="13"/>
        <v>6.8673460407500002E-4</v>
      </c>
      <c r="G97" s="23">
        <f t="shared" si="12"/>
        <v>2000</v>
      </c>
    </row>
    <row r="98" spans="1:7" x14ac:dyDescent="0.2">
      <c r="A98" s="23" t="s">
        <v>2633</v>
      </c>
      <c r="C98" s="24">
        <f t="shared" si="9"/>
        <v>36654</v>
      </c>
      <c r="D98" s="23">
        <f t="shared" si="10"/>
        <v>43.7</v>
      </c>
      <c r="E98" s="23">
        <f t="shared" si="11"/>
        <v>43.7</v>
      </c>
      <c r="F98" s="23">
        <f t="shared" si="13"/>
        <v>0</v>
      </c>
      <c r="G98" s="23">
        <f t="shared" si="12"/>
        <v>2000</v>
      </c>
    </row>
    <row r="99" spans="1:7" x14ac:dyDescent="0.2">
      <c r="A99" s="23" t="s">
        <v>2632</v>
      </c>
      <c r="C99" s="24">
        <f t="shared" si="9"/>
        <v>36655</v>
      </c>
      <c r="D99" s="23">
        <f t="shared" si="10"/>
        <v>43.7</v>
      </c>
      <c r="E99" s="23">
        <f t="shared" si="11"/>
        <v>43.7</v>
      </c>
      <c r="F99" s="23">
        <f t="shared" si="13"/>
        <v>0</v>
      </c>
      <c r="G99" s="23">
        <f t="shared" si="12"/>
        <v>2000</v>
      </c>
    </row>
    <row r="100" spans="1:7" x14ac:dyDescent="0.2">
      <c r="A100" s="23" t="s">
        <v>2631</v>
      </c>
      <c r="C100" s="24">
        <f t="shared" si="9"/>
        <v>36656</v>
      </c>
      <c r="D100" s="23">
        <f t="shared" si="10"/>
        <v>44.3</v>
      </c>
      <c r="E100" s="23">
        <f t="shared" si="11"/>
        <v>44.3</v>
      </c>
      <c r="F100" s="23">
        <f t="shared" si="13"/>
        <v>1.3636574949545444E-2</v>
      </c>
      <c r="G100" s="23">
        <f t="shared" si="12"/>
        <v>2000</v>
      </c>
    </row>
    <row r="101" spans="1:7" x14ac:dyDescent="0.2">
      <c r="A101" s="23" t="s">
        <v>2630</v>
      </c>
      <c r="C101" s="24">
        <f t="shared" si="9"/>
        <v>36657</v>
      </c>
      <c r="D101" s="23">
        <f t="shared" si="10"/>
        <v>44.44</v>
      </c>
      <c r="E101" s="23">
        <f t="shared" si="11"/>
        <v>44.44</v>
      </c>
      <c r="F101" s="23">
        <f t="shared" si="13"/>
        <v>3.1552877203392007E-3</v>
      </c>
      <c r="G101" s="23">
        <f t="shared" si="12"/>
        <v>2000</v>
      </c>
    </row>
    <row r="102" spans="1:7" x14ac:dyDescent="0.2">
      <c r="A102" s="23" t="s">
        <v>2629</v>
      </c>
      <c r="C102" s="24">
        <f t="shared" si="9"/>
        <v>36658</v>
      </c>
      <c r="D102" s="23">
        <f t="shared" si="10"/>
        <v>44.15</v>
      </c>
      <c r="E102" s="23">
        <f t="shared" si="11"/>
        <v>44.15</v>
      </c>
      <c r="F102" s="23">
        <f t="shared" si="13"/>
        <v>-6.547037721460201E-3</v>
      </c>
      <c r="G102" s="23">
        <f t="shared" si="12"/>
        <v>2000</v>
      </c>
    </row>
    <row r="103" spans="1:7" x14ac:dyDescent="0.2">
      <c r="A103" s="23" t="s">
        <v>2628</v>
      </c>
      <c r="C103" s="24">
        <f t="shared" si="9"/>
        <v>36661</v>
      </c>
      <c r="D103" s="23">
        <f t="shared" si="10"/>
        <v>44.44</v>
      </c>
      <c r="E103" s="23">
        <f t="shared" si="11"/>
        <v>44.44</v>
      </c>
      <c r="F103" s="23">
        <f t="shared" si="13"/>
        <v>6.5470377214601437E-3</v>
      </c>
      <c r="G103" s="23">
        <f t="shared" si="12"/>
        <v>2000</v>
      </c>
    </row>
    <row r="104" spans="1:7" x14ac:dyDescent="0.2">
      <c r="A104" s="23" t="s">
        <v>2627</v>
      </c>
      <c r="C104" s="24">
        <f t="shared" si="9"/>
        <v>36662</v>
      </c>
      <c r="D104" s="23">
        <f t="shared" si="10"/>
        <v>44.05</v>
      </c>
      <c r="E104" s="23">
        <f t="shared" si="11"/>
        <v>44.05</v>
      </c>
      <c r="F104" s="23">
        <f t="shared" si="13"/>
        <v>-8.8146123892407276E-3</v>
      </c>
      <c r="G104" s="23">
        <f t="shared" si="12"/>
        <v>2000</v>
      </c>
    </row>
    <row r="105" spans="1:7" x14ac:dyDescent="0.2">
      <c r="A105" s="23" t="s">
        <v>2626</v>
      </c>
      <c r="C105" s="24">
        <f t="shared" si="9"/>
        <v>36663</v>
      </c>
      <c r="D105" s="23">
        <f t="shared" si="10"/>
        <v>44.02</v>
      </c>
      <c r="E105" s="23">
        <f t="shared" si="11"/>
        <v>44.02</v>
      </c>
      <c r="F105" s="23">
        <f t="shared" si="13"/>
        <v>-6.8127628387278961E-4</v>
      </c>
      <c r="G105" s="23">
        <f t="shared" si="12"/>
        <v>2000</v>
      </c>
    </row>
    <row r="106" spans="1:7" x14ac:dyDescent="0.2">
      <c r="A106" s="23" t="s">
        <v>2625</v>
      </c>
      <c r="C106" s="24">
        <f t="shared" si="9"/>
        <v>36664</v>
      </c>
      <c r="D106" s="23">
        <f t="shared" si="10"/>
        <v>44.03</v>
      </c>
      <c r="E106" s="23">
        <f t="shared" si="11"/>
        <v>44.03</v>
      </c>
      <c r="F106" s="23">
        <f t="shared" si="13"/>
        <v>2.2714366934690287E-4</v>
      </c>
      <c r="G106" s="23">
        <f t="shared" si="12"/>
        <v>2000</v>
      </c>
    </row>
    <row r="107" spans="1:7" x14ac:dyDescent="0.2">
      <c r="A107" s="23" t="s">
        <v>2624</v>
      </c>
      <c r="C107" s="24">
        <f t="shared" si="9"/>
        <v>36665</v>
      </c>
      <c r="D107" s="23">
        <f t="shared" si="10"/>
        <v>44</v>
      </c>
      <c r="E107" s="23">
        <f t="shared" si="11"/>
        <v>44</v>
      </c>
      <c r="F107" s="23">
        <f t="shared" si="13"/>
        <v>-6.815858494012844E-4</v>
      </c>
      <c r="G107" s="23">
        <f t="shared" si="12"/>
        <v>2000</v>
      </c>
    </row>
    <row r="108" spans="1:7" x14ac:dyDescent="0.2">
      <c r="A108" s="23" t="s">
        <v>2623</v>
      </c>
      <c r="C108" s="24">
        <f t="shared" si="9"/>
        <v>36668</v>
      </c>
      <c r="D108" s="23">
        <f t="shared" si="10"/>
        <v>44.02</v>
      </c>
      <c r="E108" s="23">
        <f t="shared" si="11"/>
        <v>44.02</v>
      </c>
      <c r="F108" s="23">
        <f t="shared" si="13"/>
        <v>4.5444218005447643E-4</v>
      </c>
      <c r="G108" s="23">
        <f t="shared" si="12"/>
        <v>2000</v>
      </c>
    </row>
    <row r="109" spans="1:7" x14ac:dyDescent="0.2">
      <c r="A109" s="23" t="s">
        <v>2622</v>
      </c>
      <c r="C109" s="24">
        <f t="shared" si="9"/>
        <v>36669</v>
      </c>
      <c r="D109" s="23">
        <f t="shared" si="10"/>
        <v>44.15</v>
      </c>
      <c r="E109" s="23">
        <f t="shared" si="11"/>
        <v>44.15</v>
      </c>
      <c r="F109" s="23">
        <f t="shared" si="13"/>
        <v>2.9488509516533931E-3</v>
      </c>
      <c r="G109" s="23">
        <f t="shared" si="12"/>
        <v>2000</v>
      </c>
    </row>
    <row r="110" spans="1:7" x14ac:dyDescent="0.2">
      <c r="A110" s="23" t="s">
        <v>2621</v>
      </c>
      <c r="C110" s="24">
        <f t="shared" si="9"/>
        <v>36670</v>
      </c>
      <c r="D110" s="23">
        <f t="shared" si="10"/>
        <v>44.25</v>
      </c>
      <c r="E110" s="23">
        <f t="shared" si="11"/>
        <v>44.25</v>
      </c>
      <c r="F110" s="23">
        <f t="shared" si="13"/>
        <v>2.2624444039695433E-3</v>
      </c>
      <c r="G110" s="23">
        <f t="shared" si="12"/>
        <v>2000</v>
      </c>
    </row>
    <row r="111" spans="1:7" x14ac:dyDescent="0.2">
      <c r="A111" s="23" t="s">
        <v>2620</v>
      </c>
      <c r="C111" s="24">
        <f t="shared" si="9"/>
        <v>36671</v>
      </c>
      <c r="D111" s="23">
        <f t="shared" si="10"/>
        <v>44.2</v>
      </c>
      <c r="E111" s="23">
        <f t="shared" si="11"/>
        <v>44.2</v>
      </c>
      <c r="F111" s="23">
        <f t="shared" si="13"/>
        <v>-1.1305823702860267E-3</v>
      </c>
      <c r="G111" s="23">
        <f t="shared" si="12"/>
        <v>2000</v>
      </c>
    </row>
    <row r="112" spans="1:7" x14ac:dyDescent="0.2">
      <c r="A112" s="23" t="s">
        <v>2619</v>
      </c>
      <c r="C112" s="24">
        <f t="shared" si="9"/>
        <v>36672</v>
      </c>
      <c r="D112" s="23">
        <f t="shared" si="10"/>
        <v>44.4</v>
      </c>
      <c r="E112" s="23">
        <f t="shared" si="11"/>
        <v>44.4</v>
      </c>
      <c r="F112" s="23">
        <f t="shared" si="13"/>
        <v>4.514680354526613E-3</v>
      </c>
      <c r="G112" s="23">
        <f t="shared" si="12"/>
        <v>2000</v>
      </c>
    </row>
    <row r="113" spans="1:7" x14ac:dyDescent="0.2">
      <c r="A113" s="23" t="s">
        <v>2618</v>
      </c>
      <c r="C113" s="24">
        <f t="shared" si="9"/>
        <v>36675</v>
      </c>
      <c r="D113" s="23" t="e">
        <f t="shared" si="10"/>
        <v>#VALUE!</v>
      </c>
      <c r="E113" s="23">
        <f t="shared" si="11"/>
        <v>44.4</v>
      </c>
      <c r="F113" s="23">
        <f t="shared" si="13"/>
        <v>0</v>
      </c>
      <c r="G113" s="23">
        <f t="shared" si="12"/>
        <v>2000</v>
      </c>
    </row>
    <row r="114" spans="1:7" x14ac:dyDescent="0.2">
      <c r="A114" s="23" t="s">
        <v>2617</v>
      </c>
      <c r="C114" s="24">
        <f t="shared" si="9"/>
        <v>36676</v>
      </c>
      <c r="D114" s="23">
        <f t="shared" si="10"/>
        <v>44.65</v>
      </c>
      <c r="E114" s="23">
        <f t="shared" si="11"/>
        <v>44.65</v>
      </c>
      <c r="F114" s="23">
        <f t="shared" si="13"/>
        <v>5.6148378843289808E-3</v>
      </c>
      <c r="G114" s="23">
        <f t="shared" si="12"/>
        <v>2000</v>
      </c>
    </row>
    <row r="115" spans="1:7" x14ac:dyDescent="0.2">
      <c r="A115" s="23" t="s">
        <v>2616</v>
      </c>
      <c r="C115" s="24">
        <f t="shared" si="9"/>
        <v>36677</v>
      </c>
      <c r="D115" s="23">
        <f t="shared" si="10"/>
        <v>44.65</v>
      </c>
      <c r="E115" s="23">
        <f t="shared" si="11"/>
        <v>44.65</v>
      </c>
      <c r="F115" s="23">
        <f t="shared" si="13"/>
        <v>0</v>
      </c>
      <c r="G115" s="23">
        <f t="shared" si="12"/>
        <v>2000</v>
      </c>
    </row>
    <row r="116" spans="1:7" x14ac:dyDescent="0.2">
      <c r="A116" s="23" t="s">
        <v>2615</v>
      </c>
      <c r="C116" s="24">
        <f t="shared" si="9"/>
        <v>36678</v>
      </c>
      <c r="D116" s="23">
        <f t="shared" si="10"/>
        <v>44.65</v>
      </c>
      <c r="E116" s="23">
        <f t="shared" si="11"/>
        <v>44.65</v>
      </c>
      <c r="F116" s="23">
        <f t="shared" si="13"/>
        <v>0</v>
      </c>
      <c r="G116" s="23">
        <f t="shared" si="12"/>
        <v>2000</v>
      </c>
    </row>
    <row r="117" spans="1:7" x14ac:dyDescent="0.2">
      <c r="A117" s="23" t="s">
        <v>2614</v>
      </c>
      <c r="C117" s="24">
        <f t="shared" si="9"/>
        <v>36679</v>
      </c>
      <c r="D117" s="23">
        <f t="shared" si="10"/>
        <v>44.7</v>
      </c>
      <c r="E117" s="23">
        <f t="shared" si="11"/>
        <v>44.7</v>
      </c>
      <c r="F117" s="23">
        <f t="shared" si="13"/>
        <v>1.1191942970152542E-3</v>
      </c>
      <c r="G117" s="23">
        <f t="shared" si="12"/>
        <v>2000</v>
      </c>
    </row>
    <row r="118" spans="1:7" x14ac:dyDescent="0.2">
      <c r="A118" s="23" t="s">
        <v>2613</v>
      </c>
      <c r="C118" s="24">
        <f t="shared" si="9"/>
        <v>36682</v>
      </c>
      <c r="D118" s="23">
        <f t="shared" si="10"/>
        <v>44.75</v>
      </c>
      <c r="E118" s="23">
        <f t="shared" si="11"/>
        <v>44.75</v>
      </c>
      <c r="F118" s="23">
        <f t="shared" si="13"/>
        <v>1.1179431013412459E-3</v>
      </c>
      <c r="G118" s="23">
        <f t="shared" si="12"/>
        <v>2000</v>
      </c>
    </row>
    <row r="119" spans="1:7" x14ac:dyDescent="0.2">
      <c r="A119" s="23" t="s">
        <v>2612</v>
      </c>
      <c r="C119" s="24">
        <f t="shared" si="9"/>
        <v>36683</v>
      </c>
      <c r="D119" s="23">
        <f t="shared" si="10"/>
        <v>44.75</v>
      </c>
      <c r="E119" s="23">
        <f t="shared" si="11"/>
        <v>44.75</v>
      </c>
      <c r="F119" s="23">
        <f t="shared" si="13"/>
        <v>0</v>
      </c>
      <c r="G119" s="23">
        <f t="shared" si="12"/>
        <v>2000</v>
      </c>
    </row>
    <row r="120" spans="1:7" x14ac:dyDescent="0.2">
      <c r="A120" s="23" t="s">
        <v>2611</v>
      </c>
      <c r="C120" s="24">
        <f t="shared" si="9"/>
        <v>36684</v>
      </c>
      <c r="D120" s="23">
        <f t="shared" si="10"/>
        <v>44.83</v>
      </c>
      <c r="E120" s="23">
        <f t="shared" si="11"/>
        <v>44.83</v>
      </c>
      <c r="F120" s="23">
        <f t="shared" si="13"/>
        <v>1.7861134464837924E-3</v>
      </c>
      <c r="G120" s="23">
        <f t="shared" si="12"/>
        <v>2000</v>
      </c>
    </row>
    <row r="121" spans="1:7" x14ac:dyDescent="0.2">
      <c r="A121" s="23" t="s">
        <v>2610</v>
      </c>
      <c r="C121" s="24">
        <f t="shared" si="9"/>
        <v>36685</v>
      </c>
      <c r="D121" s="23">
        <f t="shared" si="10"/>
        <v>44.85</v>
      </c>
      <c r="E121" s="23">
        <f t="shared" si="11"/>
        <v>44.85</v>
      </c>
      <c r="F121" s="23">
        <f t="shared" si="13"/>
        <v>4.460303374570626E-4</v>
      </c>
      <c r="G121" s="23">
        <f t="shared" si="12"/>
        <v>2000</v>
      </c>
    </row>
    <row r="122" spans="1:7" x14ac:dyDescent="0.2">
      <c r="A122" s="23" t="s">
        <v>2609</v>
      </c>
      <c r="C122" s="24">
        <f t="shared" si="9"/>
        <v>36686</v>
      </c>
      <c r="D122" s="23">
        <f t="shared" si="10"/>
        <v>44.85</v>
      </c>
      <c r="E122" s="23">
        <f t="shared" si="11"/>
        <v>44.85</v>
      </c>
      <c r="F122" s="23">
        <f t="shared" si="13"/>
        <v>0</v>
      </c>
      <c r="G122" s="23">
        <f t="shared" si="12"/>
        <v>2000</v>
      </c>
    </row>
    <row r="123" spans="1:7" x14ac:dyDescent="0.2">
      <c r="A123" s="23" t="s">
        <v>2608</v>
      </c>
      <c r="C123" s="24">
        <f t="shared" si="9"/>
        <v>36689</v>
      </c>
      <c r="D123" s="23">
        <f t="shared" si="10"/>
        <v>44.85</v>
      </c>
      <c r="E123" s="23">
        <f t="shared" si="11"/>
        <v>44.85</v>
      </c>
      <c r="F123" s="23">
        <f t="shared" si="13"/>
        <v>0</v>
      </c>
      <c r="G123" s="23">
        <f t="shared" si="12"/>
        <v>2000</v>
      </c>
    </row>
    <row r="124" spans="1:7" x14ac:dyDescent="0.2">
      <c r="A124" s="23" t="s">
        <v>2607</v>
      </c>
      <c r="C124" s="24">
        <f t="shared" si="9"/>
        <v>36690</v>
      </c>
      <c r="D124" s="23">
        <f t="shared" si="10"/>
        <v>44.8</v>
      </c>
      <c r="E124" s="23">
        <f t="shared" si="11"/>
        <v>44.8</v>
      </c>
      <c r="F124" s="23">
        <f t="shared" si="13"/>
        <v>-1.1154490838657205E-3</v>
      </c>
      <c r="G124" s="23">
        <f t="shared" si="12"/>
        <v>2000</v>
      </c>
    </row>
    <row r="125" spans="1:7" x14ac:dyDescent="0.2">
      <c r="A125" s="23" t="s">
        <v>2606</v>
      </c>
      <c r="C125" s="24">
        <f t="shared" si="9"/>
        <v>36691</v>
      </c>
      <c r="D125" s="23">
        <f t="shared" si="10"/>
        <v>44.72</v>
      </c>
      <c r="E125" s="23">
        <f t="shared" si="11"/>
        <v>44.72</v>
      </c>
      <c r="F125" s="23">
        <f t="shared" si="13"/>
        <v>-1.7873105740957515E-3</v>
      </c>
      <c r="G125" s="23">
        <f t="shared" si="12"/>
        <v>2000</v>
      </c>
    </row>
    <row r="126" spans="1:7" x14ac:dyDescent="0.2">
      <c r="A126" s="23" t="s">
        <v>2605</v>
      </c>
      <c r="C126" s="24">
        <f t="shared" si="9"/>
        <v>36692</v>
      </c>
      <c r="D126" s="23">
        <f t="shared" si="10"/>
        <v>44.8</v>
      </c>
      <c r="E126" s="23">
        <f t="shared" si="11"/>
        <v>44.8</v>
      </c>
      <c r="F126" s="23">
        <f t="shared" si="13"/>
        <v>1.7873105740956587E-3</v>
      </c>
      <c r="G126" s="23">
        <f t="shared" si="12"/>
        <v>2000</v>
      </c>
    </row>
    <row r="127" spans="1:7" x14ac:dyDescent="0.2">
      <c r="A127" s="23" t="s">
        <v>2604</v>
      </c>
      <c r="C127" s="24">
        <f t="shared" si="9"/>
        <v>36693</v>
      </c>
      <c r="D127" s="23">
        <f t="shared" si="10"/>
        <v>44.83</v>
      </c>
      <c r="E127" s="23">
        <f t="shared" si="11"/>
        <v>44.83</v>
      </c>
      <c r="F127" s="23">
        <f t="shared" si="13"/>
        <v>6.6941874640867507E-4</v>
      </c>
      <c r="G127" s="23">
        <f t="shared" si="12"/>
        <v>2000</v>
      </c>
    </row>
    <row r="128" spans="1:7" x14ac:dyDescent="0.2">
      <c r="A128" s="23" t="s">
        <v>2603</v>
      </c>
      <c r="C128" s="24">
        <f t="shared" si="9"/>
        <v>36696</v>
      </c>
      <c r="D128" s="23">
        <f t="shared" si="10"/>
        <v>44.85</v>
      </c>
      <c r="E128" s="23">
        <f t="shared" si="11"/>
        <v>44.85</v>
      </c>
      <c r="F128" s="23">
        <f t="shared" si="13"/>
        <v>4.460303374570626E-4</v>
      </c>
      <c r="G128" s="23">
        <f t="shared" si="12"/>
        <v>2000</v>
      </c>
    </row>
    <row r="129" spans="1:7" x14ac:dyDescent="0.2">
      <c r="A129" s="23" t="s">
        <v>2602</v>
      </c>
      <c r="C129" s="24">
        <f t="shared" si="9"/>
        <v>36697</v>
      </c>
      <c r="D129" s="23">
        <f t="shared" si="10"/>
        <v>44.75</v>
      </c>
      <c r="E129" s="23">
        <f t="shared" si="11"/>
        <v>44.75</v>
      </c>
      <c r="F129" s="23">
        <f t="shared" si="13"/>
        <v>-2.2321437839407832E-3</v>
      </c>
      <c r="G129" s="23">
        <f t="shared" si="12"/>
        <v>2000</v>
      </c>
    </row>
    <row r="130" spans="1:7" x14ac:dyDescent="0.2">
      <c r="A130" s="23" t="s">
        <v>2601</v>
      </c>
      <c r="C130" s="24">
        <f t="shared" si="9"/>
        <v>36698</v>
      </c>
      <c r="D130" s="23">
        <f t="shared" si="10"/>
        <v>44.7</v>
      </c>
      <c r="E130" s="23">
        <f t="shared" si="11"/>
        <v>44.7</v>
      </c>
      <c r="F130" s="23">
        <f t="shared" si="13"/>
        <v>-1.1179431013411721E-3</v>
      </c>
      <c r="G130" s="23">
        <f t="shared" si="12"/>
        <v>2000</v>
      </c>
    </row>
    <row r="131" spans="1:7" x14ac:dyDescent="0.2">
      <c r="A131" s="23" t="s">
        <v>2600</v>
      </c>
      <c r="C131" s="24">
        <f t="shared" si="9"/>
        <v>36699</v>
      </c>
      <c r="D131" s="23">
        <f t="shared" si="10"/>
        <v>44.7</v>
      </c>
      <c r="E131" s="23">
        <f t="shared" si="11"/>
        <v>44.7</v>
      </c>
      <c r="F131" s="23">
        <f t="shared" si="13"/>
        <v>0</v>
      </c>
      <c r="G131" s="23">
        <f t="shared" si="12"/>
        <v>2000</v>
      </c>
    </row>
    <row r="132" spans="1:7" x14ac:dyDescent="0.2">
      <c r="A132" s="23" t="s">
        <v>2599</v>
      </c>
      <c r="C132" s="24">
        <f t="shared" si="9"/>
        <v>36700</v>
      </c>
      <c r="D132" s="23">
        <f t="shared" si="10"/>
        <v>44.75</v>
      </c>
      <c r="E132" s="23">
        <f t="shared" si="11"/>
        <v>44.75</v>
      </c>
      <c r="F132" s="23">
        <f t="shared" si="13"/>
        <v>1.1179431013412459E-3</v>
      </c>
      <c r="G132" s="23">
        <f t="shared" si="12"/>
        <v>2000</v>
      </c>
    </row>
    <row r="133" spans="1:7" x14ac:dyDescent="0.2">
      <c r="A133" s="23" t="s">
        <v>2598</v>
      </c>
      <c r="C133" s="24">
        <f t="shared" si="9"/>
        <v>36703</v>
      </c>
      <c r="D133" s="23">
        <f t="shared" si="10"/>
        <v>44.75</v>
      </c>
      <c r="E133" s="23">
        <f t="shared" si="11"/>
        <v>44.75</v>
      </c>
      <c r="F133" s="23">
        <f t="shared" si="13"/>
        <v>0</v>
      </c>
      <c r="G133" s="23">
        <f t="shared" si="12"/>
        <v>2000</v>
      </c>
    </row>
    <row r="134" spans="1:7" x14ac:dyDescent="0.2">
      <c r="A134" s="23" t="s">
        <v>2597</v>
      </c>
      <c r="C134" s="24">
        <f t="shared" si="9"/>
        <v>36704</v>
      </c>
      <c r="D134" s="23">
        <f t="shared" si="10"/>
        <v>44.7</v>
      </c>
      <c r="E134" s="23">
        <f t="shared" si="11"/>
        <v>44.7</v>
      </c>
      <c r="F134" s="23">
        <f t="shared" si="13"/>
        <v>-1.1179431013411721E-3</v>
      </c>
      <c r="G134" s="23">
        <f t="shared" si="12"/>
        <v>2000</v>
      </c>
    </row>
    <row r="135" spans="1:7" x14ac:dyDescent="0.2">
      <c r="A135" s="23" t="s">
        <v>2596</v>
      </c>
      <c r="C135" s="24">
        <f t="shared" si="9"/>
        <v>36705</v>
      </c>
      <c r="D135" s="23">
        <f t="shared" si="10"/>
        <v>44.72</v>
      </c>
      <c r="E135" s="23">
        <f t="shared" si="11"/>
        <v>44.72</v>
      </c>
      <c r="F135" s="23">
        <f t="shared" si="13"/>
        <v>4.4732722732048933E-4</v>
      </c>
      <c r="G135" s="23">
        <f t="shared" si="12"/>
        <v>2000</v>
      </c>
    </row>
    <row r="136" spans="1:7" x14ac:dyDescent="0.2">
      <c r="A136" s="23" t="s">
        <v>2595</v>
      </c>
      <c r="C136" s="24">
        <f t="shared" ref="C136:C199" si="14">VALUE(LEFT(A136,15))</f>
        <v>36706</v>
      </c>
      <c r="D136" s="23">
        <f t="shared" ref="D136:D199" si="15">VALUE(RIGHT(A136,9))</f>
        <v>44.73</v>
      </c>
      <c r="E136" s="23">
        <f t="shared" ref="E136:E199" si="16">IF(ISNUMBER(D136),D136,D135)</f>
        <v>44.73</v>
      </c>
      <c r="F136" s="23">
        <f t="shared" si="13"/>
        <v>2.2358859791295354E-4</v>
      </c>
      <c r="G136" s="23">
        <f t="shared" ref="G136:G199" si="17">YEAR(C136)</f>
        <v>2000</v>
      </c>
    </row>
    <row r="137" spans="1:7" x14ac:dyDescent="0.2">
      <c r="A137" s="23" t="s">
        <v>2594</v>
      </c>
      <c r="C137" s="24">
        <f t="shared" si="14"/>
        <v>36707</v>
      </c>
      <c r="D137" s="23">
        <f t="shared" si="15"/>
        <v>44.7</v>
      </c>
      <c r="E137" s="23">
        <f t="shared" si="16"/>
        <v>44.7</v>
      </c>
      <c r="F137" s="23">
        <f t="shared" ref="F137:F200" si="18">LN(E137/E136)</f>
        <v>-6.7091582523341211E-4</v>
      </c>
      <c r="G137" s="23">
        <f t="shared" si="17"/>
        <v>2000</v>
      </c>
    </row>
    <row r="138" spans="1:7" x14ac:dyDescent="0.2">
      <c r="A138" s="23" t="s">
        <v>2593</v>
      </c>
      <c r="C138" s="24">
        <f t="shared" si="14"/>
        <v>36710</v>
      </c>
      <c r="D138" s="23">
        <f t="shared" si="15"/>
        <v>44.72</v>
      </c>
      <c r="E138" s="23">
        <f t="shared" si="16"/>
        <v>44.72</v>
      </c>
      <c r="F138" s="23">
        <f t="shared" si="18"/>
        <v>4.4732722732048933E-4</v>
      </c>
      <c r="G138" s="23">
        <f t="shared" si="17"/>
        <v>2000</v>
      </c>
    </row>
    <row r="139" spans="1:7" x14ac:dyDescent="0.2">
      <c r="A139" s="23" t="s">
        <v>2592</v>
      </c>
      <c r="C139" s="24">
        <f t="shared" si="14"/>
        <v>36711</v>
      </c>
      <c r="D139" s="23" t="e">
        <f t="shared" si="15"/>
        <v>#VALUE!</v>
      </c>
      <c r="E139" s="23">
        <f t="shared" si="16"/>
        <v>44.72</v>
      </c>
      <c r="F139" s="23">
        <f t="shared" si="18"/>
        <v>0</v>
      </c>
      <c r="G139" s="23">
        <f t="shared" si="17"/>
        <v>2000</v>
      </c>
    </row>
    <row r="140" spans="1:7" x14ac:dyDescent="0.2">
      <c r="A140" s="23" t="s">
        <v>2591</v>
      </c>
      <c r="C140" s="24">
        <f t="shared" si="14"/>
        <v>36712</v>
      </c>
      <c r="D140" s="23">
        <f t="shared" si="15"/>
        <v>44.69</v>
      </c>
      <c r="E140" s="23">
        <f t="shared" si="16"/>
        <v>44.69</v>
      </c>
      <c r="F140" s="23">
        <f t="shared" si="18"/>
        <v>-6.7106590148360184E-4</v>
      </c>
      <c r="G140" s="23">
        <f t="shared" si="17"/>
        <v>2000</v>
      </c>
    </row>
    <row r="141" spans="1:7" x14ac:dyDescent="0.2">
      <c r="A141" s="23" t="s">
        <v>2590</v>
      </c>
      <c r="C141" s="24">
        <f t="shared" si="14"/>
        <v>36713</v>
      </c>
      <c r="D141" s="23">
        <f t="shared" si="15"/>
        <v>44.81</v>
      </c>
      <c r="E141" s="23">
        <f t="shared" si="16"/>
        <v>44.81</v>
      </c>
      <c r="F141" s="23">
        <f t="shared" si="18"/>
        <v>2.6815658526916789E-3</v>
      </c>
      <c r="G141" s="23">
        <f t="shared" si="17"/>
        <v>2000</v>
      </c>
    </row>
    <row r="142" spans="1:7" x14ac:dyDescent="0.2">
      <c r="A142" s="23" t="s">
        <v>2589</v>
      </c>
      <c r="C142" s="24">
        <f t="shared" si="14"/>
        <v>36714</v>
      </c>
      <c r="D142" s="23">
        <f t="shared" si="15"/>
        <v>44.78</v>
      </c>
      <c r="E142" s="23">
        <f t="shared" si="16"/>
        <v>44.78</v>
      </c>
      <c r="F142" s="23">
        <f t="shared" si="18"/>
        <v>-6.6971762744294603E-4</v>
      </c>
      <c r="G142" s="23">
        <f t="shared" si="17"/>
        <v>2000</v>
      </c>
    </row>
    <row r="143" spans="1:7" x14ac:dyDescent="0.2">
      <c r="A143" s="23" t="s">
        <v>2588</v>
      </c>
      <c r="C143" s="24">
        <f t="shared" si="14"/>
        <v>36717</v>
      </c>
      <c r="D143" s="23">
        <f t="shared" si="15"/>
        <v>44.75</v>
      </c>
      <c r="E143" s="23">
        <f t="shared" si="16"/>
        <v>44.75</v>
      </c>
      <c r="F143" s="23">
        <f t="shared" si="18"/>
        <v>-6.7016644974438652E-4</v>
      </c>
      <c r="G143" s="23">
        <f t="shared" si="17"/>
        <v>2000</v>
      </c>
    </row>
    <row r="144" spans="1:7" x14ac:dyDescent="0.2">
      <c r="A144" s="23" t="s">
        <v>2587</v>
      </c>
      <c r="C144" s="24">
        <f t="shared" si="14"/>
        <v>36718</v>
      </c>
      <c r="D144" s="23">
        <f t="shared" si="15"/>
        <v>44.75</v>
      </c>
      <c r="E144" s="23">
        <f t="shared" si="16"/>
        <v>44.75</v>
      </c>
      <c r="F144" s="23">
        <f t="shared" si="18"/>
        <v>0</v>
      </c>
      <c r="G144" s="23">
        <f t="shared" si="17"/>
        <v>2000</v>
      </c>
    </row>
    <row r="145" spans="1:7" x14ac:dyDescent="0.2">
      <c r="A145" s="23" t="s">
        <v>2586</v>
      </c>
      <c r="C145" s="24">
        <f t="shared" si="14"/>
        <v>36719</v>
      </c>
      <c r="D145" s="23">
        <f t="shared" si="15"/>
        <v>44.75</v>
      </c>
      <c r="E145" s="23">
        <f t="shared" si="16"/>
        <v>44.75</v>
      </c>
      <c r="F145" s="23">
        <f t="shared" si="18"/>
        <v>0</v>
      </c>
      <c r="G145" s="23">
        <f t="shared" si="17"/>
        <v>2000</v>
      </c>
    </row>
    <row r="146" spans="1:7" x14ac:dyDescent="0.2">
      <c r="A146" s="23" t="s">
        <v>2585</v>
      </c>
      <c r="C146" s="24">
        <f t="shared" si="14"/>
        <v>36720</v>
      </c>
      <c r="D146" s="23">
        <f t="shared" si="15"/>
        <v>44.78</v>
      </c>
      <c r="E146" s="23">
        <f t="shared" si="16"/>
        <v>44.78</v>
      </c>
      <c r="F146" s="23">
        <f t="shared" si="18"/>
        <v>6.7016644974437925E-4</v>
      </c>
      <c r="G146" s="23">
        <f t="shared" si="17"/>
        <v>2000</v>
      </c>
    </row>
    <row r="147" spans="1:7" x14ac:dyDescent="0.2">
      <c r="A147" s="23" t="s">
        <v>2584</v>
      </c>
      <c r="C147" s="24">
        <f t="shared" si="14"/>
        <v>36721</v>
      </c>
      <c r="D147" s="23">
        <f t="shared" si="15"/>
        <v>44.78</v>
      </c>
      <c r="E147" s="23">
        <f t="shared" si="16"/>
        <v>44.78</v>
      </c>
      <c r="F147" s="23">
        <f t="shared" si="18"/>
        <v>0</v>
      </c>
      <c r="G147" s="23">
        <f t="shared" si="17"/>
        <v>2000</v>
      </c>
    </row>
    <row r="148" spans="1:7" x14ac:dyDescent="0.2">
      <c r="A148" s="23" t="s">
        <v>2583</v>
      </c>
      <c r="C148" s="24">
        <f t="shared" si="14"/>
        <v>36724</v>
      </c>
      <c r="D148" s="23">
        <f t="shared" si="15"/>
        <v>44.74</v>
      </c>
      <c r="E148" s="23">
        <f t="shared" si="16"/>
        <v>44.74</v>
      </c>
      <c r="F148" s="23">
        <f t="shared" si="18"/>
        <v>-8.9365510862517606E-4</v>
      </c>
      <c r="G148" s="23">
        <f t="shared" si="17"/>
        <v>2000</v>
      </c>
    </row>
    <row r="149" spans="1:7" x14ac:dyDescent="0.2">
      <c r="A149" s="23" t="s">
        <v>2582</v>
      </c>
      <c r="C149" s="24">
        <f t="shared" si="14"/>
        <v>36725</v>
      </c>
      <c r="D149" s="23">
        <f t="shared" si="15"/>
        <v>44.83</v>
      </c>
      <c r="E149" s="23">
        <f t="shared" si="16"/>
        <v>44.83</v>
      </c>
      <c r="F149" s="23">
        <f t="shared" si="18"/>
        <v>2.00960210536458E-3</v>
      </c>
      <c r="G149" s="23">
        <f t="shared" si="17"/>
        <v>2000</v>
      </c>
    </row>
    <row r="150" spans="1:7" x14ac:dyDescent="0.2">
      <c r="A150" s="23" t="s">
        <v>2581</v>
      </c>
      <c r="C150" s="24">
        <f t="shared" si="14"/>
        <v>36726</v>
      </c>
      <c r="D150" s="23">
        <f t="shared" si="15"/>
        <v>44.85</v>
      </c>
      <c r="E150" s="23">
        <f t="shared" si="16"/>
        <v>44.85</v>
      </c>
      <c r="F150" s="23">
        <f t="shared" si="18"/>
        <v>4.460303374570626E-4</v>
      </c>
      <c r="G150" s="23">
        <f t="shared" si="17"/>
        <v>2000</v>
      </c>
    </row>
    <row r="151" spans="1:7" x14ac:dyDescent="0.2">
      <c r="A151" s="23" t="s">
        <v>2580</v>
      </c>
      <c r="C151" s="24">
        <f t="shared" si="14"/>
        <v>36727</v>
      </c>
      <c r="D151" s="23">
        <f t="shared" si="15"/>
        <v>45.02</v>
      </c>
      <c r="E151" s="23">
        <f t="shared" si="16"/>
        <v>45.02</v>
      </c>
      <c r="F151" s="23">
        <f t="shared" si="18"/>
        <v>3.7832469737809973E-3</v>
      </c>
      <c r="G151" s="23">
        <f t="shared" si="17"/>
        <v>2000</v>
      </c>
    </row>
    <row r="152" spans="1:7" x14ac:dyDescent="0.2">
      <c r="A152" s="23" t="s">
        <v>2579</v>
      </c>
      <c r="C152" s="24">
        <f t="shared" si="14"/>
        <v>36728</v>
      </c>
      <c r="D152" s="23">
        <f t="shared" si="15"/>
        <v>44.8</v>
      </c>
      <c r="E152" s="23">
        <f t="shared" si="16"/>
        <v>44.8</v>
      </c>
      <c r="F152" s="23">
        <f t="shared" si="18"/>
        <v>-4.8986960576468137E-3</v>
      </c>
      <c r="G152" s="23">
        <f t="shared" si="17"/>
        <v>2000</v>
      </c>
    </row>
    <row r="153" spans="1:7" x14ac:dyDescent="0.2">
      <c r="A153" s="23" t="s">
        <v>2578</v>
      </c>
      <c r="C153" s="24">
        <f t="shared" si="14"/>
        <v>36731</v>
      </c>
      <c r="D153" s="23">
        <f t="shared" si="15"/>
        <v>44.77</v>
      </c>
      <c r="E153" s="23">
        <f t="shared" si="16"/>
        <v>44.77</v>
      </c>
      <c r="F153" s="23">
        <f t="shared" si="18"/>
        <v>-6.6986716806522741E-4</v>
      </c>
      <c r="G153" s="23">
        <f t="shared" si="17"/>
        <v>2000</v>
      </c>
    </row>
    <row r="154" spans="1:7" x14ac:dyDescent="0.2">
      <c r="A154" s="23" t="s">
        <v>2577</v>
      </c>
      <c r="C154" s="24">
        <f t="shared" si="14"/>
        <v>36732</v>
      </c>
      <c r="D154" s="23">
        <f t="shared" si="15"/>
        <v>44.95</v>
      </c>
      <c r="E154" s="23">
        <f t="shared" si="16"/>
        <v>44.95</v>
      </c>
      <c r="F154" s="23">
        <f t="shared" si="18"/>
        <v>4.0124886647550781E-3</v>
      </c>
      <c r="G154" s="23">
        <f t="shared" si="17"/>
        <v>2000</v>
      </c>
    </row>
    <row r="155" spans="1:7" x14ac:dyDescent="0.2">
      <c r="A155" s="23" t="s">
        <v>2576</v>
      </c>
      <c r="C155" s="24">
        <f t="shared" si="14"/>
        <v>36733</v>
      </c>
      <c r="D155" s="23">
        <f t="shared" si="15"/>
        <v>44.98</v>
      </c>
      <c r="E155" s="23">
        <f t="shared" si="16"/>
        <v>44.98</v>
      </c>
      <c r="F155" s="23">
        <f t="shared" si="18"/>
        <v>6.6718561354017422E-4</v>
      </c>
      <c r="G155" s="23">
        <f t="shared" si="17"/>
        <v>2000</v>
      </c>
    </row>
    <row r="156" spans="1:7" x14ac:dyDescent="0.2">
      <c r="A156" s="23" t="s">
        <v>2575</v>
      </c>
      <c r="C156" s="24">
        <f t="shared" si="14"/>
        <v>36734</v>
      </c>
      <c r="D156" s="23">
        <f t="shared" si="15"/>
        <v>44.95</v>
      </c>
      <c r="E156" s="23">
        <f t="shared" si="16"/>
        <v>44.95</v>
      </c>
      <c r="F156" s="23">
        <f t="shared" si="18"/>
        <v>-6.6718561354017986E-4</v>
      </c>
      <c r="G156" s="23">
        <f t="shared" si="17"/>
        <v>2000</v>
      </c>
    </row>
    <row r="157" spans="1:7" x14ac:dyDescent="0.2">
      <c r="A157" s="23" t="s">
        <v>2574</v>
      </c>
      <c r="C157" s="24">
        <f t="shared" si="14"/>
        <v>36735</v>
      </c>
      <c r="D157" s="23">
        <f t="shared" si="15"/>
        <v>44.96</v>
      </c>
      <c r="E157" s="23">
        <f t="shared" si="16"/>
        <v>44.96</v>
      </c>
      <c r="F157" s="23">
        <f t="shared" si="18"/>
        <v>2.2244466780629822E-4</v>
      </c>
      <c r="G157" s="23">
        <f t="shared" si="17"/>
        <v>2000</v>
      </c>
    </row>
    <row r="158" spans="1:7" x14ac:dyDescent="0.2">
      <c r="A158" s="23" t="s">
        <v>2573</v>
      </c>
      <c r="C158" s="24">
        <f t="shared" si="14"/>
        <v>36738</v>
      </c>
      <c r="D158" s="23">
        <f t="shared" si="15"/>
        <v>45.15</v>
      </c>
      <c r="E158" s="23">
        <f t="shared" si="16"/>
        <v>45.15</v>
      </c>
      <c r="F158" s="23">
        <f t="shared" si="18"/>
        <v>4.2170742775587714E-3</v>
      </c>
      <c r="G158" s="23">
        <f t="shared" si="17"/>
        <v>2000</v>
      </c>
    </row>
    <row r="159" spans="1:7" x14ac:dyDescent="0.2">
      <c r="A159" s="23" t="s">
        <v>2572</v>
      </c>
      <c r="C159" s="24">
        <f t="shared" si="14"/>
        <v>36739</v>
      </c>
      <c r="D159" s="23">
        <f t="shared" si="15"/>
        <v>45.15</v>
      </c>
      <c r="E159" s="23">
        <f t="shared" si="16"/>
        <v>45.15</v>
      </c>
      <c r="F159" s="23">
        <f t="shared" si="18"/>
        <v>0</v>
      </c>
      <c r="G159" s="23">
        <f t="shared" si="17"/>
        <v>2000</v>
      </c>
    </row>
    <row r="160" spans="1:7" x14ac:dyDescent="0.2">
      <c r="A160" s="23" t="s">
        <v>2571</v>
      </c>
      <c r="C160" s="24">
        <f t="shared" si="14"/>
        <v>36740</v>
      </c>
      <c r="D160" s="23">
        <f t="shared" si="15"/>
        <v>45.4</v>
      </c>
      <c r="E160" s="23">
        <f t="shared" si="16"/>
        <v>45.4</v>
      </c>
      <c r="F160" s="23">
        <f t="shared" si="18"/>
        <v>5.5218251843079467E-3</v>
      </c>
      <c r="G160" s="23">
        <f t="shared" si="17"/>
        <v>2000</v>
      </c>
    </row>
    <row r="161" spans="1:7" x14ac:dyDescent="0.2">
      <c r="A161" s="23" t="s">
        <v>2570</v>
      </c>
      <c r="C161" s="24">
        <f t="shared" si="14"/>
        <v>36741</v>
      </c>
      <c r="D161" s="23">
        <f t="shared" si="15"/>
        <v>45.4</v>
      </c>
      <c r="E161" s="23">
        <f t="shared" si="16"/>
        <v>45.4</v>
      </c>
      <c r="F161" s="23">
        <f t="shared" si="18"/>
        <v>0</v>
      </c>
      <c r="G161" s="23">
        <f t="shared" si="17"/>
        <v>2000</v>
      </c>
    </row>
    <row r="162" spans="1:7" x14ac:dyDescent="0.2">
      <c r="A162" s="23" t="s">
        <v>2569</v>
      </c>
      <c r="C162" s="24">
        <f t="shared" si="14"/>
        <v>36742</v>
      </c>
      <c r="D162" s="23">
        <f t="shared" si="15"/>
        <v>45.4</v>
      </c>
      <c r="E162" s="23">
        <f t="shared" si="16"/>
        <v>45.4</v>
      </c>
      <c r="F162" s="23">
        <f t="shared" si="18"/>
        <v>0</v>
      </c>
      <c r="G162" s="23">
        <f t="shared" si="17"/>
        <v>2000</v>
      </c>
    </row>
    <row r="163" spans="1:7" x14ac:dyDescent="0.2">
      <c r="A163" s="23" t="s">
        <v>2568</v>
      </c>
      <c r="C163" s="24">
        <f t="shared" si="14"/>
        <v>36745</v>
      </c>
      <c r="D163" s="23">
        <f t="shared" si="15"/>
        <v>45.62</v>
      </c>
      <c r="E163" s="23">
        <f t="shared" si="16"/>
        <v>45.62</v>
      </c>
      <c r="F163" s="23">
        <f t="shared" si="18"/>
        <v>4.834111808939643E-3</v>
      </c>
      <c r="G163" s="23">
        <f t="shared" si="17"/>
        <v>2000</v>
      </c>
    </row>
    <row r="164" spans="1:7" x14ac:dyDescent="0.2">
      <c r="A164" s="23" t="s">
        <v>2567</v>
      </c>
      <c r="C164" s="24">
        <f t="shared" si="14"/>
        <v>36746</v>
      </c>
      <c r="D164" s="23">
        <f t="shared" si="15"/>
        <v>45.8</v>
      </c>
      <c r="E164" s="23">
        <f t="shared" si="16"/>
        <v>45.8</v>
      </c>
      <c r="F164" s="23">
        <f t="shared" si="18"/>
        <v>3.9378742638971924E-3</v>
      </c>
      <c r="G164" s="23">
        <f t="shared" si="17"/>
        <v>2000</v>
      </c>
    </row>
    <row r="165" spans="1:7" x14ac:dyDescent="0.2">
      <c r="A165" s="23" t="s">
        <v>2566</v>
      </c>
      <c r="C165" s="24">
        <f t="shared" si="14"/>
        <v>36747</v>
      </c>
      <c r="D165" s="23">
        <f t="shared" si="15"/>
        <v>45.7</v>
      </c>
      <c r="E165" s="23">
        <f t="shared" si="16"/>
        <v>45.7</v>
      </c>
      <c r="F165" s="23">
        <f t="shared" si="18"/>
        <v>-2.1857932199800967E-3</v>
      </c>
      <c r="G165" s="23">
        <f t="shared" si="17"/>
        <v>2000</v>
      </c>
    </row>
    <row r="166" spans="1:7" x14ac:dyDescent="0.2">
      <c r="A166" s="23" t="s">
        <v>2565</v>
      </c>
      <c r="C166" s="24">
        <f t="shared" si="14"/>
        <v>36748</v>
      </c>
      <c r="D166" s="23">
        <f t="shared" si="15"/>
        <v>45.9</v>
      </c>
      <c r="E166" s="23">
        <f t="shared" si="16"/>
        <v>45.9</v>
      </c>
      <c r="F166" s="23">
        <f t="shared" si="18"/>
        <v>4.3668191663403895E-3</v>
      </c>
      <c r="G166" s="23">
        <f t="shared" si="17"/>
        <v>2000</v>
      </c>
    </row>
    <row r="167" spans="1:7" x14ac:dyDescent="0.2">
      <c r="A167" s="23" t="s">
        <v>2564</v>
      </c>
      <c r="C167" s="24">
        <f t="shared" si="14"/>
        <v>36749</v>
      </c>
      <c r="D167" s="23">
        <f t="shared" si="15"/>
        <v>45.9</v>
      </c>
      <c r="E167" s="23">
        <f t="shared" si="16"/>
        <v>45.9</v>
      </c>
      <c r="F167" s="23">
        <f t="shared" si="18"/>
        <v>0</v>
      </c>
      <c r="G167" s="23">
        <f t="shared" si="17"/>
        <v>2000</v>
      </c>
    </row>
    <row r="168" spans="1:7" x14ac:dyDescent="0.2">
      <c r="A168" s="23" t="s">
        <v>2563</v>
      </c>
      <c r="C168" s="24">
        <f t="shared" si="14"/>
        <v>36752</v>
      </c>
      <c r="D168" s="23">
        <f t="shared" si="15"/>
        <v>45.85</v>
      </c>
      <c r="E168" s="23">
        <f t="shared" si="16"/>
        <v>45.85</v>
      </c>
      <c r="F168" s="23">
        <f t="shared" si="18"/>
        <v>-1.0899183640255736E-3</v>
      </c>
      <c r="G168" s="23">
        <f t="shared" si="17"/>
        <v>2000</v>
      </c>
    </row>
    <row r="169" spans="1:7" x14ac:dyDescent="0.2">
      <c r="A169" s="23" t="s">
        <v>2562</v>
      </c>
      <c r="C169" s="24">
        <f t="shared" si="14"/>
        <v>36753</v>
      </c>
      <c r="D169" s="23">
        <f t="shared" si="15"/>
        <v>45.8</v>
      </c>
      <c r="E169" s="23">
        <f t="shared" si="16"/>
        <v>45.8</v>
      </c>
      <c r="F169" s="23">
        <f t="shared" si="18"/>
        <v>-1.091107582334679E-3</v>
      </c>
      <c r="G169" s="23">
        <f t="shared" si="17"/>
        <v>2000</v>
      </c>
    </row>
    <row r="170" spans="1:7" x14ac:dyDescent="0.2">
      <c r="A170" s="23" t="s">
        <v>2561</v>
      </c>
      <c r="C170" s="24">
        <f t="shared" si="14"/>
        <v>36754</v>
      </c>
      <c r="D170" s="23">
        <f t="shared" si="15"/>
        <v>45.8</v>
      </c>
      <c r="E170" s="23">
        <f t="shared" si="16"/>
        <v>45.8</v>
      </c>
      <c r="F170" s="23">
        <f t="shared" si="18"/>
        <v>0</v>
      </c>
      <c r="G170" s="23">
        <f t="shared" si="17"/>
        <v>2000</v>
      </c>
    </row>
    <row r="171" spans="1:7" x14ac:dyDescent="0.2">
      <c r="A171" s="23" t="s">
        <v>2560</v>
      </c>
      <c r="C171" s="24">
        <f t="shared" si="14"/>
        <v>36755</v>
      </c>
      <c r="D171" s="23">
        <f t="shared" si="15"/>
        <v>45.95</v>
      </c>
      <c r="E171" s="23">
        <f t="shared" si="16"/>
        <v>45.95</v>
      </c>
      <c r="F171" s="23">
        <f t="shared" si="18"/>
        <v>3.2697576815569284E-3</v>
      </c>
      <c r="G171" s="23">
        <f t="shared" si="17"/>
        <v>2000</v>
      </c>
    </row>
    <row r="172" spans="1:7" x14ac:dyDescent="0.2">
      <c r="A172" s="23" t="s">
        <v>2559</v>
      </c>
      <c r="C172" s="24">
        <f t="shared" si="14"/>
        <v>36756</v>
      </c>
      <c r="D172" s="23">
        <f t="shared" si="15"/>
        <v>45.9</v>
      </c>
      <c r="E172" s="23">
        <f t="shared" si="16"/>
        <v>45.9</v>
      </c>
      <c r="F172" s="23">
        <f t="shared" si="18"/>
        <v>-1.0887317351966717E-3</v>
      </c>
      <c r="G172" s="23">
        <f t="shared" si="17"/>
        <v>2000</v>
      </c>
    </row>
    <row r="173" spans="1:7" x14ac:dyDescent="0.2">
      <c r="A173" s="23" t="s">
        <v>2558</v>
      </c>
      <c r="C173" s="24">
        <f t="shared" si="14"/>
        <v>36759</v>
      </c>
      <c r="D173" s="23">
        <f t="shared" si="15"/>
        <v>45.73</v>
      </c>
      <c r="E173" s="23">
        <f t="shared" si="16"/>
        <v>45.73</v>
      </c>
      <c r="F173" s="23">
        <f t="shared" si="18"/>
        <v>-3.710579396535713E-3</v>
      </c>
      <c r="G173" s="23">
        <f t="shared" si="17"/>
        <v>2000</v>
      </c>
    </row>
    <row r="174" spans="1:7" x14ac:dyDescent="0.2">
      <c r="A174" s="23" t="s">
        <v>2557</v>
      </c>
      <c r="C174" s="24">
        <f t="shared" si="14"/>
        <v>36760</v>
      </c>
      <c r="D174" s="23">
        <f t="shared" si="15"/>
        <v>45.75</v>
      </c>
      <c r="E174" s="23">
        <f t="shared" si="16"/>
        <v>45.75</v>
      </c>
      <c r="F174" s="23">
        <f t="shared" si="18"/>
        <v>4.3725405156662178E-4</v>
      </c>
      <c r="G174" s="23">
        <f t="shared" si="17"/>
        <v>2000</v>
      </c>
    </row>
    <row r="175" spans="1:7" x14ac:dyDescent="0.2">
      <c r="A175" s="23" t="s">
        <v>2556</v>
      </c>
      <c r="C175" s="24">
        <f t="shared" si="14"/>
        <v>36761</v>
      </c>
      <c r="D175" s="23">
        <f t="shared" si="15"/>
        <v>45.9</v>
      </c>
      <c r="E175" s="23">
        <f t="shared" si="16"/>
        <v>45.9</v>
      </c>
      <c r="F175" s="23">
        <f t="shared" si="18"/>
        <v>3.2733253449691085E-3</v>
      </c>
      <c r="G175" s="23">
        <f t="shared" si="17"/>
        <v>2000</v>
      </c>
    </row>
    <row r="176" spans="1:7" x14ac:dyDescent="0.2">
      <c r="A176" s="23" t="s">
        <v>2555</v>
      </c>
      <c r="C176" s="24">
        <f t="shared" si="14"/>
        <v>36762</v>
      </c>
      <c r="D176" s="23">
        <f t="shared" si="15"/>
        <v>46.05</v>
      </c>
      <c r="E176" s="23">
        <f t="shared" si="16"/>
        <v>46.05</v>
      </c>
      <c r="F176" s="23">
        <f t="shared" si="18"/>
        <v>3.2626456348163694E-3</v>
      </c>
      <c r="G176" s="23">
        <f t="shared" si="17"/>
        <v>2000</v>
      </c>
    </row>
    <row r="177" spans="1:7" x14ac:dyDescent="0.2">
      <c r="A177" s="23" t="s">
        <v>2554</v>
      </c>
      <c r="C177" s="24">
        <f t="shared" si="14"/>
        <v>36763</v>
      </c>
      <c r="D177" s="23">
        <f t="shared" si="15"/>
        <v>46.05</v>
      </c>
      <c r="E177" s="23">
        <f t="shared" si="16"/>
        <v>46.05</v>
      </c>
      <c r="F177" s="23">
        <f t="shared" si="18"/>
        <v>0</v>
      </c>
      <c r="G177" s="23">
        <f t="shared" si="17"/>
        <v>2000</v>
      </c>
    </row>
    <row r="178" spans="1:7" x14ac:dyDescent="0.2">
      <c r="A178" s="23" t="s">
        <v>2553</v>
      </c>
      <c r="C178" s="24">
        <f t="shared" si="14"/>
        <v>36766</v>
      </c>
      <c r="D178" s="23">
        <f t="shared" si="15"/>
        <v>45.83</v>
      </c>
      <c r="E178" s="23">
        <f t="shared" si="16"/>
        <v>45.83</v>
      </c>
      <c r="F178" s="23">
        <f t="shared" si="18"/>
        <v>-4.7888641802831195E-3</v>
      </c>
      <c r="G178" s="23">
        <f t="shared" si="17"/>
        <v>2000</v>
      </c>
    </row>
    <row r="179" spans="1:7" x14ac:dyDescent="0.2">
      <c r="A179" s="23" t="s">
        <v>2552</v>
      </c>
      <c r="C179" s="24">
        <f t="shared" si="14"/>
        <v>36767</v>
      </c>
      <c r="D179" s="23">
        <f t="shared" si="15"/>
        <v>46</v>
      </c>
      <c r="E179" s="23">
        <f t="shared" si="16"/>
        <v>46</v>
      </c>
      <c r="F179" s="23">
        <f t="shared" si="18"/>
        <v>3.7024979680622904E-3</v>
      </c>
      <c r="G179" s="23">
        <f t="shared" si="17"/>
        <v>2000</v>
      </c>
    </row>
    <row r="180" spans="1:7" x14ac:dyDescent="0.2">
      <c r="A180" s="23" t="s">
        <v>2551</v>
      </c>
      <c r="C180" s="24">
        <f t="shared" si="14"/>
        <v>36768</v>
      </c>
      <c r="D180" s="23">
        <f t="shared" si="15"/>
        <v>45.9</v>
      </c>
      <c r="E180" s="23">
        <f t="shared" si="16"/>
        <v>45.9</v>
      </c>
      <c r="F180" s="23">
        <f t="shared" si="18"/>
        <v>-2.1762794225955173E-3</v>
      </c>
      <c r="G180" s="23">
        <f t="shared" si="17"/>
        <v>2000</v>
      </c>
    </row>
    <row r="181" spans="1:7" x14ac:dyDescent="0.2">
      <c r="A181" s="23" t="s">
        <v>2550</v>
      </c>
      <c r="C181" s="24">
        <f t="shared" si="14"/>
        <v>36769</v>
      </c>
      <c r="D181" s="23">
        <f t="shared" si="15"/>
        <v>45.9</v>
      </c>
      <c r="E181" s="23">
        <f t="shared" si="16"/>
        <v>45.9</v>
      </c>
      <c r="F181" s="23">
        <f t="shared" si="18"/>
        <v>0</v>
      </c>
      <c r="G181" s="23">
        <f t="shared" si="17"/>
        <v>2000</v>
      </c>
    </row>
    <row r="182" spans="1:7" x14ac:dyDescent="0.2">
      <c r="A182" s="23" t="s">
        <v>2549</v>
      </c>
      <c r="C182" s="24">
        <f t="shared" si="14"/>
        <v>36770</v>
      </c>
      <c r="D182" s="23">
        <f t="shared" si="15"/>
        <v>45.8</v>
      </c>
      <c r="E182" s="23">
        <f t="shared" si="16"/>
        <v>45.8</v>
      </c>
      <c r="F182" s="23">
        <f t="shared" si="18"/>
        <v>-2.1810259463602259E-3</v>
      </c>
      <c r="G182" s="23">
        <f t="shared" si="17"/>
        <v>2000</v>
      </c>
    </row>
    <row r="183" spans="1:7" x14ac:dyDescent="0.2">
      <c r="A183" s="23" t="s">
        <v>2548</v>
      </c>
      <c r="C183" s="24">
        <f t="shared" si="14"/>
        <v>36773</v>
      </c>
      <c r="D183" s="23" t="e">
        <f t="shared" si="15"/>
        <v>#VALUE!</v>
      </c>
      <c r="E183" s="23">
        <f t="shared" si="16"/>
        <v>45.8</v>
      </c>
      <c r="F183" s="23">
        <f t="shared" si="18"/>
        <v>0</v>
      </c>
      <c r="G183" s="23">
        <f t="shared" si="17"/>
        <v>2000</v>
      </c>
    </row>
    <row r="184" spans="1:7" x14ac:dyDescent="0.2">
      <c r="A184" s="23" t="s">
        <v>2547</v>
      </c>
      <c r="C184" s="24">
        <f t="shared" si="14"/>
        <v>36774</v>
      </c>
      <c r="D184" s="23">
        <f t="shared" si="15"/>
        <v>45.74</v>
      </c>
      <c r="E184" s="23">
        <f t="shared" si="16"/>
        <v>45.74</v>
      </c>
      <c r="F184" s="23">
        <f t="shared" si="18"/>
        <v>-1.3109025255040737E-3</v>
      </c>
      <c r="G184" s="23">
        <f t="shared" si="17"/>
        <v>2000</v>
      </c>
    </row>
    <row r="185" spans="1:7" x14ac:dyDescent="0.2">
      <c r="A185" s="23" t="s">
        <v>2546</v>
      </c>
      <c r="C185" s="24">
        <f t="shared" si="14"/>
        <v>36775</v>
      </c>
      <c r="D185" s="23">
        <f t="shared" si="15"/>
        <v>45.65</v>
      </c>
      <c r="E185" s="23">
        <f t="shared" si="16"/>
        <v>45.65</v>
      </c>
      <c r="F185" s="23">
        <f t="shared" si="18"/>
        <v>-1.9695815536576429E-3</v>
      </c>
      <c r="G185" s="23">
        <f t="shared" si="17"/>
        <v>2000</v>
      </c>
    </row>
    <row r="186" spans="1:7" x14ac:dyDescent="0.2">
      <c r="A186" s="23" t="s">
        <v>2545</v>
      </c>
      <c r="C186" s="24">
        <f t="shared" si="14"/>
        <v>36776</v>
      </c>
      <c r="D186" s="23">
        <f t="shared" si="15"/>
        <v>46.05</v>
      </c>
      <c r="E186" s="23">
        <f t="shared" si="16"/>
        <v>46.05</v>
      </c>
      <c r="F186" s="23">
        <f t="shared" si="18"/>
        <v>8.7241556603384254E-3</v>
      </c>
      <c r="G186" s="23">
        <f t="shared" si="17"/>
        <v>2000</v>
      </c>
    </row>
    <row r="187" spans="1:7" x14ac:dyDescent="0.2">
      <c r="A187" s="23" t="s">
        <v>2544</v>
      </c>
      <c r="C187" s="24">
        <f t="shared" si="14"/>
        <v>36777</v>
      </c>
      <c r="D187" s="23">
        <f t="shared" si="15"/>
        <v>45.73</v>
      </c>
      <c r="E187" s="23">
        <f t="shared" si="16"/>
        <v>45.73</v>
      </c>
      <c r="F187" s="23">
        <f t="shared" si="18"/>
        <v>-6.9732250313519917E-3</v>
      </c>
      <c r="G187" s="23">
        <f t="shared" si="17"/>
        <v>2000</v>
      </c>
    </row>
    <row r="188" spans="1:7" x14ac:dyDescent="0.2">
      <c r="A188" s="23" t="s">
        <v>2543</v>
      </c>
      <c r="C188" s="24">
        <f t="shared" si="14"/>
        <v>36780</v>
      </c>
      <c r="D188" s="23">
        <f t="shared" si="15"/>
        <v>45.65</v>
      </c>
      <c r="E188" s="23">
        <f t="shared" si="16"/>
        <v>45.65</v>
      </c>
      <c r="F188" s="23">
        <f t="shared" si="18"/>
        <v>-1.7509306289862649E-3</v>
      </c>
      <c r="G188" s="23">
        <f t="shared" si="17"/>
        <v>2000</v>
      </c>
    </row>
    <row r="189" spans="1:7" x14ac:dyDescent="0.2">
      <c r="A189" s="23" t="s">
        <v>2542</v>
      </c>
      <c r="C189" s="24">
        <f t="shared" si="14"/>
        <v>36781</v>
      </c>
      <c r="D189" s="23">
        <f t="shared" si="15"/>
        <v>45.7</v>
      </c>
      <c r="E189" s="23">
        <f t="shared" si="16"/>
        <v>45.7</v>
      </c>
      <c r="F189" s="23">
        <f t="shared" si="18"/>
        <v>1.0946908591815748E-3</v>
      </c>
      <c r="G189" s="23">
        <f t="shared" si="17"/>
        <v>2000</v>
      </c>
    </row>
    <row r="190" spans="1:7" x14ac:dyDescent="0.2">
      <c r="A190" s="23" t="s">
        <v>2541</v>
      </c>
      <c r="C190" s="24">
        <f t="shared" si="14"/>
        <v>36782</v>
      </c>
      <c r="D190" s="23">
        <f t="shared" si="15"/>
        <v>45.7</v>
      </c>
      <c r="E190" s="23">
        <f t="shared" si="16"/>
        <v>45.7</v>
      </c>
      <c r="F190" s="23">
        <f t="shared" si="18"/>
        <v>0</v>
      </c>
      <c r="G190" s="23">
        <f t="shared" si="17"/>
        <v>2000</v>
      </c>
    </row>
    <row r="191" spans="1:7" x14ac:dyDescent="0.2">
      <c r="A191" s="23" t="s">
        <v>2540</v>
      </c>
      <c r="C191" s="24">
        <f t="shared" si="14"/>
        <v>36783</v>
      </c>
      <c r="D191" s="23">
        <f t="shared" si="15"/>
        <v>45.8</v>
      </c>
      <c r="E191" s="23">
        <f t="shared" si="16"/>
        <v>45.8</v>
      </c>
      <c r="F191" s="23">
        <f t="shared" si="18"/>
        <v>2.1857932199802256E-3</v>
      </c>
      <c r="G191" s="23">
        <f t="shared" si="17"/>
        <v>2000</v>
      </c>
    </row>
    <row r="192" spans="1:7" x14ac:dyDescent="0.2">
      <c r="A192" s="23" t="s">
        <v>2539</v>
      </c>
      <c r="C192" s="24">
        <f t="shared" si="14"/>
        <v>36784</v>
      </c>
      <c r="D192" s="23">
        <f t="shared" si="15"/>
        <v>45.85</v>
      </c>
      <c r="E192" s="23">
        <f t="shared" si="16"/>
        <v>45.85</v>
      </c>
      <c r="F192" s="23">
        <f t="shared" si="18"/>
        <v>1.0911075823347785E-3</v>
      </c>
      <c r="G192" s="23">
        <f t="shared" si="17"/>
        <v>2000</v>
      </c>
    </row>
    <row r="193" spans="1:7" x14ac:dyDescent="0.2">
      <c r="A193" s="23" t="s">
        <v>2538</v>
      </c>
      <c r="C193" s="24">
        <f t="shared" si="14"/>
        <v>36787</v>
      </c>
      <c r="D193" s="23">
        <f t="shared" si="15"/>
        <v>46.15</v>
      </c>
      <c r="E193" s="23">
        <f t="shared" si="16"/>
        <v>46.15</v>
      </c>
      <c r="F193" s="23">
        <f t="shared" si="18"/>
        <v>6.5217622463872244E-3</v>
      </c>
      <c r="G193" s="23">
        <f t="shared" si="17"/>
        <v>2000</v>
      </c>
    </row>
    <row r="194" spans="1:7" x14ac:dyDescent="0.2">
      <c r="A194" s="23" t="s">
        <v>2537</v>
      </c>
      <c r="C194" s="24">
        <f t="shared" si="14"/>
        <v>36788</v>
      </c>
      <c r="D194" s="23">
        <f t="shared" si="15"/>
        <v>46.45</v>
      </c>
      <c r="E194" s="23">
        <f t="shared" si="16"/>
        <v>46.45</v>
      </c>
      <c r="F194" s="23">
        <f t="shared" si="18"/>
        <v>6.4795043109864021E-3</v>
      </c>
      <c r="G194" s="23">
        <f t="shared" si="17"/>
        <v>2000</v>
      </c>
    </row>
    <row r="195" spans="1:7" x14ac:dyDescent="0.2">
      <c r="A195" s="23" t="s">
        <v>2536</v>
      </c>
      <c r="C195" s="24">
        <f t="shared" si="14"/>
        <v>36789</v>
      </c>
      <c r="D195" s="23">
        <f t="shared" si="15"/>
        <v>46.3</v>
      </c>
      <c r="E195" s="23">
        <f t="shared" si="16"/>
        <v>46.3</v>
      </c>
      <c r="F195" s="23">
        <f t="shared" si="18"/>
        <v>-3.2345041676592632E-3</v>
      </c>
      <c r="G195" s="23">
        <f t="shared" si="17"/>
        <v>2000</v>
      </c>
    </row>
    <row r="196" spans="1:7" x14ac:dyDescent="0.2">
      <c r="A196" s="23" t="s">
        <v>2535</v>
      </c>
      <c r="C196" s="24">
        <f t="shared" si="14"/>
        <v>36790</v>
      </c>
      <c r="D196" s="23">
        <f t="shared" si="15"/>
        <v>46.09</v>
      </c>
      <c r="E196" s="23">
        <f t="shared" si="16"/>
        <v>46.09</v>
      </c>
      <c r="F196" s="23">
        <f t="shared" si="18"/>
        <v>-4.5459543597713425E-3</v>
      </c>
      <c r="G196" s="23">
        <f t="shared" si="17"/>
        <v>2000</v>
      </c>
    </row>
    <row r="197" spans="1:7" x14ac:dyDescent="0.2">
      <c r="A197" s="23" t="s">
        <v>2534</v>
      </c>
      <c r="C197" s="24">
        <f t="shared" si="14"/>
        <v>36791</v>
      </c>
      <c r="D197" s="23">
        <f t="shared" si="15"/>
        <v>46.18</v>
      </c>
      <c r="E197" s="23">
        <f t="shared" si="16"/>
        <v>46.18</v>
      </c>
      <c r="F197" s="23">
        <f t="shared" si="18"/>
        <v>1.9507971939322606E-3</v>
      </c>
      <c r="G197" s="23">
        <f t="shared" si="17"/>
        <v>2000</v>
      </c>
    </row>
    <row r="198" spans="1:7" x14ac:dyDescent="0.2">
      <c r="A198" s="23" t="s">
        <v>2533</v>
      </c>
      <c r="C198" s="24">
        <f t="shared" si="14"/>
        <v>36794</v>
      </c>
      <c r="D198" s="23">
        <f t="shared" si="15"/>
        <v>46.16</v>
      </c>
      <c r="E198" s="23">
        <f t="shared" si="16"/>
        <v>46.16</v>
      </c>
      <c r="F198" s="23">
        <f t="shared" si="18"/>
        <v>-4.3318172650520928E-4</v>
      </c>
      <c r="G198" s="23">
        <f t="shared" si="17"/>
        <v>2000</v>
      </c>
    </row>
    <row r="199" spans="1:7" x14ac:dyDescent="0.2">
      <c r="A199" s="23" t="s">
        <v>2532</v>
      </c>
      <c r="C199" s="24">
        <f t="shared" si="14"/>
        <v>36795</v>
      </c>
      <c r="D199" s="23">
        <f t="shared" si="15"/>
        <v>46.1</v>
      </c>
      <c r="E199" s="23">
        <f t="shared" si="16"/>
        <v>46.1</v>
      </c>
      <c r="F199" s="23">
        <f t="shared" si="18"/>
        <v>-1.3006721972411651E-3</v>
      </c>
      <c r="G199" s="23">
        <f t="shared" si="17"/>
        <v>2000</v>
      </c>
    </row>
    <row r="200" spans="1:7" x14ac:dyDescent="0.2">
      <c r="A200" s="23" t="s">
        <v>2531</v>
      </c>
      <c r="C200" s="24">
        <f t="shared" ref="C200:C263" si="19">VALUE(LEFT(A200,15))</f>
        <v>36796</v>
      </c>
      <c r="D200" s="23">
        <f t="shared" ref="D200:D263" si="20">VALUE(RIGHT(A200,9))</f>
        <v>46.15</v>
      </c>
      <c r="E200" s="23">
        <f t="shared" ref="E200:E263" si="21">IF(ISNUMBER(D200),D200,D199)</f>
        <v>46.15</v>
      </c>
      <c r="F200" s="23">
        <f t="shared" si="18"/>
        <v>1.0840109462583103E-3</v>
      </c>
      <c r="G200" s="23">
        <f t="shared" ref="G200:G263" si="22">YEAR(C200)</f>
        <v>2000</v>
      </c>
    </row>
    <row r="201" spans="1:7" x14ac:dyDescent="0.2">
      <c r="A201" s="23" t="s">
        <v>2530</v>
      </c>
      <c r="C201" s="24">
        <f t="shared" si="19"/>
        <v>36797</v>
      </c>
      <c r="D201" s="23">
        <f t="shared" si="20"/>
        <v>46.05</v>
      </c>
      <c r="E201" s="23">
        <f t="shared" si="21"/>
        <v>46.05</v>
      </c>
      <c r="F201" s="23">
        <f t="shared" ref="F201:F264" si="23">LN(E201/E200)</f>
        <v>-2.1691982475453265E-3</v>
      </c>
      <c r="G201" s="23">
        <f t="shared" si="22"/>
        <v>2000</v>
      </c>
    </row>
    <row r="202" spans="1:7" x14ac:dyDescent="0.2">
      <c r="A202" s="23" t="s">
        <v>2529</v>
      </c>
      <c r="C202" s="24">
        <f t="shared" si="19"/>
        <v>36798</v>
      </c>
      <c r="D202" s="23">
        <f t="shared" si="20"/>
        <v>46.06</v>
      </c>
      <c r="E202" s="23">
        <f t="shared" si="21"/>
        <v>46.06</v>
      </c>
      <c r="F202" s="23">
        <f t="shared" si="23"/>
        <v>2.1713169122337576E-4</v>
      </c>
      <c r="G202" s="23">
        <f t="shared" si="22"/>
        <v>2000</v>
      </c>
    </row>
    <row r="203" spans="1:7" x14ac:dyDescent="0.2">
      <c r="A203" s="23" t="s">
        <v>2528</v>
      </c>
      <c r="C203" s="24">
        <f t="shared" si="19"/>
        <v>36801</v>
      </c>
      <c r="D203" s="23">
        <f t="shared" si="20"/>
        <v>46.1</v>
      </c>
      <c r="E203" s="23">
        <f t="shared" si="21"/>
        <v>46.1</v>
      </c>
      <c r="F203" s="23">
        <f t="shared" si="23"/>
        <v>8.6805561006359302E-4</v>
      </c>
      <c r="G203" s="23">
        <f t="shared" si="22"/>
        <v>2000</v>
      </c>
    </row>
    <row r="204" spans="1:7" x14ac:dyDescent="0.2">
      <c r="A204" s="23" t="s">
        <v>2527</v>
      </c>
      <c r="C204" s="24">
        <f t="shared" si="19"/>
        <v>36802</v>
      </c>
      <c r="D204" s="23">
        <f t="shared" si="20"/>
        <v>46.18</v>
      </c>
      <c r="E204" s="23">
        <f t="shared" si="21"/>
        <v>46.18</v>
      </c>
      <c r="F204" s="23">
        <f t="shared" si="23"/>
        <v>1.7338539237464778E-3</v>
      </c>
      <c r="G204" s="23">
        <f t="shared" si="22"/>
        <v>2000</v>
      </c>
    </row>
    <row r="205" spans="1:7" x14ac:dyDescent="0.2">
      <c r="A205" s="23" t="s">
        <v>2526</v>
      </c>
      <c r="C205" s="24">
        <f t="shared" si="19"/>
        <v>36803</v>
      </c>
      <c r="D205" s="23">
        <f t="shared" si="20"/>
        <v>46.17</v>
      </c>
      <c r="E205" s="23">
        <f t="shared" si="21"/>
        <v>46.17</v>
      </c>
      <c r="F205" s="23">
        <f t="shared" si="23"/>
        <v>-2.1656740745171026E-4</v>
      </c>
      <c r="G205" s="23">
        <f t="shared" si="22"/>
        <v>2000</v>
      </c>
    </row>
    <row r="206" spans="1:7" x14ac:dyDescent="0.2">
      <c r="A206" s="23" t="s">
        <v>2525</v>
      </c>
      <c r="C206" s="24">
        <f t="shared" si="19"/>
        <v>36804</v>
      </c>
      <c r="D206" s="23">
        <f t="shared" si="20"/>
        <v>46.17</v>
      </c>
      <c r="E206" s="23">
        <f t="shared" si="21"/>
        <v>46.17</v>
      </c>
      <c r="F206" s="23">
        <f t="shared" si="23"/>
        <v>0</v>
      </c>
      <c r="G206" s="23">
        <f t="shared" si="22"/>
        <v>2000</v>
      </c>
    </row>
    <row r="207" spans="1:7" x14ac:dyDescent="0.2">
      <c r="A207" s="23" t="s">
        <v>2524</v>
      </c>
      <c r="C207" s="24">
        <f t="shared" si="19"/>
        <v>36805</v>
      </c>
      <c r="D207" s="23">
        <f t="shared" si="20"/>
        <v>46.17</v>
      </c>
      <c r="E207" s="23">
        <f t="shared" si="21"/>
        <v>46.17</v>
      </c>
      <c r="F207" s="23">
        <f t="shared" si="23"/>
        <v>0</v>
      </c>
      <c r="G207" s="23">
        <f t="shared" si="22"/>
        <v>2000</v>
      </c>
    </row>
    <row r="208" spans="1:7" x14ac:dyDescent="0.2">
      <c r="A208" s="23" t="s">
        <v>2523</v>
      </c>
      <c r="C208" s="24">
        <f t="shared" si="19"/>
        <v>36808</v>
      </c>
      <c r="D208" s="23" t="e">
        <f t="shared" si="20"/>
        <v>#VALUE!</v>
      </c>
      <c r="E208" s="23">
        <f t="shared" si="21"/>
        <v>46.17</v>
      </c>
      <c r="F208" s="23">
        <f t="shared" si="23"/>
        <v>0</v>
      </c>
      <c r="G208" s="23">
        <f t="shared" si="22"/>
        <v>2000</v>
      </c>
    </row>
    <row r="209" spans="1:7" x14ac:dyDescent="0.2">
      <c r="A209" s="23" t="s">
        <v>2522</v>
      </c>
      <c r="C209" s="24">
        <f t="shared" si="19"/>
        <v>36809</v>
      </c>
      <c r="D209" s="23">
        <f t="shared" si="20"/>
        <v>46.25</v>
      </c>
      <c r="E209" s="23">
        <f t="shared" si="21"/>
        <v>46.25</v>
      </c>
      <c r="F209" s="23">
        <f t="shared" si="23"/>
        <v>1.7312274395367251E-3</v>
      </c>
      <c r="G209" s="23">
        <f t="shared" si="22"/>
        <v>2000</v>
      </c>
    </row>
    <row r="210" spans="1:7" x14ac:dyDescent="0.2">
      <c r="A210" s="23" t="s">
        <v>2521</v>
      </c>
      <c r="C210" s="24">
        <f t="shared" si="19"/>
        <v>36810</v>
      </c>
      <c r="D210" s="23">
        <f t="shared" si="20"/>
        <v>46.35</v>
      </c>
      <c r="E210" s="23">
        <f t="shared" si="21"/>
        <v>46.35</v>
      </c>
      <c r="F210" s="23">
        <f t="shared" si="23"/>
        <v>2.1598280534299379E-3</v>
      </c>
      <c r="G210" s="23">
        <f t="shared" si="22"/>
        <v>2000</v>
      </c>
    </row>
    <row r="211" spans="1:7" x14ac:dyDescent="0.2">
      <c r="A211" s="23" t="s">
        <v>2520</v>
      </c>
      <c r="C211" s="24">
        <f t="shared" si="19"/>
        <v>36811</v>
      </c>
      <c r="D211" s="23">
        <f t="shared" si="20"/>
        <v>46.3</v>
      </c>
      <c r="E211" s="23">
        <f t="shared" si="21"/>
        <v>46.3</v>
      </c>
      <c r="F211" s="23">
        <f t="shared" si="23"/>
        <v>-1.0793309196759054E-3</v>
      </c>
      <c r="G211" s="23">
        <f t="shared" si="22"/>
        <v>2000</v>
      </c>
    </row>
    <row r="212" spans="1:7" x14ac:dyDescent="0.2">
      <c r="A212" s="23" t="s">
        <v>2519</v>
      </c>
      <c r="C212" s="24">
        <f t="shared" si="19"/>
        <v>36812</v>
      </c>
      <c r="D212" s="23">
        <f t="shared" si="20"/>
        <v>46.45</v>
      </c>
      <c r="E212" s="23">
        <f t="shared" si="21"/>
        <v>46.45</v>
      </c>
      <c r="F212" s="23">
        <f t="shared" si="23"/>
        <v>3.2345041676593187E-3</v>
      </c>
      <c r="G212" s="23">
        <f t="shared" si="22"/>
        <v>2000</v>
      </c>
    </row>
    <row r="213" spans="1:7" x14ac:dyDescent="0.2">
      <c r="A213" s="23" t="s">
        <v>2518</v>
      </c>
      <c r="C213" s="24">
        <f t="shared" si="19"/>
        <v>36815</v>
      </c>
      <c r="D213" s="23">
        <f t="shared" si="20"/>
        <v>46.4</v>
      </c>
      <c r="E213" s="23">
        <f t="shared" si="21"/>
        <v>46.4</v>
      </c>
      <c r="F213" s="23">
        <f t="shared" si="23"/>
        <v>-1.0770060276380602E-3</v>
      </c>
      <c r="G213" s="23">
        <f t="shared" si="22"/>
        <v>2000</v>
      </c>
    </row>
    <row r="214" spans="1:7" x14ac:dyDescent="0.2">
      <c r="A214" s="23" t="s">
        <v>2517</v>
      </c>
      <c r="C214" s="24">
        <f t="shared" si="19"/>
        <v>36816</v>
      </c>
      <c r="D214" s="23">
        <f t="shared" si="20"/>
        <v>46.35</v>
      </c>
      <c r="E214" s="23">
        <f t="shared" si="21"/>
        <v>46.35</v>
      </c>
      <c r="F214" s="23">
        <f t="shared" si="23"/>
        <v>-1.0781672203453326E-3</v>
      </c>
      <c r="G214" s="23">
        <f t="shared" si="22"/>
        <v>2000</v>
      </c>
    </row>
    <row r="215" spans="1:7" x14ac:dyDescent="0.2">
      <c r="A215" s="23" t="s">
        <v>2516</v>
      </c>
      <c r="C215" s="24">
        <f t="shared" si="19"/>
        <v>36817</v>
      </c>
      <c r="D215" s="23">
        <f t="shared" si="20"/>
        <v>46.45</v>
      </c>
      <c r="E215" s="23">
        <f t="shared" si="21"/>
        <v>46.45</v>
      </c>
      <c r="F215" s="23">
        <f t="shared" si="23"/>
        <v>2.1551732479834118E-3</v>
      </c>
      <c r="G215" s="23">
        <f t="shared" si="22"/>
        <v>2000</v>
      </c>
    </row>
    <row r="216" spans="1:7" x14ac:dyDescent="0.2">
      <c r="A216" s="23" t="s">
        <v>2515</v>
      </c>
      <c r="C216" s="24">
        <f t="shared" si="19"/>
        <v>36818</v>
      </c>
      <c r="D216" s="23">
        <f t="shared" si="20"/>
        <v>46.4</v>
      </c>
      <c r="E216" s="23">
        <f t="shared" si="21"/>
        <v>46.4</v>
      </c>
      <c r="F216" s="23">
        <f t="shared" si="23"/>
        <v>-1.0770060276380602E-3</v>
      </c>
      <c r="G216" s="23">
        <f t="shared" si="22"/>
        <v>2000</v>
      </c>
    </row>
    <row r="217" spans="1:7" x14ac:dyDescent="0.2">
      <c r="A217" s="23" t="s">
        <v>2514</v>
      </c>
      <c r="C217" s="24">
        <f t="shared" si="19"/>
        <v>36819</v>
      </c>
      <c r="D217" s="23">
        <f t="shared" si="20"/>
        <v>46.4</v>
      </c>
      <c r="E217" s="23">
        <f t="shared" si="21"/>
        <v>46.4</v>
      </c>
      <c r="F217" s="23">
        <f t="shared" si="23"/>
        <v>0</v>
      </c>
      <c r="G217" s="23">
        <f t="shared" si="22"/>
        <v>2000</v>
      </c>
    </row>
    <row r="218" spans="1:7" x14ac:dyDescent="0.2">
      <c r="A218" s="23" t="s">
        <v>2513</v>
      </c>
      <c r="C218" s="24">
        <f t="shared" si="19"/>
        <v>36822</v>
      </c>
      <c r="D218" s="23">
        <f t="shared" si="20"/>
        <v>46.45</v>
      </c>
      <c r="E218" s="23">
        <f t="shared" si="21"/>
        <v>46.45</v>
      </c>
      <c r="F218" s="23">
        <f t="shared" si="23"/>
        <v>1.0770060276379661E-3</v>
      </c>
      <c r="G218" s="23">
        <f t="shared" si="22"/>
        <v>2000</v>
      </c>
    </row>
    <row r="219" spans="1:7" x14ac:dyDescent="0.2">
      <c r="A219" s="23" t="s">
        <v>2512</v>
      </c>
      <c r="C219" s="24">
        <f t="shared" si="19"/>
        <v>36823</v>
      </c>
      <c r="D219" s="23">
        <f t="shared" si="20"/>
        <v>46.48</v>
      </c>
      <c r="E219" s="23">
        <f t="shared" si="21"/>
        <v>46.48</v>
      </c>
      <c r="F219" s="23">
        <f t="shared" si="23"/>
        <v>6.4564728380817971E-4</v>
      </c>
      <c r="G219" s="23">
        <f t="shared" si="22"/>
        <v>2000</v>
      </c>
    </row>
    <row r="220" spans="1:7" x14ac:dyDescent="0.2">
      <c r="A220" s="23" t="s">
        <v>2511</v>
      </c>
      <c r="C220" s="24">
        <f t="shared" si="19"/>
        <v>36824</v>
      </c>
      <c r="D220" s="23">
        <f t="shared" si="20"/>
        <v>46.7</v>
      </c>
      <c r="E220" s="23">
        <f t="shared" si="21"/>
        <v>46.7</v>
      </c>
      <c r="F220" s="23">
        <f t="shared" si="23"/>
        <v>4.7220521311959604E-3</v>
      </c>
      <c r="G220" s="23">
        <f t="shared" si="22"/>
        <v>2000</v>
      </c>
    </row>
    <row r="221" spans="1:7" x14ac:dyDescent="0.2">
      <c r="A221" s="23" t="s">
        <v>2510</v>
      </c>
      <c r="C221" s="24">
        <f t="shared" si="19"/>
        <v>36825</v>
      </c>
      <c r="D221" s="23">
        <f t="shared" si="20"/>
        <v>46.7</v>
      </c>
      <c r="E221" s="23">
        <f t="shared" si="21"/>
        <v>46.7</v>
      </c>
      <c r="F221" s="23">
        <f t="shared" si="23"/>
        <v>0</v>
      </c>
      <c r="G221" s="23">
        <f t="shared" si="22"/>
        <v>2000</v>
      </c>
    </row>
    <row r="222" spans="1:7" x14ac:dyDescent="0.2">
      <c r="A222" s="23" t="s">
        <v>2509</v>
      </c>
      <c r="C222" s="24">
        <f t="shared" si="19"/>
        <v>36826</v>
      </c>
      <c r="D222" s="23">
        <f t="shared" si="20"/>
        <v>46.78</v>
      </c>
      <c r="E222" s="23">
        <f t="shared" si="21"/>
        <v>46.78</v>
      </c>
      <c r="F222" s="23">
        <f t="shared" si="23"/>
        <v>1.7115964811813525E-3</v>
      </c>
      <c r="G222" s="23">
        <f t="shared" si="22"/>
        <v>2000</v>
      </c>
    </row>
    <row r="223" spans="1:7" x14ac:dyDescent="0.2">
      <c r="A223" s="23" t="s">
        <v>2508</v>
      </c>
      <c r="C223" s="24">
        <f t="shared" si="19"/>
        <v>36829</v>
      </c>
      <c r="D223" s="23">
        <f t="shared" si="20"/>
        <v>46.78</v>
      </c>
      <c r="E223" s="23">
        <f t="shared" si="21"/>
        <v>46.78</v>
      </c>
      <c r="F223" s="23">
        <f t="shared" si="23"/>
        <v>0</v>
      </c>
      <c r="G223" s="23">
        <f t="shared" si="22"/>
        <v>2000</v>
      </c>
    </row>
    <row r="224" spans="1:7" x14ac:dyDescent="0.2">
      <c r="A224" s="23" t="s">
        <v>2507</v>
      </c>
      <c r="C224" s="24">
        <f t="shared" si="19"/>
        <v>36830</v>
      </c>
      <c r="D224" s="23">
        <f t="shared" si="20"/>
        <v>46.9</v>
      </c>
      <c r="E224" s="23">
        <f t="shared" si="21"/>
        <v>46.9</v>
      </c>
      <c r="F224" s="23">
        <f t="shared" si="23"/>
        <v>2.5619142962006645E-3</v>
      </c>
      <c r="G224" s="23">
        <f t="shared" si="22"/>
        <v>2000</v>
      </c>
    </row>
    <row r="225" spans="1:7" x14ac:dyDescent="0.2">
      <c r="A225" s="23" t="s">
        <v>2506</v>
      </c>
      <c r="C225" s="24">
        <f t="shared" si="19"/>
        <v>36831</v>
      </c>
      <c r="D225" s="23">
        <f t="shared" si="20"/>
        <v>46.82</v>
      </c>
      <c r="E225" s="23">
        <f t="shared" si="21"/>
        <v>46.82</v>
      </c>
      <c r="F225" s="23">
        <f t="shared" si="23"/>
        <v>-1.7072133894689278E-3</v>
      </c>
      <c r="G225" s="23">
        <f t="shared" si="22"/>
        <v>2000</v>
      </c>
    </row>
    <row r="226" spans="1:7" x14ac:dyDescent="0.2">
      <c r="A226" s="23" t="s">
        <v>2505</v>
      </c>
      <c r="C226" s="24">
        <f t="shared" si="19"/>
        <v>36832</v>
      </c>
      <c r="D226" s="23">
        <f t="shared" si="20"/>
        <v>46.85</v>
      </c>
      <c r="E226" s="23">
        <f t="shared" si="21"/>
        <v>46.85</v>
      </c>
      <c r="F226" s="23">
        <f t="shared" si="23"/>
        <v>6.4054662166642404E-4</v>
      </c>
      <c r="G226" s="23">
        <f t="shared" si="22"/>
        <v>2000</v>
      </c>
    </row>
    <row r="227" spans="1:7" x14ac:dyDescent="0.2">
      <c r="A227" s="23" t="s">
        <v>2504</v>
      </c>
      <c r="C227" s="24">
        <f t="shared" si="19"/>
        <v>36833</v>
      </c>
      <c r="D227" s="23">
        <f t="shared" si="20"/>
        <v>46.7</v>
      </c>
      <c r="E227" s="23">
        <f t="shared" si="21"/>
        <v>46.7</v>
      </c>
      <c r="F227" s="23">
        <f t="shared" si="23"/>
        <v>-3.2068440095795576E-3</v>
      </c>
      <c r="G227" s="23">
        <f t="shared" si="22"/>
        <v>2000</v>
      </c>
    </row>
    <row r="228" spans="1:7" x14ac:dyDescent="0.2">
      <c r="A228" s="23" t="s">
        <v>2503</v>
      </c>
      <c r="C228" s="24">
        <f t="shared" si="19"/>
        <v>36836</v>
      </c>
      <c r="D228" s="23">
        <f t="shared" si="20"/>
        <v>46.64</v>
      </c>
      <c r="E228" s="23">
        <f t="shared" si="21"/>
        <v>46.64</v>
      </c>
      <c r="F228" s="23">
        <f t="shared" si="23"/>
        <v>-1.2856226326146988E-3</v>
      </c>
      <c r="G228" s="23">
        <f t="shared" si="22"/>
        <v>2000</v>
      </c>
    </row>
    <row r="229" spans="1:7" x14ac:dyDescent="0.2">
      <c r="A229" s="23" t="s">
        <v>2502</v>
      </c>
      <c r="C229" s="24">
        <f t="shared" si="19"/>
        <v>36837</v>
      </c>
      <c r="D229" s="23">
        <f t="shared" si="20"/>
        <v>46.7</v>
      </c>
      <c r="E229" s="23">
        <f t="shared" si="21"/>
        <v>46.7</v>
      </c>
      <c r="F229" s="23">
        <f t="shared" si="23"/>
        <v>1.2856226326146837E-3</v>
      </c>
      <c r="G229" s="23">
        <f t="shared" si="22"/>
        <v>2000</v>
      </c>
    </row>
    <row r="230" spans="1:7" x14ac:dyDescent="0.2">
      <c r="A230" s="23" t="s">
        <v>2501</v>
      </c>
      <c r="C230" s="24">
        <f t="shared" si="19"/>
        <v>36838</v>
      </c>
      <c r="D230" s="23">
        <f t="shared" si="20"/>
        <v>46.72</v>
      </c>
      <c r="E230" s="23">
        <f t="shared" si="21"/>
        <v>46.72</v>
      </c>
      <c r="F230" s="23">
        <f t="shared" si="23"/>
        <v>4.2817384511999326E-4</v>
      </c>
      <c r="G230" s="23">
        <f t="shared" si="22"/>
        <v>2000</v>
      </c>
    </row>
    <row r="231" spans="1:7" x14ac:dyDescent="0.2">
      <c r="A231" s="23" t="s">
        <v>2500</v>
      </c>
      <c r="C231" s="24">
        <f t="shared" si="19"/>
        <v>36839</v>
      </c>
      <c r="D231" s="23">
        <f t="shared" si="20"/>
        <v>46.75</v>
      </c>
      <c r="E231" s="23">
        <f t="shared" si="21"/>
        <v>46.75</v>
      </c>
      <c r="F231" s="23">
        <f t="shared" si="23"/>
        <v>6.4191721472436967E-4</v>
      </c>
      <c r="G231" s="23">
        <f t="shared" si="22"/>
        <v>2000</v>
      </c>
    </row>
    <row r="232" spans="1:7" x14ac:dyDescent="0.2">
      <c r="A232" s="23" t="s">
        <v>2499</v>
      </c>
      <c r="C232" s="24">
        <f t="shared" si="19"/>
        <v>36840</v>
      </c>
      <c r="D232" s="23">
        <f t="shared" si="20"/>
        <v>46.78</v>
      </c>
      <c r="E232" s="23">
        <f t="shared" si="21"/>
        <v>46.78</v>
      </c>
      <c r="F232" s="23">
        <f t="shared" si="23"/>
        <v>6.4150542133704404E-4</v>
      </c>
      <c r="G232" s="23">
        <f t="shared" si="22"/>
        <v>2000</v>
      </c>
    </row>
    <row r="233" spans="1:7" x14ac:dyDescent="0.2">
      <c r="A233" s="23" t="s">
        <v>2498</v>
      </c>
      <c r="C233" s="24">
        <f t="shared" si="19"/>
        <v>36843</v>
      </c>
      <c r="D233" s="23">
        <f t="shared" si="20"/>
        <v>46.77</v>
      </c>
      <c r="E233" s="23">
        <f t="shared" si="21"/>
        <v>46.77</v>
      </c>
      <c r="F233" s="23">
        <f t="shared" si="23"/>
        <v>-2.1378941823804612E-4</v>
      </c>
      <c r="G233" s="23">
        <f t="shared" si="22"/>
        <v>2000</v>
      </c>
    </row>
    <row r="234" spans="1:7" x14ac:dyDescent="0.2">
      <c r="A234" s="23" t="s">
        <v>2497</v>
      </c>
      <c r="C234" s="24">
        <f t="shared" si="19"/>
        <v>36844</v>
      </c>
      <c r="D234" s="23">
        <f t="shared" si="20"/>
        <v>46.85</v>
      </c>
      <c r="E234" s="23">
        <f t="shared" si="21"/>
        <v>46.85</v>
      </c>
      <c r="F234" s="23">
        <f t="shared" si="23"/>
        <v>1.7090369466363916E-3</v>
      </c>
      <c r="G234" s="23">
        <f t="shared" si="22"/>
        <v>2000</v>
      </c>
    </row>
    <row r="235" spans="1:7" x14ac:dyDescent="0.2">
      <c r="A235" s="23" t="s">
        <v>2496</v>
      </c>
      <c r="C235" s="24">
        <f t="shared" si="19"/>
        <v>36845</v>
      </c>
      <c r="D235" s="23">
        <f t="shared" si="20"/>
        <v>46.83</v>
      </c>
      <c r="E235" s="23">
        <f t="shared" si="21"/>
        <v>46.83</v>
      </c>
      <c r="F235" s="23">
        <f t="shared" si="23"/>
        <v>-4.269854889809245E-4</v>
      </c>
      <c r="G235" s="23">
        <f t="shared" si="22"/>
        <v>2000</v>
      </c>
    </row>
    <row r="236" spans="1:7" x14ac:dyDescent="0.2">
      <c r="A236" s="23" t="s">
        <v>2495</v>
      </c>
      <c r="C236" s="24">
        <f t="shared" si="19"/>
        <v>36846</v>
      </c>
      <c r="D236" s="23">
        <f t="shared" si="20"/>
        <v>46.85</v>
      </c>
      <c r="E236" s="23">
        <f t="shared" si="21"/>
        <v>46.85</v>
      </c>
      <c r="F236" s="23">
        <f t="shared" si="23"/>
        <v>4.2698548898082963E-4</v>
      </c>
      <c r="G236" s="23">
        <f t="shared" si="22"/>
        <v>2000</v>
      </c>
    </row>
    <row r="237" spans="1:7" x14ac:dyDescent="0.2">
      <c r="A237" s="23" t="s">
        <v>2494</v>
      </c>
      <c r="C237" s="24">
        <f t="shared" si="19"/>
        <v>36847</v>
      </c>
      <c r="D237" s="23">
        <f t="shared" si="20"/>
        <v>46.82</v>
      </c>
      <c r="E237" s="23">
        <f t="shared" si="21"/>
        <v>46.82</v>
      </c>
      <c r="F237" s="23">
        <f t="shared" si="23"/>
        <v>-6.4054662166655209E-4</v>
      </c>
      <c r="G237" s="23">
        <f t="shared" si="22"/>
        <v>2000</v>
      </c>
    </row>
    <row r="238" spans="1:7" x14ac:dyDescent="0.2">
      <c r="A238" s="23" t="s">
        <v>2493</v>
      </c>
      <c r="C238" s="24">
        <f t="shared" si="19"/>
        <v>36850</v>
      </c>
      <c r="D238" s="23">
        <f t="shared" si="20"/>
        <v>46.9</v>
      </c>
      <c r="E238" s="23">
        <f t="shared" si="21"/>
        <v>46.9</v>
      </c>
      <c r="F238" s="23">
        <f t="shared" si="23"/>
        <v>1.7072133894690271E-3</v>
      </c>
      <c r="G238" s="23">
        <f t="shared" si="22"/>
        <v>2000</v>
      </c>
    </row>
    <row r="239" spans="1:7" x14ac:dyDescent="0.2">
      <c r="A239" s="23" t="s">
        <v>2492</v>
      </c>
      <c r="C239" s="24">
        <f t="shared" si="19"/>
        <v>36851</v>
      </c>
      <c r="D239" s="23">
        <f t="shared" si="20"/>
        <v>46.85</v>
      </c>
      <c r="E239" s="23">
        <f t="shared" si="21"/>
        <v>46.85</v>
      </c>
      <c r="F239" s="23">
        <f t="shared" si="23"/>
        <v>-1.0666667678024576E-3</v>
      </c>
      <c r="G239" s="23">
        <f t="shared" si="22"/>
        <v>2000</v>
      </c>
    </row>
    <row r="240" spans="1:7" x14ac:dyDescent="0.2">
      <c r="A240" s="23" t="s">
        <v>2491</v>
      </c>
      <c r="C240" s="24">
        <f t="shared" si="19"/>
        <v>36852</v>
      </c>
      <c r="D240" s="23">
        <f t="shared" si="20"/>
        <v>46.86</v>
      </c>
      <c r="E240" s="23">
        <f t="shared" si="21"/>
        <v>46.86</v>
      </c>
      <c r="F240" s="23">
        <f t="shared" si="23"/>
        <v>2.1342439521835141E-4</v>
      </c>
      <c r="G240" s="23">
        <f t="shared" si="22"/>
        <v>2000</v>
      </c>
    </row>
    <row r="241" spans="1:7" x14ac:dyDescent="0.2">
      <c r="A241" s="23" t="s">
        <v>2490</v>
      </c>
      <c r="C241" s="24">
        <f t="shared" si="19"/>
        <v>36853</v>
      </c>
      <c r="D241" s="23" t="e">
        <f t="shared" si="20"/>
        <v>#VALUE!</v>
      </c>
      <c r="E241" s="23">
        <f t="shared" si="21"/>
        <v>46.86</v>
      </c>
      <c r="F241" s="23">
        <f t="shared" si="23"/>
        <v>0</v>
      </c>
      <c r="G241" s="23">
        <f t="shared" si="22"/>
        <v>2000</v>
      </c>
    </row>
    <row r="242" spans="1:7" x14ac:dyDescent="0.2">
      <c r="A242" s="23" t="s">
        <v>2489</v>
      </c>
      <c r="C242" s="24">
        <f t="shared" si="19"/>
        <v>36854</v>
      </c>
      <c r="D242" s="23">
        <f t="shared" si="20"/>
        <v>46.91</v>
      </c>
      <c r="E242" s="23">
        <f t="shared" si="21"/>
        <v>46.91</v>
      </c>
      <c r="F242" s="23">
        <f t="shared" si="23"/>
        <v>1.0664392607170679E-3</v>
      </c>
      <c r="G242" s="23">
        <f t="shared" si="22"/>
        <v>2000</v>
      </c>
    </row>
    <row r="243" spans="1:7" x14ac:dyDescent="0.2">
      <c r="A243" s="23" t="s">
        <v>2488</v>
      </c>
      <c r="C243" s="24">
        <f t="shared" si="19"/>
        <v>36857</v>
      </c>
      <c r="D243" s="23">
        <f t="shared" si="20"/>
        <v>46.9</v>
      </c>
      <c r="E243" s="23">
        <f t="shared" si="21"/>
        <v>46.9</v>
      </c>
      <c r="F243" s="23">
        <f t="shared" si="23"/>
        <v>-2.13196888132934E-4</v>
      </c>
      <c r="G243" s="23">
        <f t="shared" si="22"/>
        <v>2000</v>
      </c>
    </row>
    <row r="244" spans="1:7" x14ac:dyDescent="0.2">
      <c r="A244" s="23" t="s">
        <v>2487</v>
      </c>
      <c r="C244" s="24">
        <f t="shared" si="19"/>
        <v>36858</v>
      </c>
      <c r="D244" s="23">
        <f t="shared" si="20"/>
        <v>46.93</v>
      </c>
      <c r="E244" s="23">
        <f t="shared" si="21"/>
        <v>46.93</v>
      </c>
      <c r="F244" s="23">
        <f t="shared" si="23"/>
        <v>6.3945435409270104E-4</v>
      </c>
      <c r="G244" s="23">
        <f t="shared" si="22"/>
        <v>2000</v>
      </c>
    </row>
    <row r="245" spans="1:7" x14ac:dyDescent="0.2">
      <c r="A245" s="23" t="s">
        <v>2486</v>
      </c>
      <c r="C245" s="24">
        <f t="shared" si="19"/>
        <v>36859</v>
      </c>
      <c r="D245" s="23">
        <f t="shared" si="20"/>
        <v>46.95</v>
      </c>
      <c r="E245" s="23">
        <f t="shared" si="21"/>
        <v>46.95</v>
      </c>
      <c r="F245" s="23">
        <f t="shared" si="23"/>
        <v>4.2607584794575912E-4</v>
      </c>
      <c r="G245" s="23">
        <f t="shared" si="22"/>
        <v>2000</v>
      </c>
    </row>
    <row r="246" spans="1:7" x14ac:dyDescent="0.2">
      <c r="A246" s="23" t="s">
        <v>2485</v>
      </c>
      <c r="C246" s="24">
        <f t="shared" si="19"/>
        <v>36860</v>
      </c>
      <c r="D246" s="23">
        <f t="shared" si="20"/>
        <v>46.87</v>
      </c>
      <c r="E246" s="23">
        <f t="shared" si="21"/>
        <v>46.87</v>
      </c>
      <c r="F246" s="23">
        <f t="shared" si="23"/>
        <v>-1.7053937196572625E-3</v>
      </c>
      <c r="G246" s="23">
        <f t="shared" si="22"/>
        <v>2000</v>
      </c>
    </row>
    <row r="247" spans="1:7" x14ac:dyDescent="0.2">
      <c r="A247" s="23" t="s">
        <v>2484</v>
      </c>
      <c r="C247" s="24">
        <f t="shared" si="19"/>
        <v>36861</v>
      </c>
      <c r="D247" s="23">
        <f t="shared" si="20"/>
        <v>46.89</v>
      </c>
      <c r="E247" s="23">
        <f t="shared" si="21"/>
        <v>46.89</v>
      </c>
      <c r="F247" s="23">
        <f t="shared" si="23"/>
        <v>4.2662116688026738E-4</v>
      </c>
      <c r="G247" s="23">
        <f t="shared" si="22"/>
        <v>2000</v>
      </c>
    </row>
    <row r="248" spans="1:7" x14ac:dyDescent="0.2">
      <c r="A248" s="23" t="s">
        <v>2483</v>
      </c>
      <c r="C248" s="24">
        <f t="shared" si="19"/>
        <v>36864</v>
      </c>
      <c r="D248" s="23">
        <f t="shared" si="20"/>
        <v>46.88</v>
      </c>
      <c r="E248" s="23">
        <f t="shared" si="21"/>
        <v>46.88</v>
      </c>
      <c r="F248" s="23">
        <f t="shared" si="23"/>
        <v>-2.1328783273768915E-4</v>
      </c>
      <c r="G248" s="23">
        <f t="shared" si="22"/>
        <v>2000</v>
      </c>
    </row>
    <row r="249" spans="1:7" x14ac:dyDescent="0.2">
      <c r="A249" s="23" t="s">
        <v>2482</v>
      </c>
      <c r="C249" s="24">
        <f t="shared" si="19"/>
        <v>36865</v>
      </c>
      <c r="D249" s="23">
        <f t="shared" si="20"/>
        <v>46.8</v>
      </c>
      <c r="E249" s="23">
        <f t="shared" si="21"/>
        <v>46.8</v>
      </c>
      <c r="F249" s="23">
        <f t="shared" si="23"/>
        <v>-1.7079423451562587E-3</v>
      </c>
      <c r="G249" s="23">
        <f t="shared" si="22"/>
        <v>2000</v>
      </c>
    </row>
    <row r="250" spans="1:7" x14ac:dyDescent="0.2">
      <c r="A250" s="23" t="s">
        <v>2481</v>
      </c>
      <c r="C250" s="24">
        <f t="shared" si="19"/>
        <v>36866</v>
      </c>
      <c r="D250" s="23">
        <f t="shared" si="20"/>
        <v>46.78</v>
      </c>
      <c r="E250" s="23">
        <f t="shared" si="21"/>
        <v>46.78</v>
      </c>
      <c r="F250" s="23">
        <f t="shared" si="23"/>
        <v>-4.2744176756797405E-4</v>
      </c>
      <c r="G250" s="23">
        <f t="shared" si="22"/>
        <v>2000</v>
      </c>
    </row>
    <row r="251" spans="1:7" x14ac:dyDescent="0.2">
      <c r="A251" s="23" t="s">
        <v>2480</v>
      </c>
      <c r="C251" s="24">
        <f t="shared" si="19"/>
        <v>36867</v>
      </c>
      <c r="D251" s="23">
        <f t="shared" si="20"/>
        <v>46.8</v>
      </c>
      <c r="E251" s="23">
        <f t="shared" si="21"/>
        <v>46.8</v>
      </c>
      <c r="F251" s="23">
        <f t="shared" si="23"/>
        <v>4.2744176756793041E-4</v>
      </c>
      <c r="G251" s="23">
        <f t="shared" si="22"/>
        <v>2000</v>
      </c>
    </row>
    <row r="252" spans="1:7" x14ac:dyDescent="0.2">
      <c r="A252" s="23" t="s">
        <v>2479</v>
      </c>
      <c r="C252" s="24">
        <f t="shared" si="19"/>
        <v>36868</v>
      </c>
      <c r="D252" s="23">
        <f t="shared" si="20"/>
        <v>46.8</v>
      </c>
      <c r="E252" s="23">
        <f t="shared" si="21"/>
        <v>46.8</v>
      </c>
      <c r="F252" s="23">
        <f t="shared" si="23"/>
        <v>0</v>
      </c>
      <c r="G252" s="23">
        <f t="shared" si="22"/>
        <v>2000</v>
      </c>
    </row>
    <row r="253" spans="1:7" x14ac:dyDescent="0.2">
      <c r="A253" s="23" t="s">
        <v>2478</v>
      </c>
      <c r="C253" s="24">
        <f t="shared" si="19"/>
        <v>36871</v>
      </c>
      <c r="D253" s="23">
        <f t="shared" si="20"/>
        <v>46.78</v>
      </c>
      <c r="E253" s="23">
        <f t="shared" si="21"/>
        <v>46.78</v>
      </c>
      <c r="F253" s="23">
        <f t="shared" si="23"/>
        <v>-4.2744176756797405E-4</v>
      </c>
      <c r="G253" s="23">
        <f t="shared" si="22"/>
        <v>2000</v>
      </c>
    </row>
    <row r="254" spans="1:7" x14ac:dyDescent="0.2">
      <c r="A254" s="23" t="s">
        <v>2477</v>
      </c>
      <c r="C254" s="24">
        <f t="shared" si="19"/>
        <v>36872</v>
      </c>
      <c r="D254" s="23">
        <f t="shared" si="20"/>
        <v>46.78</v>
      </c>
      <c r="E254" s="23">
        <f t="shared" si="21"/>
        <v>46.78</v>
      </c>
      <c r="F254" s="23">
        <f t="shared" si="23"/>
        <v>0</v>
      </c>
      <c r="G254" s="23">
        <f t="shared" si="22"/>
        <v>2000</v>
      </c>
    </row>
    <row r="255" spans="1:7" x14ac:dyDescent="0.2">
      <c r="A255" s="23" t="s">
        <v>2476</v>
      </c>
      <c r="C255" s="24">
        <f t="shared" si="19"/>
        <v>36873</v>
      </c>
      <c r="D255" s="23">
        <f t="shared" si="20"/>
        <v>46.8</v>
      </c>
      <c r="E255" s="23">
        <f t="shared" si="21"/>
        <v>46.8</v>
      </c>
      <c r="F255" s="23">
        <f t="shared" si="23"/>
        <v>4.2744176756793041E-4</v>
      </c>
      <c r="G255" s="23">
        <f t="shared" si="22"/>
        <v>2000</v>
      </c>
    </row>
    <row r="256" spans="1:7" x14ac:dyDescent="0.2">
      <c r="A256" s="23" t="s">
        <v>2475</v>
      </c>
      <c r="C256" s="24">
        <f t="shared" si="19"/>
        <v>36874</v>
      </c>
      <c r="D256" s="23">
        <f t="shared" si="20"/>
        <v>46.8</v>
      </c>
      <c r="E256" s="23">
        <f t="shared" si="21"/>
        <v>46.8</v>
      </c>
      <c r="F256" s="23">
        <f t="shared" si="23"/>
        <v>0</v>
      </c>
      <c r="G256" s="23">
        <f t="shared" si="22"/>
        <v>2000</v>
      </c>
    </row>
    <row r="257" spans="1:7" x14ac:dyDescent="0.2">
      <c r="A257" s="23" t="s">
        <v>2474</v>
      </c>
      <c r="C257" s="24">
        <f t="shared" si="19"/>
        <v>36875</v>
      </c>
      <c r="D257" s="23">
        <f t="shared" si="20"/>
        <v>46.8</v>
      </c>
      <c r="E257" s="23">
        <f t="shared" si="21"/>
        <v>46.8</v>
      </c>
      <c r="F257" s="23">
        <f t="shared" si="23"/>
        <v>0</v>
      </c>
      <c r="G257" s="23">
        <f t="shared" si="22"/>
        <v>2000</v>
      </c>
    </row>
    <row r="258" spans="1:7" x14ac:dyDescent="0.2">
      <c r="A258" s="23" t="s">
        <v>2473</v>
      </c>
      <c r="C258" s="24">
        <f t="shared" si="19"/>
        <v>36878</v>
      </c>
      <c r="D258" s="23">
        <f t="shared" si="20"/>
        <v>46.79</v>
      </c>
      <c r="E258" s="23">
        <f t="shared" si="21"/>
        <v>46.79</v>
      </c>
      <c r="F258" s="23">
        <f t="shared" si="23"/>
        <v>-2.136980454761337E-4</v>
      </c>
      <c r="G258" s="23">
        <f t="shared" si="22"/>
        <v>2000</v>
      </c>
    </row>
    <row r="259" spans="1:7" x14ac:dyDescent="0.2">
      <c r="A259" s="23" t="s">
        <v>2472</v>
      </c>
      <c r="C259" s="24">
        <f t="shared" si="19"/>
        <v>36879</v>
      </c>
      <c r="D259" s="23">
        <f t="shared" si="20"/>
        <v>46.75</v>
      </c>
      <c r="E259" s="23">
        <f t="shared" si="21"/>
        <v>46.75</v>
      </c>
      <c r="F259" s="23">
        <f t="shared" si="23"/>
        <v>-8.5524914342884485E-4</v>
      </c>
      <c r="G259" s="23">
        <f t="shared" si="22"/>
        <v>2000</v>
      </c>
    </row>
    <row r="260" spans="1:7" x14ac:dyDescent="0.2">
      <c r="A260" s="23" t="s">
        <v>2471</v>
      </c>
      <c r="C260" s="24">
        <f t="shared" si="19"/>
        <v>36880</v>
      </c>
      <c r="D260" s="23">
        <f t="shared" si="20"/>
        <v>46.75</v>
      </c>
      <c r="E260" s="23">
        <f t="shared" si="21"/>
        <v>46.75</v>
      </c>
      <c r="F260" s="23">
        <f t="shared" si="23"/>
        <v>0</v>
      </c>
      <c r="G260" s="23">
        <f t="shared" si="22"/>
        <v>2000</v>
      </c>
    </row>
    <row r="261" spans="1:7" x14ac:dyDescent="0.2">
      <c r="A261" s="23" t="s">
        <v>2470</v>
      </c>
      <c r="C261" s="24">
        <f t="shared" si="19"/>
        <v>36881</v>
      </c>
      <c r="D261" s="23">
        <f t="shared" si="20"/>
        <v>46.74</v>
      </c>
      <c r="E261" s="23">
        <f t="shared" si="21"/>
        <v>46.74</v>
      </c>
      <c r="F261" s="23">
        <f t="shared" si="23"/>
        <v>-2.1392662398402528E-4</v>
      </c>
      <c r="G261" s="23">
        <f t="shared" si="22"/>
        <v>2000</v>
      </c>
    </row>
    <row r="262" spans="1:7" x14ac:dyDescent="0.2">
      <c r="A262" s="23" t="s">
        <v>2469</v>
      </c>
      <c r="C262" s="24">
        <f t="shared" si="19"/>
        <v>36882</v>
      </c>
      <c r="D262" s="23">
        <f t="shared" si="20"/>
        <v>46.77</v>
      </c>
      <c r="E262" s="23">
        <f t="shared" si="21"/>
        <v>46.77</v>
      </c>
      <c r="F262" s="23">
        <f t="shared" si="23"/>
        <v>6.4164262708304011E-4</v>
      </c>
      <c r="G262" s="23">
        <f t="shared" si="22"/>
        <v>2000</v>
      </c>
    </row>
    <row r="263" spans="1:7" x14ac:dyDescent="0.2">
      <c r="A263" s="23" t="s">
        <v>2468</v>
      </c>
      <c r="C263" s="24">
        <f t="shared" si="19"/>
        <v>36885</v>
      </c>
      <c r="D263" s="23" t="e">
        <f t="shared" si="20"/>
        <v>#VALUE!</v>
      </c>
      <c r="E263" s="23">
        <f t="shared" si="21"/>
        <v>46.77</v>
      </c>
      <c r="F263" s="23">
        <f t="shared" si="23"/>
        <v>0</v>
      </c>
      <c r="G263" s="23">
        <f t="shared" si="22"/>
        <v>2000</v>
      </c>
    </row>
    <row r="264" spans="1:7" x14ac:dyDescent="0.2">
      <c r="A264" s="23" t="s">
        <v>2467</v>
      </c>
      <c r="C264" s="24">
        <f t="shared" ref="C264:C327" si="24">VALUE(LEFT(A264,15))</f>
        <v>36886</v>
      </c>
      <c r="D264" s="23">
        <f t="shared" ref="D264:D327" si="25">VALUE(RIGHT(A264,9))</f>
        <v>46.75</v>
      </c>
      <c r="E264" s="23">
        <f t="shared" ref="E264:E327" si="26">IF(ISNUMBER(D264),D264,D263)</f>
        <v>46.75</v>
      </c>
      <c r="F264" s="23">
        <f t="shared" si="23"/>
        <v>-4.277160030989584E-4</v>
      </c>
      <c r="G264" s="23">
        <f t="shared" ref="G264:G327" si="27">YEAR(C264)</f>
        <v>2000</v>
      </c>
    </row>
    <row r="265" spans="1:7" x14ac:dyDescent="0.2">
      <c r="A265" s="23" t="s">
        <v>2466</v>
      </c>
      <c r="C265" s="24">
        <f t="shared" si="24"/>
        <v>36887</v>
      </c>
      <c r="D265" s="23">
        <f t="shared" si="25"/>
        <v>46.73</v>
      </c>
      <c r="E265" s="23">
        <f t="shared" si="26"/>
        <v>46.73</v>
      </c>
      <c r="F265" s="23">
        <f t="shared" ref="F265:F328" si="28">LN(E265/E264)</f>
        <v>-4.278990223612579E-4</v>
      </c>
      <c r="G265" s="23">
        <f t="shared" si="27"/>
        <v>2000</v>
      </c>
    </row>
    <row r="266" spans="1:7" x14ac:dyDescent="0.2">
      <c r="A266" s="23" t="s">
        <v>2465</v>
      </c>
      <c r="C266" s="24">
        <f t="shared" si="24"/>
        <v>36888</v>
      </c>
      <c r="D266" s="23">
        <f t="shared" si="25"/>
        <v>46.75</v>
      </c>
      <c r="E266" s="23">
        <f t="shared" si="26"/>
        <v>46.75</v>
      </c>
      <c r="F266" s="23">
        <f t="shared" si="28"/>
        <v>4.2789902236133824E-4</v>
      </c>
      <c r="G266" s="23">
        <f t="shared" si="27"/>
        <v>2000</v>
      </c>
    </row>
    <row r="267" spans="1:7" x14ac:dyDescent="0.2">
      <c r="A267" s="23" t="s">
        <v>2464</v>
      </c>
      <c r="C267" s="24">
        <f t="shared" si="24"/>
        <v>36889</v>
      </c>
      <c r="D267" s="23">
        <f t="shared" si="25"/>
        <v>46.75</v>
      </c>
      <c r="E267" s="23">
        <f t="shared" si="26"/>
        <v>46.75</v>
      </c>
      <c r="F267" s="23">
        <f t="shared" si="28"/>
        <v>0</v>
      </c>
      <c r="G267" s="23">
        <f t="shared" si="27"/>
        <v>2000</v>
      </c>
    </row>
    <row r="268" spans="1:7" x14ac:dyDescent="0.2">
      <c r="A268" s="23" t="s">
        <v>2463</v>
      </c>
      <c r="C268" s="24">
        <f t="shared" si="24"/>
        <v>36892</v>
      </c>
      <c r="D268" s="23" t="e">
        <f t="shared" si="25"/>
        <v>#VALUE!</v>
      </c>
      <c r="E268" s="23">
        <f t="shared" si="26"/>
        <v>46.75</v>
      </c>
      <c r="F268" s="23">
        <f t="shared" si="28"/>
        <v>0</v>
      </c>
      <c r="G268" s="23">
        <f t="shared" si="27"/>
        <v>2001</v>
      </c>
    </row>
    <row r="269" spans="1:7" x14ac:dyDescent="0.2">
      <c r="A269" s="23" t="s">
        <v>2462</v>
      </c>
      <c r="C269" s="24">
        <f t="shared" si="24"/>
        <v>36893</v>
      </c>
      <c r="D269" s="23">
        <f t="shared" si="25"/>
        <v>46.74</v>
      </c>
      <c r="E269" s="23">
        <f t="shared" si="26"/>
        <v>46.74</v>
      </c>
      <c r="F269" s="23">
        <f t="shared" si="28"/>
        <v>-2.1392662398402528E-4</v>
      </c>
      <c r="G269" s="23">
        <f t="shared" si="27"/>
        <v>2001</v>
      </c>
    </row>
    <row r="270" spans="1:7" x14ac:dyDescent="0.2">
      <c r="A270" s="23" t="s">
        <v>2461</v>
      </c>
      <c r="C270" s="24">
        <f t="shared" si="24"/>
        <v>36894</v>
      </c>
      <c r="D270" s="23">
        <f t="shared" si="25"/>
        <v>46.75</v>
      </c>
      <c r="E270" s="23">
        <f t="shared" si="26"/>
        <v>46.75</v>
      </c>
      <c r="F270" s="23">
        <f t="shared" si="28"/>
        <v>2.1392662398406618E-4</v>
      </c>
      <c r="G270" s="23">
        <f t="shared" si="27"/>
        <v>2001</v>
      </c>
    </row>
    <row r="271" spans="1:7" x14ac:dyDescent="0.2">
      <c r="A271" s="23" t="s">
        <v>2460</v>
      </c>
      <c r="C271" s="24">
        <f t="shared" si="24"/>
        <v>36895</v>
      </c>
      <c r="D271" s="23">
        <f t="shared" si="25"/>
        <v>46.78</v>
      </c>
      <c r="E271" s="23">
        <f t="shared" si="26"/>
        <v>46.78</v>
      </c>
      <c r="F271" s="23">
        <f t="shared" si="28"/>
        <v>6.4150542133704404E-4</v>
      </c>
      <c r="G271" s="23">
        <f t="shared" si="27"/>
        <v>2001</v>
      </c>
    </row>
    <row r="272" spans="1:7" x14ac:dyDescent="0.2">
      <c r="A272" s="23" t="s">
        <v>2459</v>
      </c>
      <c r="C272" s="24">
        <f t="shared" si="24"/>
        <v>36896</v>
      </c>
      <c r="D272" s="23">
        <f t="shared" si="25"/>
        <v>46.76</v>
      </c>
      <c r="E272" s="23">
        <f t="shared" si="26"/>
        <v>46.76</v>
      </c>
      <c r="F272" s="23">
        <f t="shared" si="28"/>
        <v>-4.2762455216536967E-4</v>
      </c>
      <c r="G272" s="23">
        <f t="shared" si="27"/>
        <v>2001</v>
      </c>
    </row>
    <row r="273" spans="1:7" x14ac:dyDescent="0.2">
      <c r="A273" s="23" t="s">
        <v>2458</v>
      </c>
      <c r="C273" s="24">
        <f t="shared" si="24"/>
        <v>36899</v>
      </c>
      <c r="D273" s="23">
        <f t="shared" si="25"/>
        <v>46.73</v>
      </c>
      <c r="E273" s="23">
        <f t="shared" si="26"/>
        <v>46.73</v>
      </c>
      <c r="F273" s="23">
        <f t="shared" si="28"/>
        <v>-6.4177989153286954E-4</v>
      </c>
      <c r="G273" s="23">
        <f t="shared" si="27"/>
        <v>2001</v>
      </c>
    </row>
    <row r="274" spans="1:7" x14ac:dyDescent="0.2">
      <c r="A274" s="23" t="s">
        <v>2457</v>
      </c>
      <c r="C274" s="24">
        <f t="shared" si="24"/>
        <v>36900</v>
      </c>
      <c r="D274" s="23">
        <f t="shared" si="25"/>
        <v>46.68</v>
      </c>
      <c r="E274" s="23">
        <f t="shared" si="26"/>
        <v>46.68</v>
      </c>
      <c r="F274" s="23">
        <f t="shared" si="28"/>
        <v>-1.0705492939794619E-3</v>
      </c>
      <c r="G274" s="23">
        <f t="shared" si="27"/>
        <v>2001</v>
      </c>
    </row>
    <row r="275" spans="1:7" x14ac:dyDescent="0.2">
      <c r="A275" s="23" t="s">
        <v>2456</v>
      </c>
      <c r="C275" s="24">
        <f t="shared" si="24"/>
        <v>36901</v>
      </c>
      <c r="D275" s="23">
        <f t="shared" si="25"/>
        <v>46.68</v>
      </c>
      <c r="E275" s="23">
        <f t="shared" si="26"/>
        <v>46.68</v>
      </c>
      <c r="F275" s="23">
        <f t="shared" si="28"/>
        <v>0</v>
      </c>
      <c r="G275" s="23">
        <f t="shared" si="27"/>
        <v>2001</v>
      </c>
    </row>
    <row r="276" spans="1:7" x14ac:dyDescent="0.2">
      <c r="A276" s="23" t="s">
        <v>2455</v>
      </c>
      <c r="C276" s="24">
        <f t="shared" si="24"/>
        <v>36902</v>
      </c>
      <c r="D276" s="23">
        <f t="shared" si="25"/>
        <v>46.68</v>
      </c>
      <c r="E276" s="23">
        <f t="shared" si="26"/>
        <v>46.68</v>
      </c>
      <c r="F276" s="23">
        <f t="shared" si="28"/>
        <v>0</v>
      </c>
      <c r="G276" s="23">
        <f t="shared" si="27"/>
        <v>2001</v>
      </c>
    </row>
    <row r="277" spans="1:7" x14ac:dyDescent="0.2">
      <c r="A277" s="23" t="s">
        <v>2454</v>
      </c>
      <c r="C277" s="24">
        <f t="shared" si="24"/>
        <v>36903</v>
      </c>
      <c r="D277" s="23">
        <f t="shared" si="25"/>
        <v>47.47</v>
      </c>
      <c r="E277" s="23">
        <f t="shared" si="26"/>
        <v>47.47</v>
      </c>
      <c r="F277" s="23">
        <f t="shared" si="28"/>
        <v>1.6782125144871499E-2</v>
      </c>
      <c r="G277" s="23">
        <f t="shared" si="27"/>
        <v>2001</v>
      </c>
    </row>
    <row r="278" spans="1:7" x14ac:dyDescent="0.2">
      <c r="A278" s="23" t="s">
        <v>2453</v>
      </c>
      <c r="C278" s="24">
        <f t="shared" si="24"/>
        <v>36906</v>
      </c>
      <c r="D278" s="23" t="e">
        <f t="shared" si="25"/>
        <v>#VALUE!</v>
      </c>
      <c r="E278" s="23">
        <f t="shared" si="26"/>
        <v>47.47</v>
      </c>
      <c r="F278" s="23">
        <f t="shared" si="28"/>
        <v>0</v>
      </c>
      <c r="G278" s="23">
        <f t="shared" si="27"/>
        <v>2001</v>
      </c>
    </row>
    <row r="279" spans="1:7" x14ac:dyDescent="0.2">
      <c r="A279" s="23" t="s">
        <v>2452</v>
      </c>
      <c r="C279" s="24">
        <f t="shared" si="24"/>
        <v>36907</v>
      </c>
      <c r="D279" s="23">
        <f t="shared" si="25"/>
        <v>46.55</v>
      </c>
      <c r="E279" s="23">
        <f t="shared" si="26"/>
        <v>46.55</v>
      </c>
      <c r="F279" s="23">
        <f t="shared" si="28"/>
        <v>-1.9570928840150638E-2</v>
      </c>
      <c r="G279" s="23">
        <f t="shared" si="27"/>
        <v>2001</v>
      </c>
    </row>
    <row r="280" spans="1:7" x14ac:dyDescent="0.2">
      <c r="A280" s="23" t="s">
        <v>2451</v>
      </c>
      <c r="C280" s="24">
        <f t="shared" si="24"/>
        <v>36908</v>
      </c>
      <c r="D280" s="23">
        <f t="shared" si="25"/>
        <v>46.48</v>
      </c>
      <c r="E280" s="23">
        <f t="shared" si="26"/>
        <v>46.48</v>
      </c>
      <c r="F280" s="23">
        <f t="shared" si="28"/>
        <v>-1.5048911794202768E-3</v>
      </c>
      <c r="G280" s="23">
        <f t="shared" si="27"/>
        <v>2001</v>
      </c>
    </row>
    <row r="281" spans="1:7" x14ac:dyDescent="0.2">
      <c r="A281" s="23" t="s">
        <v>2450</v>
      </c>
      <c r="C281" s="24">
        <f t="shared" si="24"/>
        <v>36909</v>
      </c>
      <c r="D281" s="23">
        <f t="shared" si="25"/>
        <v>46.45</v>
      </c>
      <c r="E281" s="23">
        <f t="shared" si="26"/>
        <v>46.45</v>
      </c>
      <c r="F281" s="23">
        <f t="shared" si="28"/>
        <v>-6.4564728380813016E-4</v>
      </c>
      <c r="G281" s="23">
        <f t="shared" si="27"/>
        <v>2001</v>
      </c>
    </row>
    <row r="282" spans="1:7" x14ac:dyDescent="0.2">
      <c r="A282" s="23" t="s">
        <v>2449</v>
      </c>
      <c r="C282" s="24">
        <f t="shared" si="24"/>
        <v>36910</v>
      </c>
      <c r="D282" s="23">
        <f t="shared" si="25"/>
        <v>46.43</v>
      </c>
      <c r="E282" s="23">
        <f t="shared" si="26"/>
        <v>46.43</v>
      </c>
      <c r="F282" s="23">
        <f t="shared" si="28"/>
        <v>-4.3066322801727527E-4</v>
      </c>
      <c r="G282" s="23">
        <f t="shared" si="27"/>
        <v>2001</v>
      </c>
    </row>
    <row r="283" spans="1:7" x14ac:dyDescent="0.2">
      <c r="A283" s="23" t="s">
        <v>2448</v>
      </c>
      <c r="C283" s="24">
        <f t="shared" si="24"/>
        <v>36913</v>
      </c>
      <c r="D283" s="23">
        <f t="shared" si="25"/>
        <v>46.43</v>
      </c>
      <c r="E283" s="23">
        <f t="shared" si="26"/>
        <v>46.43</v>
      </c>
      <c r="F283" s="23">
        <f t="shared" si="28"/>
        <v>0</v>
      </c>
      <c r="G283" s="23">
        <f t="shared" si="27"/>
        <v>2001</v>
      </c>
    </row>
    <row r="284" spans="1:7" x14ac:dyDescent="0.2">
      <c r="A284" s="23" t="s">
        <v>2447</v>
      </c>
      <c r="C284" s="24">
        <f t="shared" si="24"/>
        <v>36914</v>
      </c>
      <c r="D284" s="23">
        <f t="shared" si="25"/>
        <v>46.39</v>
      </c>
      <c r="E284" s="23">
        <f t="shared" si="26"/>
        <v>46.39</v>
      </c>
      <c r="F284" s="23">
        <f t="shared" si="28"/>
        <v>-8.6188326817806767E-4</v>
      </c>
      <c r="G284" s="23">
        <f t="shared" si="27"/>
        <v>2001</v>
      </c>
    </row>
    <row r="285" spans="1:7" x14ac:dyDescent="0.2">
      <c r="A285" s="23" t="s">
        <v>2446</v>
      </c>
      <c r="C285" s="24">
        <f t="shared" si="24"/>
        <v>36915</v>
      </c>
      <c r="D285" s="23">
        <f t="shared" si="25"/>
        <v>46.42</v>
      </c>
      <c r="E285" s="23">
        <f t="shared" si="26"/>
        <v>46.42</v>
      </c>
      <c r="F285" s="23">
        <f t="shared" si="28"/>
        <v>6.464820826386007E-4</v>
      </c>
      <c r="G285" s="23">
        <f t="shared" si="27"/>
        <v>2001</v>
      </c>
    </row>
    <row r="286" spans="1:7" x14ac:dyDescent="0.2">
      <c r="A286" s="23" t="s">
        <v>2445</v>
      </c>
      <c r="C286" s="24">
        <f t="shared" si="24"/>
        <v>36916</v>
      </c>
      <c r="D286" s="23">
        <f t="shared" si="25"/>
        <v>46.54</v>
      </c>
      <c r="E286" s="23">
        <f t="shared" si="26"/>
        <v>46.54</v>
      </c>
      <c r="F286" s="23">
        <f t="shared" si="28"/>
        <v>2.5817570278546587E-3</v>
      </c>
      <c r="G286" s="23">
        <f t="shared" si="27"/>
        <v>2001</v>
      </c>
    </row>
    <row r="287" spans="1:7" x14ac:dyDescent="0.2">
      <c r="A287" s="23" t="s">
        <v>2444</v>
      </c>
      <c r="C287" s="24">
        <f t="shared" si="24"/>
        <v>36917</v>
      </c>
      <c r="D287" s="23">
        <f t="shared" si="25"/>
        <v>46.53</v>
      </c>
      <c r="E287" s="23">
        <f t="shared" si="26"/>
        <v>46.53</v>
      </c>
      <c r="F287" s="23">
        <f t="shared" si="28"/>
        <v>-2.1489201758850425E-4</v>
      </c>
      <c r="G287" s="23">
        <f t="shared" si="27"/>
        <v>2001</v>
      </c>
    </row>
    <row r="288" spans="1:7" x14ac:dyDescent="0.2">
      <c r="A288" s="23" t="s">
        <v>2443</v>
      </c>
      <c r="C288" s="24">
        <f t="shared" si="24"/>
        <v>36920</v>
      </c>
      <c r="D288" s="23">
        <f t="shared" si="25"/>
        <v>46.5</v>
      </c>
      <c r="E288" s="23">
        <f t="shared" si="26"/>
        <v>46.5</v>
      </c>
      <c r="F288" s="23">
        <f t="shared" si="28"/>
        <v>-6.4495326324656916E-4</v>
      </c>
      <c r="G288" s="23">
        <f t="shared" si="27"/>
        <v>2001</v>
      </c>
    </row>
    <row r="289" spans="1:7" x14ac:dyDescent="0.2">
      <c r="A289" s="23" t="s">
        <v>2442</v>
      </c>
      <c r="C289" s="24">
        <f t="shared" si="24"/>
        <v>36921</v>
      </c>
      <c r="D289" s="23">
        <f t="shared" si="25"/>
        <v>46.46</v>
      </c>
      <c r="E289" s="23">
        <f t="shared" si="26"/>
        <v>46.46</v>
      </c>
      <c r="F289" s="23">
        <f t="shared" si="28"/>
        <v>-8.6058525104753961E-4</v>
      </c>
      <c r="G289" s="23">
        <f t="shared" si="27"/>
        <v>2001</v>
      </c>
    </row>
    <row r="290" spans="1:7" x14ac:dyDescent="0.2">
      <c r="A290" s="23" t="s">
        <v>2441</v>
      </c>
      <c r="C290" s="24">
        <f t="shared" si="24"/>
        <v>36922</v>
      </c>
      <c r="D290" s="23">
        <f t="shared" si="25"/>
        <v>46.44</v>
      </c>
      <c r="E290" s="23">
        <f t="shared" si="26"/>
        <v>46.44</v>
      </c>
      <c r="F290" s="23">
        <f t="shared" si="28"/>
        <v>-4.3057051257245092E-4</v>
      </c>
      <c r="G290" s="23">
        <f t="shared" si="27"/>
        <v>2001</v>
      </c>
    </row>
    <row r="291" spans="1:7" x14ac:dyDescent="0.2">
      <c r="A291" s="23" t="s">
        <v>2440</v>
      </c>
      <c r="C291" s="24">
        <f t="shared" si="24"/>
        <v>36923</v>
      </c>
      <c r="D291" s="23">
        <f t="shared" si="25"/>
        <v>46.41</v>
      </c>
      <c r="E291" s="23">
        <f t="shared" si="26"/>
        <v>46.41</v>
      </c>
      <c r="F291" s="23">
        <f t="shared" si="28"/>
        <v>-6.4620357660637889E-4</v>
      </c>
      <c r="G291" s="23">
        <f t="shared" si="27"/>
        <v>2001</v>
      </c>
    </row>
    <row r="292" spans="1:7" x14ac:dyDescent="0.2">
      <c r="A292" s="23" t="s">
        <v>2439</v>
      </c>
      <c r="C292" s="24">
        <f t="shared" si="24"/>
        <v>36924</v>
      </c>
      <c r="D292" s="23">
        <f t="shared" si="25"/>
        <v>46.44</v>
      </c>
      <c r="E292" s="23">
        <f t="shared" si="26"/>
        <v>46.44</v>
      </c>
      <c r="F292" s="23">
        <f t="shared" si="28"/>
        <v>6.4620357660630137E-4</v>
      </c>
      <c r="G292" s="23">
        <f t="shared" si="27"/>
        <v>2001</v>
      </c>
    </row>
    <row r="293" spans="1:7" x14ac:dyDescent="0.2">
      <c r="A293" s="23" t="s">
        <v>2438</v>
      </c>
      <c r="C293" s="24">
        <f t="shared" si="24"/>
        <v>36927</v>
      </c>
      <c r="D293" s="23">
        <f t="shared" si="25"/>
        <v>46.43</v>
      </c>
      <c r="E293" s="23">
        <f t="shared" si="26"/>
        <v>46.43</v>
      </c>
      <c r="F293" s="23">
        <f t="shared" si="28"/>
        <v>-2.1535479786039666E-4</v>
      </c>
      <c r="G293" s="23">
        <f t="shared" si="27"/>
        <v>2001</v>
      </c>
    </row>
    <row r="294" spans="1:7" x14ac:dyDescent="0.2">
      <c r="A294" s="23" t="s">
        <v>2437</v>
      </c>
      <c r="C294" s="24">
        <f t="shared" si="24"/>
        <v>36928</v>
      </c>
      <c r="D294" s="23">
        <f t="shared" si="25"/>
        <v>46.42</v>
      </c>
      <c r="E294" s="23">
        <f t="shared" si="26"/>
        <v>46.42</v>
      </c>
      <c r="F294" s="23">
        <f t="shared" si="28"/>
        <v>-2.1540118553933947E-4</v>
      </c>
      <c r="G294" s="23">
        <f t="shared" si="27"/>
        <v>2001</v>
      </c>
    </row>
    <row r="295" spans="1:7" x14ac:dyDescent="0.2">
      <c r="A295" s="23" t="s">
        <v>2436</v>
      </c>
      <c r="C295" s="24">
        <f t="shared" si="24"/>
        <v>36929</v>
      </c>
      <c r="D295" s="23">
        <f t="shared" si="25"/>
        <v>46.46</v>
      </c>
      <c r="E295" s="23">
        <f t="shared" si="26"/>
        <v>46.46</v>
      </c>
      <c r="F295" s="23">
        <f t="shared" si="28"/>
        <v>8.6132649597209059E-4</v>
      </c>
      <c r="G295" s="23">
        <f t="shared" si="27"/>
        <v>2001</v>
      </c>
    </row>
    <row r="296" spans="1:7" x14ac:dyDescent="0.2">
      <c r="A296" s="23" t="s">
        <v>2435</v>
      </c>
      <c r="C296" s="24">
        <f t="shared" si="24"/>
        <v>36930</v>
      </c>
      <c r="D296" s="23">
        <f t="shared" si="25"/>
        <v>46.46</v>
      </c>
      <c r="E296" s="23">
        <f t="shared" si="26"/>
        <v>46.46</v>
      </c>
      <c r="F296" s="23">
        <f t="shared" si="28"/>
        <v>0</v>
      </c>
      <c r="G296" s="23">
        <f t="shared" si="27"/>
        <v>2001</v>
      </c>
    </row>
    <row r="297" spans="1:7" x14ac:dyDescent="0.2">
      <c r="A297" s="23" t="s">
        <v>2434</v>
      </c>
      <c r="C297" s="24">
        <f t="shared" si="24"/>
        <v>36931</v>
      </c>
      <c r="D297" s="23">
        <f t="shared" si="25"/>
        <v>46.54</v>
      </c>
      <c r="E297" s="23">
        <f t="shared" si="26"/>
        <v>46.54</v>
      </c>
      <c r="F297" s="23">
        <f t="shared" si="28"/>
        <v>1.7204305318826113E-3</v>
      </c>
      <c r="G297" s="23">
        <f t="shared" si="27"/>
        <v>2001</v>
      </c>
    </row>
    <row r="298" spans="1:7" x14ac:dyDescent="0.2">
      <c r="A298" s="23" t="s">
        <v>2433</v>
      </c>
      <c r="C298" s="24">
        <f t="shared" si="24"/>
        <v>36934</v>
      </c>
      <c r="D298" s="23">
        <f t="shared" si="25"/>
        <v>46.56</v>
      </c>
      <c r="E298" s="23">
        <f t="shared" si="26"/>
        <v>46.56</v>
      </c>
      <c r="F298" s="23">
        <f t="shared" si="28"/>
        <v>4.2964554903688408E-4</v>
      </c>
      <c r="G298" s="23">
        <f t="shared" si="27"/>
        <v>2001</v>
      </c>
    </row>
    <row r="299" spans="1:7" x14ac:dyDescent="0.2">
      <c r="A299" s="23" t="s">
        <v>2432</v>
      </c>
      <c r="C299" s="24">
        <f t="shared" si="24"/>
        <v>36935</v>
      </c>
      <c r="D299" s="23">
        <f t="shared" si="25"/>
        <v>46.6</v>
      </c>
      <c r="E299" s="23">
        <f t="shared" si="26"/>
        <v>46.6</v>
      </c>
      <c r="F299" s="23">
        <f t="shared" si="28"/>
        <v>8.5873770841780449E-4</v>
      </c>
      <c r="G299" s="23">
        <f t="shared" si="27"/>
        <v>2001</v>
      </c>
    </row>
    <row r="300" spans="1:7" x14ac:dyDescent="0.2">
      <c r="A300" s="23" t="s">
        <v>2431</v>
      </c>
      <c r="C300" s="24">
        <f t="shared" si="24"/>
        <v>36936</v>
      </c>
      <c r="D300" s="23">
        <f t="shared" si="25"/>
        <v>46.65</v>
      </c>
      <c r="E300" s="23">
        <f t="shared" si="26"/>
        <v>46.65</v>
      </c>
      <c r="F300" s="23">
        <f t="shared" si="28"/>
        <v>1.0723861617524969E-3</v>
      </c>
      <c r="G300" s="23">
        <f t="shared" si="27"/>
        <v>2001</v>
      </c>
    </row>
    <row r="301" spans="1:7" x14ac:dyDescent="0.2">
      <c r="A301" s="23" t="s">
        <v>2430</v>
      </c>
      <c r="C301" s="24">
        <f t="shared" si="24"/>
        <v>36937</v>
      </c>
      <c r="D301" s="23">
        <f t="shared" si="25"/>
        <v>46.63</v>
      </c>
      <c r="E301" s="23">
        <f t="shared" si="26"/>
        <v>46.63</v>
      </c>
      <c r="F301" s="23">
        <f t="shared" si="28"/>
        <v>-4.2881647312323281E-4</v>
      </c>
      <c r="G301" s="23">
        <f t="shared" si="27"/>
        <v>2001</v>
      </c>
    </row>
    <row r="302" spans="1:7" x14ac:dyDescent="0.2">
      <c r="A302" s="23" t="s">
        <v>2429</v>
      </c>
      <c r="C302" s="24">
        <f t="shared" si="24"/>
        <v>36938</v>
      </c>
      <c r="D302" s="23">
        <f t="shared" si="25"/>
        <v>46.55</v>
      </c>
      <c r="E302" s="23">
        <f t="shared" si="26"/>
        <v>46.55</v>
      </c>
      <c r="F302" s="23">
        <f t="shared" si="28"/>
        <v>-1.7171070971534834E-3</v>
      </c>
      <c r="G302" s="23">
        <f t="shared" si="27"/>
        <v>2001</v>
      </c>
    </row>
    <row r="303" spans="1:7" x14ac:dyDescent="0.2">
      <c r="A303" s="23" t="s">
        <v>2428</v>
      </c>
      <c r="C303" s="24">
        <f t="shared" si="24"/>
        <v>36941</v>
      </c>
      <c r="D303" s="23" t="e">
        <f t="shared" si="25"/>
        <v>#VALUE!</v>
      </c>
      <c r="E303" s="23">
        <f t="shared" si="26"/>
        <v>46.55</v>
      </c>
      <c r="F303" s="23">
        <f t="shared" si="28"/>
        <v>0</v>
      </c>
      <c r="G303" s="23">
        <f t="shared" si="27"/>
        <v>2001</v>
      </c>
    </row>
    <row r="304" spans="1:7" x14ac:dyDescent="0.2">
      <c r="A304" s="23" t="s">
        <v>2427</v>
      </c>
      <c r="C304" s="24">
        <f t="shared" si="24"/>
        <v>36942</v>
      </c>
      <c r="D304" s="23">
        <f t="shared" si="25"/>
        <v>46.66</v>
      </c>
      <c r="E304" s="23">
        <f t="shared" si="26"/>
        <v>46.66</v>
      </c>
      <c r="F304" s="23">
        <f t="shared" si="28"/>
        <v>2.3602628702077684E-3</v>
      </c>
      <c r="G304" s="23">
        <f t="shared" si="27"/>
        <v>2001</v>
      </c>
    </row>
    <row r="305" spans="1:7" x14ac:dyDescent="0.2">
      <c r="A305" s="23" t="s">
        <v>2426</v>
      </c>
      <c r="C305" s="24">
        <f t="shared" si="24"/>
        <v>36943</v>
      </c>
      <c r="D305" s="23">
        <f t="shared" si="25"/>
        <v>46.65</v>
      </c>
      <c r="E305" s="23">
        <f t="shared" si="26"/>
        <v>46.65</v>
      </c>
      <c r="F305" s="23">
        <f t="shared" si="28"/>
        <v>-2.1433929993107029E-4</v>
      </c>
      <c r="G305" s="23">
        <f t="shared" si="27"/>
        <v>2001</v>
      </c>
    </row>
    <row r="306" spans="1:7" x14ac:dyDescent="0.2">
      <c r="A306" s="23" t="s">
        <v>2425</v>
      </c>
      <c r="C306" s="24">
        <f t="shared" si="24"/>
        <v>36944</v>
      </c>
      <c r="D306" s="23">
        <f t="shared" si="25"/>
        <v>46.63</v>
      </c>
      <c r="E306" s="23">
        <f t="shared" si="26"/>
        <v>46.63</v>
      </c>
      <c r="F306" s="23">
        <f t="shared" si="28"/>
        <v>-4.2881647312323281E-4</v>
      </c>
      <c r="G306" s="23">
        <f t="shared" si="27"/>
        <v>2001</v>
      </c>
    </row>
    <row r="307" spans="1:7" x14ac:dyDescent="0.2">
      <c r="A307" s="23" t="s">
        <v>2424</v>
      </c>
      <c r="C307" s="24">
        <f t="shared" si="24"/>
        <v>36945</v>
      </c>
      <c r="D307" s="23">
        <f t="shared" si="25"/>
        <v>46.65</v>
      </c>
      <c r="E307" s="23">
        <f t="shared" si="26"/>
        <v>46.65</v>
      </c>
      <c r="F307" s="23">
        <f t="shared" si="28"/>
        <v>4.2881647312316369E-4</v>
      </c>
      <c r="G307" s="23">
        <f t="shared" si="27"/>
        <v>2001</v>
      </c>
    </row>
    <row r="308" spans="1:7" x14ac:dyDescent="0.2">
      <c r="A308" s="23" t="s">
        <v>2423</v>
      </c>
      <c r="C308" s="24">
        <f t="shared" si="24"/>
        <v>36948</v>
      </c>
      <c r="D308" s="23">
        <f t="shared" si="25"/>
        <v>46.66</v>
      </c>
      <c r="E308" s="23">
        <f t="shared" si="26"/>
        <v>46.66</v>
      </c>
      <c r="F308" s="23">
        <f t="shared" si="28"/>
        <v>2.143392999311351E-4</v>
      </c>
      <c r="G308" s="23">
        <f t="shared" si="27"/>
        <v>2001</v>
      </c>
    </row>
    <row r="309" spans="1:7" x14ac:dyDescent="0.2">
      <c r="A309" s="23" t="s">
        <v>2422</v>
      </c>
      <c r="C309" s="24">
        <f t="shared" si="24"/>
        <v>36949</v>
      </c>
      <c r="D309" s="23">
        <f t="shared" si="25"/>
        <v>46.68</v>
      </c>
      <c r="E309" s="23">
        <f t="shared" si="26"/>
        <v>46.68</v>
      </c>
      <c r="F309" s="23">
        <f t="shared" si="28"/>
        <v>4.2854082507130933E-4</v>
      </c>
      <c r="G309" s="23">
        <f t="shared" si="27"/>
        <v>2001</v>
      </c>
    </row>
    <row r="310" spans="1:7" x14ac:dyDescent="0.2">
      <c r="A310" s="23" t="s">
        <v>2421</v>
      </c>
      <c r="C310" s="24">
        <f t="shared" si="24"/>
        <v>36950</v>
      </c>
      <c r="D310" s="23">
        <f t="shared" si="25"/>
        <v>46.59</v>
      </c>
      <c r="E310" s="23">
        <f t="shared" si="26"/>
        <v>46.59</v>
      </c>
      <c r="F310" s="23">
        <f t="shared" si="28"/>
        <v>-1.9298815896497778E-3</v>
      </c>
      <c r="G310" s="23">
        <f t="shared" si="27"/>
        <v>2001</v>
      </c>
    </row>
    <row r="311" spans="1:7" x14ac:dyDescent="0.2">
      <c r="A311" s="23" t="s">
        <v>2420</v>
      </c>
      <c r="C311" s="24">
        <f t="shared" si="24"/>
        <v>36951</v>
      </c>
      <c r="D311" s="23">
        <f t="shared" si="25"/>
        <v>46.59</v>
      </c>
      <c r="E311" s="23">
        <f t="shared" si="26"/>
        <v>46.59</v>
      </c>
      <c r="F311" s="23">
        <f t="shared" si="28"/>
        <v>0</v>
      </c>
      <c r="G311" s="23">
        <f t="shared" si="27"/>
        <v>2001</v>
      </c>
    </row>
    <row r="312" spans="1:7" x14ac:dyDescent="0.2">
      <c r="A312" s="23" t="s">
        <v>2419</v>
      </c>
      <c r="C312" s="24">
        <f t="shared" si="24"/>
        <v>36952</v>
      </c>
      <c r="D312" s="23">
        <f t="shared" si="25"/>
        <v>46.59</v>
      </c>
      <c r="E312" s="23">
        <f t="shared" si="26"/>
        <v>46.59</v>
      </c>
      <c r="F312" s="23">
        <f t="shared" si="28"/>
        <v>0</v>
      </c>
      <c r="G312" s="23">
        <f t="shared" si="27"/>
        <v>2001</v>
      </c>
    </row>
    <row r="313" spans="1:7" x14ac:dyDescent="0.2">
      <c r="A313" s="23" t="s">
        <v>2418</v>
      </c>
      <c r="C313" s="24">
        <f t="shared" si="24"/>
        <v>36955</v>
      </c>
      <c r="D313" s="23">
        <f t="shared" si="25"/>
        <v>46.57</v>
      </c>
      <c r="E313" s="23">
        <f t="shared" si="26"/>
        <v>46.57</v>
      </c>
      <c r="F313" s="23">
        <f t="shared" si="28"/>
        <v>-4.293688344195949E-4</v>
      </c>
      <c r="G313" s="23">
        <f t="shared" si="27"/>
        <v>2001</v>
      </c>
    </row>
    <row r="314" spans="1:7" x14ac:dyDescent="0.2">
      <c r="A314" s="23" t="s">
        <v>2417</v>
      </c>
      <c r="C314" s="24">
        <f t="shared" si="24"/>
        <v>36956</v>
      </c>
      <c r="D314" s="23">
        <f t="shared" si="25"/>
        <v>46.53</v>
      </c>
      <c r="E314" s="23">
        <f t="shared" si="26"/>
        <v>46.53</v>
      </c>
      <c r="F314" s="23">
        <f t="shared" si="28"/>
        <v>-8.592911377286645E-4</v>
      </c>
      <c r="G314" s="23">
        <f t="shared" si="27"/>
        <v>2001</v>
      </c>
    </row>
    <row r="315" spans="1:7" x14ac:dyDescent="0.2">
      <c r="A315" s="23" t="s">
        <v>2416</v>
      </c>
      <c r="C315" s="24">
        <f t="shared" si="24"/>
        <v>36957</v>
      </c>
      <c r="D315" s="23">
        <f t="shared" si="25"/>
        <v>46.57</v>
      </c>
      <c r="E315" s="23">
        <f t="shared" si="26"/>
        <v>46.57</v>
      </c>
      <c r="F315" s="23">
        <f t="shared" si="28"/>
        <v>8.5929113772861734E-4</v>
      </c>
      <c r="G315" s="23">
        <f t="shared" si="27"/>
        <v>2001</v>
      </c>
    </row>
    <row r="316" spans="1:7" x14ac:dyDescent="0.2">
      <c r="A316" s="23" t="s">
        <v>2415</v>
      </c>
      <c r="C316" s="24">
        <f t="shared" si="24"/>
        <v>36958</v>
      </c>
      <c r="D316" s="23">
        <f t="shared" si="25"/>
        <v>46.56</v>
      </c>
      <c r="E316" s="23">
        <f t="shared" si="26"/>
        <v>46.56</v>
      </c>
      <c r="F316" s="23">
        <f t="shared" si="28"/>
        <v>-2.1475357110339568E-4</v>
      </c>
      <c r="G316" s="23">
        <f t="shared" si="27"/>
        <v>2001</v>
      </c>
    </row>
    <row r="317" spans="1:7" x14ac:dyDescent="0.2">
      <c r="A317" s="23" t="s">
        <v>2414</v>
      </c>
      <c r="C317" s="24">
        <f t="shared" si="24"/>
        <v>36959</v>
      </c>
      <c r="D317" s="23">
        <f t="shared" si="25"/>
        <v>46.55</v>
      </c>
      <c r="E317" s="23">
        <f t="shared" si="26"/>
        <v>46.55</v>
      </c>
      <c r="F317" s="23">
        <f t="shared" si="28"/>
        <v>-2.1479970010641663E-4</v>
      </c>
      <c r="G317" s="23">
        <f t="shared" si="27"/>
        <v>2001</v>
      </c>
    </row>
    <row r="318" spans="1:7" x14ac:dyDescent="0.2">
      <c r="A318" s="23" t="s">
        <v>2413</v>
      </c>
      <c r="C318" s="24">
        <f t="shared" si="24"/>
        <v>36962</v>
      </c>
      <c r="D318" s="23">
        <f t="shared" si="25"/>
        <v>46.57</v>
      </c>
      <c r="E318" s="23">
        <f t="shared" si="26"/>
        <v>46.57</v>
      </c>
      <c r="F318" s="23">
        <f t="shared" si="28"/>
        <v>4.2955327120979415E-4</v>
      </c>
      <c r="G318" s="23">
        <f t="shared" si="27"/>
        <v>2001</v>
      </c>
    </row>
    <row r="319" spans="1:7" x14ac:dyDescent="0.2">
      <c r="A319" s="23" t="s">
        <v>2412</v>
      </c>
      <c r="C319" s="24">
        <f t="shared" si="24"/>
        <v>36963</v>
      </c>
      <c r="D319" s="23">
        <f t="shared" si="25"/>
        <v>46.7</v>
      </c>
      <c r="E319" s="23">
        <f t="shared" si="26"/>
        <v>46.7</v>
      </c>
      <c r="F319" s="23">
        <f t="shared" si="28"/>
        <v>2.7876076805658468E-3</v>
      </c>
      <c r="G319" s="23">
        <f t="shared" si="27"/>
        <v>2001</v>
      </c>
    </row>
    <row r="320" spans="1:7" x14ac:dyDescent="0.2">
      <c r="A320" s="23" t="s">
        <v>2411</v>
      </c>
      <c r="C320" s="24">
        <f t="shared" si="24"/>
        <v>36964</v>
      </c>
      <c r="D320" s="23">
        <f t="shared" si="25"/>
        <v>46.69</v>
      </c>
      <c r="E320" s="23">
        <f t="shared" si="26"/>
        <v>46.69</v>
      </c>
      <c r="F320" s="23">
        <f t="shared" si="28"/>
        <v>-2.1415569200608511E-4</v>
      </c>
      <c r="G320" s="23">
        <f t="shared" si="27"/>
        <v>2001</v>
      </c>
    </row>
    <row r="321" spans="1:7" x14ac:dyDescent="0.2">
      <c r="A321" s="23" t="s">
        <v>2410</v>
      </c>
      <c r="C321" s="24">
        <f t="shared" si="24"/>
        <v>36965</v>
      </c>
      <c r="D321" s="23">
        <f t="shared" si="25"/>
        <v>46.66</v>
      </c>
      <c r="E321" s="23">
        <f t="shared" si="26"/>
        <v>46.66</v>
      </c>
      <c r="F321" s="23">
        <f t="shared" si="28"/>
        <v>-6.427423895617537E-4</v>
      </c>
      <c r="G321" s="23">
        <f t="shared" si="27"/>
        <v>2001</v>
      </c>
    </row>
    <row r="322" spans="1:7" x14ac:dyDescent="0.2">
      <c r="A322" s="23" t="s">
        <v>2409</v>
      </c>
      <c r="C322" s="24">
        <f t="shared" si="24"/>
        <v>36966</v>
      </c>
      <c r="D322" s="23">
        <f t="shared" si="25"/>
        <v>46.69</v>
      </c>
      <c r="E322" s="23">
        <f t="shared" si="26"/>
        <v>46.69</v>
      </c>
      <c r="F322" s="23">
        <f t="shared" si="28"/>
        <v>6.4274238956183252E-4</v>
      </c>
      <c r="G322" s="23">
        <f t="shared" si="27"/>
        <v>2001</v>
      </c>
    </row>
    <row r="323" spans="1:7" x14ac:dyDescent="0.2">
      <c r="A323" s="23" t="s">
        <v>2408</v>
      </c>
      <c r="C323" s="24">
        <f t="shared" si="24"/>
        <v>36969</v>
      </c>
      <c r="D323" s="23">
        <f t="shared" si="25"/>
        <v>46.72</v>
      </c>
      <c r="E323" s="23">
        <f t="shared" si="26"/>
        <v>46.72</v>
      </c>
      <c r="F323" s="23">
        <f t="shared" si="28"/>
        <v>6.423295371260823E-4</v>
      </c>
      <c r="G323" s="23">
        <f t="shared" si="27"/>
        <v>2001</v>
      </c>
    </row>
    <row r="324" spans="1:7" x14ac:dyDescent="0.2">
      <c r="A324" s="23" t="s">
        <v>2407</v>
      </c>
      <c r="C324" s="24">
        <f t="shared" si="24"/>
        <v>36970</v>
      </c>
      <c r="D324" s="23">
        <f t="shared" si="25"/>
        <v>46.71</v>
      </c>
      <c r="E324" s="23">
        <f t="shared" si="26"/>
        <v>46.71</v>
      </c>
      <c r="F324" s="23">
        <f t="shared" si="28"/>
        <v>-2.140640059549584E-4</v>
      </c>
      <c r="G324" s="23">
        <f t="shared" si="27"/>
        <v>2001</v>
      </c>
    </row>
    <row r="325" spans="1:7" x14ac:dyDescent="0.2">
      <c r="A325" s="23" t="s">
        <v>2406</v>
      </c>
      <c r="C325" s="24">
        <f t="shared" si="24"/>
        <v>36971</v>
      </c>
      <c r="D325" s="23">
        <f t="shared" si="25"/>
        <v>46.71</v>
      </c>
      <c r="E325" s="23">
        <f t="shared" si="26"/>
        <v>46.71</v>
      </c>
      <c r="F325" s="23">
        <f t="shared" si="28"/>
        <v>0</v>
      </c>
      <c r="G325" s="23">
        <f t="shared" si="27"/>
        <v>2001</v>
      </c>
    </row>
    <row r="326" spans="1:7" x14ac:dyDescent="0.2">
      <c r="A326" s="23" t="s">
        <v>2405</v>
      </c>
      <c r="C326" s="24">
        <f t="shared" si="24"/>
        <v>36972</v>
      </c>
      <c r="D326" s="23">
        <f t="shared" si="25"/>
        <v>46.74</v>
      </c>
      <c r="E326" s="23">
        <f t="shared" si="26"/>
        <v>46.74</v>
      </c>
      <c r="F326" s="23">
        <f t="shared" si="28"/>
        <v>6.4205459669532334E-4</v>
      </c>
      <c r="G326" s="23">
        <f t="shared" si="27"/>
        <v>2001</v>
      </c>
    </row>
    <row r="327" spans="1:7" x14ac:dyDescent="0.2">
      <c r="A327" s="23" t="s">
        <v>2404</v>
      </c>
      <c r="C327" s="24">
        <f t="shared" si="24"/>
        <v>36973</v>
      </c>
      <c r="D327" s="23">
        <f t="shared" si="25"/>
        <v>46.72</v>
      </c>
      <c r="E327" s="23">
        <f t="shared" si="26"/>
        <v>46.72</v>
      </c>
      <c r="F327" s="23">
        <f t="shared" si="28"/>
        <v>-4.2799059074030482E-4</v>
      </c>
      <c r="G327" s="23">
        <f t="shared" si="27"/>
        <v>2001</v>
      </c>
    </row>
    <row r="328" spans="1:7" x14ac:dyDescent="0.2">
      <c r="A328" s="23" t="s">
        <v>2403</v>
      </c>
      <c r="C328" s="24">
        <f t="shared" ref="C328:C391" si="29">VALUE(LEFT(A328,15))</f>
        <v>36976</v>
      </c>
      <c r="D328" s="23">
        <f t="shared" ref="D328:D391" si="30">VALUE(RIGHT(A328,9))</f>
        <v>46.69</v>
      </c>
      <c r="E328" s="23">
        <f t="shared" ref="E328:E391" si="31">IF(ISNUMBER(D328),D328,D327)</f>
        <v>46.69</v>
      </c>
      <c r="F328" s="23">
        <f t="shared" si="28"/>
        <v>-6.4232953712594428E-4</v>
      </c>
      <c r="G328" s="23">
        <f t="shared" ref="G328:G391" si="32">YEAR(C328)</f>
        <v>2001</v>
      </c>
    </row>
    <row r="329" spans="1:7" x14ac:dyDescent="0.2">
      <c r="A329" s="23" t="s">
        <v>2402</v>
      </c>
      <c r="C329" s="24">
        <f t="shared" si="29"/>
        <v>36977</v>
      </c>
      <c r="D329" s="23">
        <f t="shared" si="30"/>
        <v>46.65</v>
      </c>
      <c r="E329" s="23">
        <f t="shared" si="31"/>
        <v>46.65</v>
      </c>
      <c r="F329" s="23">
        <f t="shared" ref="F329:F392" si="33">LN(E329/E328)</f>
        <v>-8.570816894927977E-4</v>
      </c>
      <c r="G329" s="23">
        <f t="shared" si="32"/>
        <v>2001</v>
      </c>
    </row>
    <row r="330" spans="1:7" x14ac:dyDescent="0.2">
      <c r="A330" s="23" t="s">
        <v>2401</v>
      </c>
      <c r="C330" s="24">
        <f t="shared" si="29"/>
        <v>36978</v>
      </c>
      <c r="D330" s="23">
        <f t="shared" si="30"/>
        <v>46.65</v>
      </c>
      <c r="E330" s="23">
        <f t="shared" si="31"/>
        <v>46.65</v>
      </c>
      <c r="F330" s="23">
        <f t="shared" si="33"/>
        <v>0</v>
      </c>
      <c r="G330" s="23">
        <f t="shared" si="32"/>
        <v>2001</v>
      </c>
    </row>
    <row r="331" spans="1:7" x14ac:dyDescent="0.2">
      <c r="A331" s="23" t="s">
        <v>2400</v>
      </c>
      <c r="C331" s="24">
        <f t="shared" si="29"/>
        <v>36979</v>
      </c>
      <c r="D331" s="23">
        <f t="shared" si="30"/>
        <v>46.66</v>
      </c>
      <c r="E331" s="23">
        <f t="shared" si="31"/>
        <v>46.66</v>
      </c>
      <c r="F331" s="23">
        <f t="shared" si="33"/>
        <v>2.143392999311351E-4</v>
      </c>
      <c r="G331" s="23">
        <f t="shared" si="32"/>
        <v>2001</v>
      </c>
    </row>
    <row r="332" spans="1:7" x14ac:dyDescent="0.2">
      <c r="A332" s="23" t="s">
        <v>2399</v>
      </c>
      <c r="C332" s="24">
        <f t="shared" si="29"/>
        <v>36980</v>
      </c>
      <c r="D332" s="23">
        <f t="shared" si="30"/>
        <v>46.85</v>
      </c>
      <c r="E332" s="23">
        <f t="shared" si="31"/>
        <v>46.85</v>
      </c>
      <c r="F332" s="23">
        <f t="shared" si="33"/>
        <v>4.0637420911474693E-3</v>
      </c>
      <c r="G332" s="23">
        <f t="shared" si="32"/>
        <v>2001</v>
      </c>
    </row>
    <row r="333" spans="1:7" x14ac:dyDescent="0.2">
      <c r="A333" s="23" t="s">
        <v>2398</v>
      </c>
      <c r="C333" s="24">
        <f t="shared" si="29"/>
        <v>36983</v>
      </c>
      <c r="D333" s="23">
        <f t="shared" si="30"/>
        <v>46.65</v>
      </c>
      <c r="E333" s="23">
        <f t="shared" si="31"/>
        <v>46.65</v>
      </c>
      <c r="F333" s="23">
        <f t="shared" si="33"/>
        <v>-4.2780813910784244E-3</v>
      </c>
      <c r="G333" s="23">
        <f t="shared" si="32"/>
        <v>2001</v>
      </c>
    </row>
    <row r="334" spans="1:7" x14ac:dyDescent="0.2">
      <c r="A334" s="23" t="s">
        <v>2397</v>
      </c>
      <c r="C334" s="24">
        <f t="shared" si="29"/>
        <v>36984</v>
      </c>
      <c r="D334" s="23">
        <f t="shared" si="30"/>
        <v>46.67</v>
      </c>
      <c r="E334" s="23">
        <f t="shared" si="31"/>
        <v>46.67</v>
      </c>
      <c r="F334" s="23">
        <f t="shared" si="33"/>
        <v>4.2863266837152297E-4</v>
      </c>
      <c r="G334" s="23">
        <f t="shared" si="32"/>
        <v>2001</v>
      </c>
    </row>
    <row r="335" spans="1:7" x14ac:dyDescent="0.2">
      <c r="A335" s="23" t="s">
        <v>2396</v>
      </c>
      <c r="C335" s="24">
        <f t="shared" si="29"/>
        <v>36985</v>
      </c>
      <c r="D335" s="23">
        <f t="shared" si="30"/>
        <v>46.6</v>
      </c>
      <c r="E335" s="23">
        <f t="shared" si="31"/>
        <v>46.6</v>
      </c>
      <c r="F335" s="23">
        <f t="shared" si="33"/>
        <v>-1.5010188301240277E-3</v>
      </c>
      <c r="G335" s="23">
        <f t="shared" si="32"/>
        <v>2001</v>
      </c>
    </row>
    <row r="336" spans="1:7" x14ac:dyDescent="0.2">
      <c r="A336" s="23" t="s">
        <v>2395</v>
      </c>
      <c r="C336" s="24">
        <f t="shared" si="29"/>
        <v>36986</v>
      </c>
      <c r="D336" s="23">
        <f t="shared" si="30"/>
        <v>46.64</v>
      </c>
      <c r="E336" s="23">
        <f t="shared" si="31"/>
        <v>46.64</v>
      </c>
      <c r="F336" s="23">
        <f t="shared" si="33"/>
        <v>8.5800091063680938E-4</v>
      </c>
      <c r="G336" s="23">
        <f t="shared" si="32"/>
        <v>2001</v>
      </c>
    </row>
    <row r="337" spans="1:7" x14ac:dyDescent="0.2">
      <c r="A337" s="23" t="s">
        <v>2394</v>
      </c>
      <c r="C337" s="24">
        <f t="shared" si="29"/>
        <v>36987</v>
      </c>
      <c r="D337" s="23">
        <f t="shared" si="30"/>
        <v>46.58</v>
      </c>
      <c r="E337" s="23">
        <f t="shared" si="31"/>
        <v>46.58</v>
      </c>
      <c r="F337" s="23">
        <f t="shared" si="33"/>
        <v>-1.287277586041996E-3</v>
      </c>
      <c r="G337" s="23">
        <f t="shared" si="32"/>
        <v>2001</v>
      </c>
    </row>
    <row r="338" spans="1:7" x14ac:dyDescent="0.2">
      <c r="A338" s="23" t="s">
        <v>2393</v>
      </c>
      <c r="C338" s="24">
        <f t="shared" si="29"/>
        <v>36990</v>
      </c>
      <c r="D338" s="23">
        <f t="shared" si="30"/>
        <v>46.58</v>
      </c>
      <c r="E338" s="23">
        <f t="shared" si="31"/>
        <v>46.58</v>
      </c>
      <c r="F338" s="23">
        <f t="shared" si="33"/>
        <v>0</v>
      </c>
      <c r="G338" s="23">
        <f t="shared" si="32"/>
        <v>2001</v>
      </c>
    </row>
    <row r="339" spans="1:7" x14ac:dyDescent="0.2">
      <c r="A339" s="23" t="s">
        <v>2392</v>
      </c>
      <c r="C339" s="24">
        <f t="shared" si="29"/>
        <v>36991</v>
      </c>
      <c r="D339" s="23">
        <f t="shared" si="30"/>
        <v>46.6</v>
      </c>
      <c r="E339" s="23">
        <f t="shared" si="31"/>
        <v>46.6</v>
      </c>
      <c r="F339" s="23">
        <f t="shared" si="33"/>
        <v>4.2927667540533808E-4</v>
      </c>
      <c r="G339" s="23">
        <f t="shared" si="32"/>
        <v>2001</v>
      </c>
    </row>
    <row r="340" spans="1:7" x14ac:dyDescent="0.2">
      <c r="A340" s="23" t="s">
        <v>2391</v>
      </c>
      <c r="C340" s="24">
        <f t="shared" si="29"/>
        <v>36992</v>
      </c>
      <c r="D340" s="23">
        <f t="shared" si="30"/>
        <v>46.75</v>
      </c>
      <c r="E340" s="23">
        <f t="shared" si="31"/>
        <v>46.75</v>
      </c>
      <c r="F340" s="23">
        <f t="shared" si="33"/>
        <v>3.2137146030958245E-3</v>
      </c>
      <c r="G340" s="23">
        <f t="shared" si="32"/>
        <v>2001</v>
      </c>
    </row>
    <row r="341" spans="1:7" x14ac:dyDescent="0.2">
      <c r="A341" s="23" t="s">
        <v>2390</v>
      </c>
      <c r="C341" s="24">
        <f t="shared" si="29"/>
        <v>36993</v>
      </c>
      <c r="D341" s="23">
        <f t="shared" si="30"/>
        <v>46.75</v>
      </c>
      <c r="E341" s="23">
        <f t="shared" si="31"/>
        <v>46.75</v>
      </c>
      <c r="F341" s="23">
        <f t="shared" si="33"/>
        <v>0</v>
      </c>
      <c r="G341" s="23">
        <f t="shared" si="32"/>
        <v>2001</v>
      </c>
    </row>
    <row r="342" spans="1:7" x14ac:dyDescent="0.2">
      <c r="A342" s="23" t="s">
        <v>2389</v>
      </c>
      <c r="C342" s="24">
        <f t="shared" si="29"/>
        <v>36994</v>
      </c>
      <c r="D342" s="23">
        <f t="shared" si="30"/>
        <v>46.89</v>
      </c>
      <c r="E342" s="23">
        <f t="shared" si="31"/>
        <v>46.89</v>
      </c>
      <c r="F342" s="23">
        <f t="shared" si="33"/>
        <v>2.9901773667988683E-3</v>
      </c>
      <c r="G342" s="23">
        <f t="shared" si="32"/>
        <v>2001</v>
      </c>
    </row>
    <row r="343" spans="1:7" x14ac:dyDescent="0.2">
      <c r="A343" s="23" t="s">
        <v>2388</v>
      </c>
      <c r="C343" s="24">
        <f t="shared" si="29"/>
        <v>36997</v>
      </c>
      <c r="D343" s="23">
        <f t="shared" si="30"/>
        <v>47.07</v>
      </c>
      <c r="E343" s="23">
        <f t="shared" si="31"/>
        <v>47.07</v>
      </c>
      <c r="F343" s="23">
        <f t="shared" si="33"/>
        <v>3.8314223115558676E-3</v>
      </c>
      <c r="G343" s="23">
        <f t="shared" si="32"/>
        <v>2001</v>
      </c>
    </row>
    <row r="344" spans="1:7" x14ac:dyDescent="0.2">
      <c r="A344" s="23" t="s">
        <v>2387</v>
      </c>
      <c r="C344" s="24">
        <f t="shared" si="29"/>
        <v>36998</v>
      </c>
      <c r="D344" s="23">
        <f t="shared" si="30"/>
        <v>46.95</v>
      </c>
      <c r="E344" s="23">
        <f t="shared" si="31"/>
        <v>46.95</v>
      </c>
      <c r="F344" s="23">
        <f t="shared" si="33"/>
        <v>-2.5526497587789782E-3</v>
      </c>
      <c r="G344" s="23">
        <f t="shared" si="32"/>
        <v>2001</v>
      </c>
    </row>
    <row r="345" spans="1:7" x14ac:dyDescent="0.2">
      <c r="A345" s="23" t="s">
        <v>2386</v>
      </c>
      <c r="C345" s="24">
        <f t="shared" si="29"/>
        <v>36999</v>
      </c>
      <c r="D345" s="23">
        <f t="shared" si="30"/>
        <v>46.95</v>
      </c>
      <c r="E345" s="23">
        <f t="shared" si="31"/>
        <v>46.95</v>
      </c>
      <c r="F345" s="23">
        <f t="shared" si="33"/>
        <v>0</v>
      </c>
      <c r="G345" s="23">
        <f t="shared" si="32"/>
        <v>2001</v>
      </c>
    </row>
    <row r="346" spans="1:7" x14ac:dyDescent="0.2">
      <c r="A346" s="23" t="s">
        <v>2385</v>
      </c>
      <c r="C346" s="24">
        <f t="shared" si="29"/>
        <v>37000</v>
      </c>
      <c r="D346" s="23">
        <f t="shared" si="30"/>
        <v>46.88</v>
      </c>
      <c r="E346" s="23">
        <f t="shared" si="31"/>
        <v>46.88</v>
      </c>
      <c r="F346" s="23">
        <f t="shared" si="33"/>
        <v>-1.4920603855147882E-3</v>
      </c>
      <c r="G346" s="23">
        <f t="shared" si="32"/>
        <v>2001</v>
      </c>
    </row>
    <row r="347" spans="1:7" x14ac:dyDescent="0.2">
      <c r="A347" s="23" t="s">
        <v>2384</v>
      </c>
      <c r="C347" s="24">
        <f t="shared" si="29"/>
        <v>37001</v>
      </c>
      <c r="D347" s="23">
        <f t="shared" si="30"/>
        <v>46.88</v>
      </c>
      <c r="E347" s="23">
        <f t="shared" si="31"/>
        <v>46.88</v>
      </c>
      <c r="F347" s="23">
        <f t="shared" si="33"/>
        <v>0</v>
      </c>
      <c r="G347" s="23">
        <f t="shared" si="32"/>
        <v>2001</v>
      </c>
    </row>
    <row r="348" spans="1:7" x14ac:dyDescent="0.2">
      <c r="A348" s="23" t="s">
        <v>2383</v>
      </c>
      <c r="C348" s="24">
        <f t="shared" si="29"/>
        <v>37004</v>
      </c>
      <c r="D348" s="23">
        <f t="shared" si="30"/>
        <v>46.82</v>
      </c>
      <c r="E348" s="23">
        <f t="shared" si="31"/>
        <v>46.82</v>
      </c>
      <c r="F348" s="23">
        <f t="shared" si="33"/>
        <v>-1.2806832059925708E-3</v>
      </c>
      <c r="G348" s="23">
        <f t="shared" si="32"/>
        <v>2001</v>
      </c>
    </row>
    <row r="349" spans="1:7" x14ac:dyDescent="0.2">
      <c r="A349" s="23" t="s">
        <v>2382</v>
      </c>
      <c r="C349" s="24">
        <f t="shared" si="29"/>
        <v>37005</v>
      </c>
      <c r="D349" s="23">
        <f t="shared" si="30"/>
        <v>46.88</v>
      </c>
      <c r="E349" s="23">
        <f t="shared" si="31"/>
        <v>46.88</v>
      </c>
      <c r="F349" s="23">
        <f t="shared" si="33"/>
        <v>1.2806832059925641E-3</v>
      </c>
      <c r="G349" s="23">
        <f t="shared" si="32"/>
        <v>2001</v>
      </c>
    </row>
    <row r="350" spans="1:7" x14ac:dyDescent="0.2">
      <c r="A350" s="23" t="s">
        <v>2381</v>
      </c>
      <c r="C350" s="24">
        <f t="shared" si="29"/>
        <v>37006</v>
      </c>
      <c r="D350" s="23">
        <f t="shared" si="30"/>
        <v>46.88</v>
      </c>
      <c r="E350" s="23">
        <f t="shared" si="31"/>
        <v>46.88</v>
      </c>
      <c r="F350" s="23">
        <f t="shared" si="33"/>
        <v>0</v>
      </c>
      <c r="G350" s="23">
        <f t="shared" si="32"/>
        <v>2001</v>
      </c>
    </row>
    <row r="351" spans="1:7" x14ac:dyDescent="0.2">
      <c r="A351" s="23" t="s">
        <v>2380</v>
      </c>
      <c r="C351" s="24">
        <f t="shared" si="29"/>
        <v>37007</v>
      </c>
      <c r="D351" s="23">
        <f t="shared" si="30"/>
        <v>46.78</v>
      </c>
      <c r="E351" s="23">
        <f t="shared" si="31"/>
        <v>46.78</v>
      </c>
      <c r="F351" s="23">
        <f t="shared" si="33"/>
        <v>-2.135384112724268E-3</v>
      </c>
      <c r="G351" s="23">
        <f t="shared" si="32"/>
        <v>2001</v>
      </c>
    </row>
    <row r="352" spans="1:7" x14ac:dyDescent="0.2">
      <c r="A352" s="23" t="s">
        <v>2379</v>
      </c>
      <c r="C352" s="24">
        <f t="shared" si="29"/>
        <v>37008</v>
      </c>
      <c r="D352" s="23">
        <f t="shared" si="30"/>
        <v>46.88</v>
      </c>
      <c r="E352" s="23">
        <f t="shared" si="31"/>
        <v>46.88</v>
      </c>
      <c r="F352" s="23">
        <f t="shared" si="33"/>
        <v>2.1353841127243153E-3</v>
      </c>
      <c r="G352" s="23">
        <f t="shared" si="32"/>
        <v>2001</v>
      </c>
    </row>
    <row r="353" spans="1:7" x14ac:dyDescent="0.2">
      <c r="A353" s="23" t="s">
        <v>2378</v>
      </c>
      <c r="C353" s="24">
        <f t="shared" si="29"/>
        <v>37011</v>
      </c>
      <c r="D353" s="23">
        <f t="shared" si="30"/>
        <v>46.88</v>
      </c>
      <c r="E353" s="23">
        <f t="shared" si="31"/>
        <v>46.88</v>
      </c>
      <c r="F353" s="23">
        <f t="shared" si="33"/>
        <v>0</v>
      </c>
      <c r="G353" s="23">
        <f t="shared" si="32"/>
        <v>2001</v>
      </c>
    </row>
    <row r="354" spans="1:7" x14ac:dyDescent="0.2">
      <c r="A354" s="23" t="s">
        <v>2377</v>
      </c>
      <c r="C354" s="24">
        <f t="shared" si="29"/>
        <v>37012</v>
      </c>
      <c r="D354" s="23">
        <f t="shared" si="30"/>
        <v>46.87</v>
      </c>
      <c r="E354" s="23">
        <f t="shared" si="31"/>
        <v>46.87</v>
      </c>
      <c r="F354" s="23">
        <f t="shared" si="33"/>
        <v>-2.1333333414254787E-4</v>
      </c>
      <c r="G354" s="23">
        <f t="shared" si="32"/>
        <v>2001</v>
      </c>
    </row>
    <row r="355" spans="1:7" x14ac:dyDescent="0.2">
      <c r="A355" s="23" t="s">
        <v>2376</v>
      </c>
      <c r="C355" s="24">
        <f t="shared" si="29"/>
        <v>37013</v>
      </c>
      <c r="D355" s="23">
        <f t="shared" si="30"/>
        <v>46.87</v>
      </c>
      <c r="E355" s="23">
        <f t="shared" si="31"/>
        <v>46.87</v>
      </c>
      <c r="F355" s="23">
        <f t="shared" si="33"/>
        <v>0</v>
      </c>
      <c r="G355" s="23">
        <f t="shared" si="32"/>
        <v>2001</v>
      </c>
    </row>
    <row r="356" spans="1:7" x14ac:dyDescent="0.2">
      <c r="A356" s="23" t="s">
        <v>2375</v>
      </c>
      <c r="C356" s="24">
        <f t="shared" si="29"/>
        <v>37014</v>
      </c>
      <c r="D356" s="23">
        <f t="shared" si="30"/>
        <v>46.87</v>
      </c>
      <c r="E356" s="23">
        <f t="shared" si="31"/>
        <v>46.87</v>
      </c>
      <c r="F356" s="23">
        <f t="shared" si="33"/>
        <v>0</v>
      </c>
      <c r="G356" s="23">
        <f t="shared" si="32"/>
        <v>2001</v>
      </c>
    </row>
    <row r="357" spans="1:7" x14ac:dyDescent="0.2">
      <c r="A357" s="23" t="s">
        <v>2374</v>
      </c>
      <c r="C357" s="24">
        <f t="shared" si="29"/>
        <v>37015</v>
      </c>
      <c r="D357" s="23">
        <f t="shared" si="30"/>
        <v>46.87</v>
      </c>
      <c r="E357" s="23">
        <f t="shared" si="31"/>
        <v>46.87</v>
      </c>
      <c r="F357" s="23">
        <f t="shared" si="33"/>
        <v>0</v>
      </c>
      <c r="G357" s="23">
        <f t="shared" si="32"/>
        <v>2001</v>
      </c>
    </row>
    <row r="358" spans="1:7" x14ac:dyDescent="0.2">
      <c r="A358" s="23" t="s">
        <v>2373</v>
      </c>
      <c r="C358" s="24">
        <f t="shared" si="29"/>
        <v>37018</v>
      </c>
      <c r="D358" s="23">
        <f t="shared" si="30"/>
        <v>46.84</v>
      </c>
      <c r="E358" s="23">
        <f t="shared" si="31"/>
        <v>46.84</v>
      </c>
      <c r="F358" s="23">
        <f t="shared" si="33"/>
        <v>-6.4027320509807667E-4</v>
      </c>
      <c r="G358" s="23">
        <f t="shared" si="32"/>
        <v>2001</v>
      </c>
    </row>
    <row r="359" spans="1:7" x14ac:dyDescent="0.2">
      <c r="A359" s="23" t="s">
        <v>2372</v>
      </c>
      <c r="C359" s="24">
        <f t="shared" si="29"/>
        <v>37019</v>
      </c>
      <c r="D359" s="23">
        <f t="shared" si="30"/>
        <v>46.83</v>
      </c>
      <c r="E359" s="23">
        <f t="shared" si="31"/>
        <v>46.83</v>
      </c>
      <c r="F359" s="23">
        <f t="shared" si="33"/>
        <v>-2.1351553406634248E-4</v>
      </c>
      <c r="G359" s="23">
        <f t="shared" si="32"/>
        <v>2001</v>
      </c>
    </row>
    <row r="360" spans="1:7" x14ac:dyDescent="0.2">
      <c r="A360" s="23" t="s">
        <v>2371</v>
      </c>
      <c r="C360" s="24">
        <f t="shared" si="29"/>
        <v>37020</v>
      </c>
      <c r="D360" s="23">
        <f t="shared" si="30"/>
        <v>46.85</v>
      </c>
      <c r="E360" s="23">
        <f t="shared" si="31"/>
        <v>46.85</v>
      </c>
      <c r="F360" s="23">
        <f t="shared" si="33"/>
        <v>4.2698548898082963E-4</v>
      </c>
      <c r="G360" s="23">
        <f t="shared" si="32"/>
        <v>2001</v>
      </c>
    </row>
    <row r="361" spans="1:7" x14ac:dyDescent="0.2">
      <c r="A361" s="23" t="s">
        <v>2370</v>
      </c>
      <c r="C361" s="24">
        <f t="shared" si="29"/>
        <v>37021</v>
      </c>
      <c r="D361" s="23">
        <f t="shared" si="30"/>
        <v>46.88</v>
      </c>
      <c r="E361" s="23">
        <f t="shared" si="31"/>
        <v>46.88</v>
      </c>
      <c r="F361" s="23">
        <f t="shared" si="33"/>
        <v>6.4013658432604591E-4</v>
      </c>
      <c r="G361" s="23">
        <f t="shared" si="32"/>
        <v>2001</v>
      </c>
    </row>
    <row r="362" spans="1:7" x14ac:dyDescent="0.2">
      <c r="A362" s="23" t="s">
        <v>2369</v>
      </c>
      <c r="C362" s="24">
        <f t="shared" si="29"/>
        <v>37022</v>
      </c>
      <c r="D362" s="23">
        <f t="shared" si="30"/>
        <v>46.85</v>
      </c>
      <c r="E362" s="23">
        <f t="shared" si="31"/>
        <v>46.85</v>
      </c>
      <c r="F362" s="23">
        <f t="shared" si="33"/>
        <v>-6.4013658432603236E-4</v>
      </c>
      <c r="G362" s="23">
        <f t="shared" si="32"/>
        <v>2001</v>
      </c>
    </row>
    <row r="363" spans="1:7" x14ac:dyDescent="0.2">
      <c r="A363" s="23" t="s">
        <v>2368</v>
      </c>
      <c r="C363" s="24">
        <f t="shared" si="29"/>
        <v>37025</v>
      </c>
      <c r="D363" s="23">
        <f t="shared" si="30"/>
        <v>47</v>
      </c>
      <c r="E363" s="23">
        <f t="shared" si="31"/>
        <v>47</v>
      </c>
      <c r="F363" s="23">
        <f t="shared" si="33"/>
        <v>3.1965930256272726E-3</v>
      </c>
      <c r="G363" s="23">
        <f t="shared" si="32"/>
        <v>2001</v>
      </c>
    </row>
    <row r="364" spans="1:7" x14ac:dyDescent="0.2">
      <c r="A364" s="23" t="s">
        <v>2367</v>
      </c>
      <c r="C364" s="24">
        <f t="shared" si="29"/>
        <v>37026</v>
      </c>
      <c r="D364" s="23">
        <f t="shared" si="30"/>
        <v>47.03</v>
      </c>
      <c r="E364" s="23">
        <f t="shared" si="31"/>
        <v>47.03</v>
      </c>
      <c r="F364" s="23">
        <f t="shared" si="33"/>
        <v>6.3809424689808734E-4</v>
      </c>
      <c r="G364" s="23">
        <f t="shared" si="32"/>
        <v>2001</v>
      </c>
    </row>
    <row r="365" spans="1:7" x14ac:dyDescent="0.2">
      <c r="A365" s="23" t="s">
        <v>2366</v>
      </c>
      <c r="C365" s="24">
        <f t="shared" si="29"/>
        <v>37027</v>
      </c>
      <c r="D365" s="23">
        <f t="shared" si="30"/>
        <v>46.97</v>
      </c>
      <c r="E365" s="23">
        <f t="shared" si="31"/>
        <v>46.97</v>
      </c>
      <c r="F365" s="23">
        <f t="shared" si="33"/>
        <v>-1.2765959180529047E-3</v>
      </c>
      <c r="G365" s="23">
        <f t="shared" si="32"/>
        <v>2001</v>
      </c>
    </row>
    <row r="366" spans="1:7" x14ac:dyDescent="0.2">
      <c r="A366" s="23" t="s">
        <v>2365</v>
      </c>
      <c r="C366" s="24">
        <f t="shared" si="29"/>
        <v>37028</v>
      </c>
      <c r="D366" s="23">
        <f t="shared" si="30"/>
        <v>46.99</v>
      </c>
      <c r="E366" s="23">
        <f t="shared" si="31"/>
        <v>46.99</v>
      </c>
      <c r="F366" s="23">
        <f t="shared" si="33"/>
        <v>4.2571307582057961E-4</v>
      </c>
      <c r="G366" s="23">
        <f t="shared" si="32"/>
        <v>2001</v>
      </c>
    </row>
    <row r="367" spans="1:7" x14ac:dyDescent="0.2">
      <c r="A367" s="23" t="s">
        <v>2364</v>
      </c>
      <c r="C367" s="24">
        <f t="shared" si="29"/>
        <v>37029</v>
      </c>
      <c r="D367" s="23">
        <f t="shared" si="30"/>
        <v>46.98</v>
      </c>
      <c r="E367" s="23">
        <f t="shared" si="31"/>
        <v>46.98</v>
      </c>
      <c r="F367" s="23">
        <f t="shared" si="33"/>
        <v>-2.1283388395768388E-4</v>
      </c>
      <c r="G367" s="23">
        <f t="shared" si="32"/>
        <v>2001</v>
      </c>
    </row>
    <row r="368" spans="1:7" x14ac:dyDescent="0.2">
      <c r="A368" s="23" t="s">
        <v>2363</v>
      </c>
      <c r="C368" s="24">
        <f t="shared" si="29"/>
        <v>37032</v>
      </c>
      <c r="D368" s="23">
        <f t="shared" si="30"/>
        <v>47</v>
      </c>
      <c r="E368" s="23">
        <f t="shared" si="31"/>
        <v>47</v>
      </c>
      <c r="F368" s="23">
        <f t="shared" si="33"/>
        <v>4.256224792918316E-4</v>
      </c>
      <c r="G368" s="23">
        <f t="shared" si="32"/>
        <v>2001</v>
      </c>
    </row>
    <row r="369" spans="1:7" x14ac:dyDescent="0.2">
      <c r="A369" s="23" t="s">
        <v>2362</v>
      </c>
      <c r="C369" s="24">
        <f t="shared" si="29"/>
        <v>37033</v>
      </c>
      <c r="D369" s="23">
        <f t="shared" si="30"/>
        <v>47.06</v>
      </c>
      <c r="E369" s="23">
        <f t="shared" si="31"/>
        <v>47.06</v>
      </c>
      <c r="F369" s="23">
        <f t="shared" si="33"/>
        <v>1.2757815891579613E-3</v>
      </c>
      <c r="G369" s="23">
        <f t="shared" si="32"/>
        <v>2001</v>
      </c>
    </row>
    <row r="370" spans="1:7" x14ac:dyDescent="0.2">
      <c r="A370" s="23" t="s">
        <v>2361</v>
      </c>
      <c r="C370" s="24">
        <f t="shared" si="29"/>
        <v>37034</v>
      </c>
      <c r="D370" s="23">
        <f t="shared" si="30"/>
        <v>47.02</v>
      </c>
      <c r="E370" s="23">
        <f t="shared" si="31"/>
        <v>47.02</v>
      </c>
      <c r="F370" s="23">
        <f t="shared" si="33"/>
        <v>-8.5034018729290178E-4</v>
      </c>
      <c r="G370" s="23">
        <f t="shared" si="32"/>
        <v>2001</v>
      </c>
    </row>
    <row r="371" spans="1:7" x14ac:dyDescent="0.2">
      <c r="A371" s="23" t="s">
        <v>2360</v>
      </c>
      <c r="C371" s="24">
        <f t="shared" si="29"/>
        <v>37035</v>
      </c>
      <c r="D371" s="23">
        <f t="shared" si="30"/>
        <v>47.02</v>
      </c>
      <c r="E371" s="23">
        <f t="shared" si="31"/>
        <v>47.02</v>
      </c>
      <c r="F371" s="23">
        <f t="shared" si="33"/>
        <v>0</v>
      </c>
      <c r="G371" s="23">
        <f t="shared" si="32"/>
        <v>2001</v>
      </c>
    </row>
    <row r="372" spans="1:7" x14ac:dyDescent="0.2">
      <c r="A372" s="23" t="s">
        <v>2359</v>
      </c>
      <c r="C372" s="24">
        <f t="shared" si="29"/>
        <v>37036</v>
      </c>
      <c r="D372" s="23">
        <f t="shared" si="30"/>
        <v>47.02</v>
      </c>
      <c r="E372" s="23">
        <f t="shared" si="31"/>
        <v>47.02</v>
      </c>
      <c r="F372" s="23">
        <f t="shared" si="33"/>
        <v>0</v>
      </c>
      <c r="G372" s="23">
        <f t="shared" si="32"/>
        <v>2001</v>
      </c>
    </row>
    <row r="373" spans="1:7" x14ac:dyDescent="0.2">
      <c r="A373" s="23" t="s">
        <v>2358</v>
      </c>
      <c r="C373" s="24">
        <f t="shared" si="29"/>
        <v>37039</v>
      </c>
      <c r="D373" s="23" t="e">
        <f t="shared" si="30"/>
        <v>#VALUE!</v>
      </c>
      <c r="E373" s="23">
        <f t="shared" si="31"/>
        <v>47.02</v>
      </c>
      <c r="F373" s="23">
        <f t="shared" si="33"/>
        <v>0</v>
      </c>
      <c r="G373" s="23">
        <f t="shared" si="32"/>
        <v>2001</v>
      </c>
    </row>
    <row r="374" spans="1:7" x14ac:dyDescent="0.2">
      <c r="A374" s="23" t="s">
        <v>2357</v>
      </c>
      <c r="C374" s="24">
        <f t="shared" si="29"/>
        <v>37040</v>
      </c>
      <c r="D374" s="23">
        <f t="shared" si="30"/>
        <v>47.02</v>
      </c>
      <c r="E374" s="23">
        <f t="shared" si="31"/>
        <v>47.02</v>
      </c>
      <c r="F374" s="23">
        <f t="shared" si="33"/>
        <v>0</v>
      </c>
      <c r="G374" s="23">
        <f t="shared" si="32"/>
        <v>2001</v>
      </c>
    </row>
    <row r="375" spans="1:7" x14ac:dyDescent="0.2">
      <c r="A375" s="23" t="s">
        <v>2356</v>
      </c>
      <c r="C375" s="24">
        <f t="shared" si="29"/>
        <v>37041</v>
      </c>
      <c r="D375" s="23">
        <f t="shared" si="30"/>
        <v>47</v>
      </c>
      <c r="E375" s="23">
        <f t="shared" si="31"/>
        <v>47</v>
      </c>
      <c r="F375" s="23">
        <f t="shared" si="33"/>
        <v>-4.2544140186497319E-4</v>
      </c>
      <c r="G375" s="23">
        <f t="shared" si="32"/>
        <v>2001</v>
      </c>
    </row>
    <row r="376" spans="1:7" x14ac:dyDescent="0.2">
      <c r="A376" s="23" t="s">
        <v>2355</v>
      </c>
      <c r="C376" s="24">
        <f t="shared" si="29"/>
        <v>37042</v>
      </c>
      <c r="D376" s="23">
        <f t="shared" si="30"/>
        <v>47</v>
      </c>
      <c r="E376" s="23">
        <f t="shared" si="31"/>
        <v>47</v>
      </c>
      <c r="F376" s="23">
        <f t="shared" si="33"/>
        <v>0</v>
      </c>
      <c r="G376" s="23">
        <f t="shared" si="32"/>
        <v>2001</v>
      </c>
    </row>
    <row r="377" spans="1:7" x14ac:dyDescent="0.2">
      <c r="A377" s="23" t="s">
        <v>2354</v>
      </c>
      <c r="C377" s="24">
        <f t="shared" si="29"/>
        <v>37043</v>
      </c>
      <c r="D377" s="23">
        <f t="shared" si="30"/>
        <v>47.05</v>
      </c>
      <c r="E377" s="23">
        <f t="shared" si="31"/>
        <v>47.05</v>
      </c>
      <c r="F377" s="23">
        <f t="shared" si="33"/>
        <v>1.0632643213300838E-3</v>
      </c>
      <c r="G377" s="23">
        <f t="shared" si="32"/>
        <v>2001</v>
      </c>
    </row>
    <row r="378" spans="1:7" x14ac:dyDescent="0.2">
      <c r="A378" s="23" t="s">
        <v>2353</v>
      </c>
      <c r="C378" s="24">
        <f t="shared" si="29"/>
        <v>37046</v>
      </c>
      <c r="D378" s="23">
        <f t="shared" si="30"/>
        <v>47.06</v>
      </c>
      <c r="E378" s="23">
        <f t="shared" si="31"/>
        <v>47.06</v>
      </c>
      <c r="F378" s="23">
        <f t="shared" si="33"/>
        <v>2.1251726782794964E-4</v>
      </c>
      <c r="G378" s="23">
        <f t="shared" si="32"/>
        <v>2001</v>
      </c>
    </row>
    <row r="379" spans="1:7" x14ac:dyDescent="0.2">
      <c r="A379" s="23" t="s">
        <v>2352</v>
      </c>
      <c r="C379" s="24">
        <f t="shared" si="29"/>
        <v>37047</v>
      </c>
      <c r="D379" s="23">
        <f t="shared" si="30"/>
        <v>47</v>
      </c>
      <c r="E379" s="23">
        <f t="shared" si="31"/>
        <v>47</v>
      </c>
      <c r="F379" s="23">
        <f t="shared" si="33"/>
        <v>-1.2757815891578427E-3</v>
      </c>
      <c r="G379" s="23">
        <f t="shared" si="32"/>
        <v>2001</v>
      </c>
    </row>
    <row r="380" spans="1:7" x14ac:dyDescent="0.2">
      <c r="A380" s="23" t="s">
        <v>2351</v>
      </c>
      <c r="C380" s="24">
        <f t="shared" si="29"/>
        <v>37048</v>
      </c>
      <c r="D380" s="23">
        <f t="shared" si="30"/>
        <v>47.03</v>
      </c>
      <c r="E380" s="23">
        <f t="shared" si="31"/>
        <v>47.03</v>
      </c>
      <c r="F380" s="23">
        <f t="shared" si="33"/>
        <v>6.3809424689808734E-4</v>
      </c>
      <c r="G380" s="23">
        <f t="shared" si="32"/>
        <v>2001</v>
      </c>
    </row>
    <row r="381" spans="1:7" x14ac:dyDescent="0.2">
      <c r="A381" s="23" t="s">
        <v>2350</v>
      </c>
      <c r="C381" s="24">
        <f t="shared" si="29"/>
        <v>37049</v>
      </c>
      <c r="D381" s="23">
        <f t="shared" si="30"/>
        <v>47</v>
      </c>
      <c r="E381" s="23">
        <f t="shared" si="31"/>
        <v>47</v>
      </c>
      <c r="F381" s="23">
        <f t="shared" si="33"/>
        <v>-6.3809424689809211E-4</v>
      </c>
      <c r="G381" s="23">
        <f t="shared" si="32"/>
        <v>2001</v>
      </c>
    </row>
    <row r="382" spans="1:7" x14ac:dyDescent="0.2">
      <c r="A382" s="23" t="s">
        <v>2349</v>
      </c>
      <c r="C382" s="24">
        <f t="shared" si="29"/>
        <v>37050</v>
      </c>
      <c r="D382" s="23">
        <f t="shared" si="30"/>
        <v>47.03</v>
      </c>
      <c r="E382" s="23">
        <f t="shared" si="31"/>
        <v>47.03</v>
      </c>
      <c r="F382" s="23">
        <f t="shared" si="33"/>
        <v>6.3809424689808734E-4</v>
      </c>
      <c r="G382" s="23">
        <f t="shared" si="32"/>
        <v>2001</v>
      </c>
    </row>
    <row r="383" spans="1:7" x14ac:dyDescent="0.2">
      <c r="A383" s="23" t="s">
        <v>2348</v>
      </c>
      <c r="C383" s="24">
        <f t="shared" si="29"/>
        <v>37053</v>
      </c>
      <c r="D383" s="23">
        <f t="shared" si="30"/>
        <v>47.04</v>
      </c>
      <c r="E383" s="23">
        <f t="shared" si="31"/>
        <v>47.04</v>
      </c>
      <c r="F383" s="23">
        <f t="shared" si="33"/>
        <v>2.1260763341477969E-4</v>
      </c>
      <c r="G383" s="23">
        <f t="shared" si="32"/>
        <v>2001</v>
      </c>
    </row>
    <row r="384" spans="1:7" x14ac:dyDescent="0.2">
      <c r="A384" s="23" t="s">
        <v>2347</v>
      </c>
      <c r="C384" s="24">
        <f t="shared" si="29"/>
        <v>37054</v>
      </c>
      <c r="D384" s="23">
        <f t="shared" si="30"/>
        <v>47.08</v>
      </c>
      <c r="E384" s="23">
        <f t="shared" si="31"/>
        <v>47.08</v>
      </c>
      <c r="F384" s="23">
        <f t="shared" si="33"/>
        <v>8.4997880170451618E-4</v>
      </c>
      <c r="G384" s="23">
        <f t="shared" si="32"/>
        <v>2001</v>
      </c>
    </row>
    <row r="385" spans="1:7" x14ac:dyDescent="0.2">
      <c r="A385" s="23" t="s">
        <v>2346</v>
      </c>
      <c r="C385" s="24">
        <f t="shared" si="29"/>
        <v>37055</v>
      </c>
      <c r="D385" s="23">
        <f t="shared" si="30"/>
        <v>47.09</v>
      </c>
      <c r="E385" s="23">
        <f t="shared" si="31"/>
        <v>47.09</v>
      </c>
      <c r="F385" s="23">
        <f t="shared" si="33"/>
        <v>2.12381863387418E-4</v>
      </c>
      <c r="G385" s="23">
        <f t="shared" si="32"/>
        <v>2001</v>
      </c>
    </row>
    <row r="386" spans="1:7" x14ac:dyDescent="0.2">
      <c r="A386" s="23" t="s">
        <v>2345</v>
      </c>
      <c r="C386" s="24">
        <f t="shared" si="29"/>
        <v>37056</v>
      </c>
      <c r="D386" s="23">
        <f t="shared" si="30"/>
        <v>47</v>
      </c>
      <c r="E386" s="23">
        <f t="shared" si="31"/>
        <v>47</v>
      </c>
      <c r="F386" s="23">
        <f t="shared" si="33"/>
        <v>-1.913062545404659E-3</v>
      </c>
      <c r="G386" s="23">
        <f t="shared" si="32"/>
        <v>2001</v>
      </c>
    </row>
    <row r="387" spans="1:7" x14ac:dyDescent="0.2">
      <c r="A387" s="23" t="s">
        <v>2344</v>
      </c>
      <c r="C387" s="24">
        <f t="shared" si="29"/>
        <v>37057</v>
      </c>
      <c r="D387" s="23">
        <f t="shared" si="30"/>
        <v>47.05</v>
      </c>
      <c r="E387" s="23">
        <f t="shared" si="31"/>
        <v>47.05</v>
      </c>
      <c r="F387" s="23">
        <f t="shared" si="33"/>
        <v>1.0632643213300838E-3</v>
      </c>
      <c r="G387" s="23">
        <f t="shared" si="32"/>
        <v>2001</v>
      </c>
    </row>
    <row r="388" spans="1:7" x14ac:dyDescent="0.2">
      <c r="A388" s="23" t="s">
        <v>2343</v>
      </c>
      <c r="C388" s="24">
        <f t="shared" si="29"/>
        <v>37060</v>
      </c>
      <c r="D388" s="23">
        <f t="shared" si="30"/>
        <v>47.02</v>
      </c>
      <c r="E388" s="23">
        <f t="shared" si="31"/>
        <v>47.02</v>
      </c>
      <c r="F388" s="23">
        <f t="shared" si="33"/>
        <v>-6.3782291946502356E-4</v>
      </c>
      <c r="G388" s="23">
        <f t="shared" si="32"/>
        <v>2001</v>
      </c>
    </row>
    <row r="389" spans="1:7" x14ac:dyDescent="0.2">
      <c r="A389" s="23" t="s">
        <v>2342</v>
      </c>
      <c r="C389" s="24">
        <f t="shared" si="29"/>
        <v>37061</v>
      </c>
      <c r="D389" s="23">
        <f t="shared" si="30"/>
        <v>47.02</v>
      </c>
      <c r="E389" s="23">
        <f t="shared" si="31"/>
        <v>47.02</v>
      </c>
      <c r="F389" s="23">
        <f t="shared" si="33"/>
        <v>0</v>
      </c>
      <c r="G389" s="23">
        <f t="shared" si="32"/>
        <v>2001</v>
      </c>
    </row>
    <row r="390" spans="1:7" x14ac:dyDescent="0.2">
      <c r="A390" s="23" t="s">
        <v>2341</v>
      </c>
      <c r="C390" s="24">
        <f t="shared" si="29"/>
        <v>37062</v>
      </c>
      <c r="D390" s="23">
        <f t="shared" si="30"/>
        <v>47.01</v>
      </c>
      <c r="E390" s="23">
        <f t="shared" si="31"/>
        <v>47.01</v>
      </c>
      <c r="F390" s="23">
        <f t="shared" si="33"/>
        <v>-2.1269807588441013E-4</v>
      </c>
      <c r="G390" s="23">
        <f t="shared" si="32"/>
        <v>2001</v>
      </c>
    </row>
    <row r="391" spans="1:7" x14ac:dyDescent="0.2">
      <c r="A391" s="23" t="s">
        <v>2340</v>
      </c>
      <c r="C391" s="24">
        <f t="shared" si="29"/>
        <v>37063</v>
      </c>
      <c r="D391" s="23">
        <f t="shared" si="30"/>
        <v>47.05</v>
      </c>
      <c r="E391" s="23">
        <f t="shared" si="31"/>
        <v>47.05</v>
      </c>
      <c r="F391" s="23">
        <f t="shared" si="33"/>
        <v>8.5052099534944892E-4</v>
      </c>
      <c r="G391" s="23">
        <f t="shared" si="32"/>
        <v>2001</v>
      </c>
    </row>
    <row r="392" spans="1:7" x14ac:dyDescent="0.2">
      <c r="A392" s="23" t="s">
        <v>2339</v>
      </c>
      <c r="C392" s="24">
        <f t="shared" ref="C392:C455" si="34">VALUE(LEFT(A392,15))</f>
        <v>37064</v>
      </c>
      <c r="D392" s="23">
        <f t="shared" ref="D392:D455" si="35">VALUE(RIGHT(A392,9))</f>
        <v>47.04</v>
      </c>
      <c r="E392" s="23">
        <f t="shared" ref="E392:E455" si="36">IF(ISNUMBER(D392),D392,D391)</f>
        <v>47.04</v>
      </c>
      <c r="F392" s="23">
        <f t="shared" si="33"/>
        <v>-2.1256244101710545E-4</v>
      </c>
      <c r="G392" s="23">
        <f t="shared" ref="G392:G455" si="37">YEAR(C392)</f>
        <v>2001</v>
      </c>
    </row>
    <row r="393" spans="1:7" x14ac:dyDescent="0.2">
      <c r="A393" s="23" t="s">
        <v>2338</v>
      </c>
      <c r="C393" s="24">
        <f t="shared" si="34"/>
        <v>37067</v>
      </c>
      <c r="D393" s="23">
        <f t="shared" si="35"/>
        <v>47.06</v>
      </c>
      <c r="E393" s="23">
        <f t="shared" si="36"/>
        <v>47.06</v>
      </c>
      <c r="F393" s="23">
        <f t="shared" ref="F393:F456" si="38">LN(E393/E392)</f>
        <v>4.2507970884506893E-4</v>
      </c>
      <c r="G393" s="23">
        <f t="shared" si="37"/>
        <v>2001</v>
      </c>
    </row>
    <row r="394" spans="1:7" x14ac:dyDescent="0.2">
      <c r="A394" s="23" t="s">
        <v>2337</v>
      </c>
      <c r="C394" s="24">
        <f t="shared" si="34"/>
        <v>37068</v>
      </c>
      <c r="D394" s="23">
        <f t="shared" si="35"/>
        <v>47.07</v>
      </c>
      <c r="E394" s="23">
        <f t="shared" si="36"/>
        <v>47.07</v>
      </c>
      <c r="F394" s="23">
        <f t="shared" si="38"/>
        <v>2.1247211383441816E-4</v>
      </c>
      <c r="G394" s="23">
        <f t="shared" si="37"/>
        <v>2001</v>
      </c>
    </row>
    <row r="395" spans="1:7" x14ac:dyDescent="0.2">
      <c r="A395" s="23" t="s">
        <v>2336</v>
      </c>
      <c r="C395" s="24">
        <f t="shared" si="34"/>
        <v>37069</v>
      </c>
      <c r="D395" s="23">
        <f t="shared" si="35"/>
        <v>47.04</v>
      </c>
      <c r="E395" s="23">
        <f t="shared" si="36"/>
        <v>47.04</v>
      </c>
      <c r="F395" s="23">
        <f t="shared" si="38"/>
        <v>-6.3755182267942923E-4</v>
      </c>
      <c r="G395" s="23">
        <f t="shared" si="37"/>
        <v>2001</v>
      </c>
    </row>
    <row r="396" spans="1:7" x14ac:dyDescent="0.2">
      <c r="A396" s="23" t="s">
        <v>2335</v>
      </c>
      <c r="C396" s="24">
        <f t="shared" si="34"/>
        <v>37070</v>
      </c>
      <c r="D396" s="23">
        <f t="shared" si="35"/>
        <v>47.06</v>
      </c>
      <c r="E396" s="23">
        <f t="shared" si="36"/>
        <v>47.06</v>
      </c>
      <c r="F396" s="23">
        <f t="shared" si="38"/>
        <v>4.2507970884506893E-4</v>
      </c>
      <c r="G396" s="23">
        <f t="shared" si="37"/>
        <v>2001</v>
      </c>
    </row>
    <row r="397" spans="1:7" x14ac:dyDescent="0.2">
      <c r="A397" s="23" t="s">
        <v>2334</v>
      </c>
      <c r="C397" s="24">
        <f t="shared" si="34"/>
        <v>37071</v>
      </c>
      <c r="D397" s="23">
        <f t="shared" si="35"/>
        <v>47.09</v>
      </c>
      <c r="E397" s="23">
        <f t="shared" si="36"/>
        <v>47.09</v>
      </c>
      <c r="F397" s="23">
        <f t="shared" si="38"/>
        <v>6.3728095624679046E-4</v>
      </c>
      <c r="G397" s="23">
        <f t="shared" si="37"/>
        <v>2001</v>
      </c>
    </row>
    <row r="398" spans="1:7" x14ac:dyDescent="0.2">
      <c r="A398" s="23" t="s">
        <v>2333</v>
      </c>
      <c r="C398" s="24">
        <f t="shared" si="34"/>
        <v>37074</v>
      </c>
      <c r="D398" s="23">
        <f t="shared" si="35"/>
        <v>47.18</v>
      </c>
      <c r="E398" s="23">
        <f t="shared" si="36"/>
        <v>47.18</v>
      </c>
      <c r="F398" s="23">
        <f t="shared" si="38"/>
        <v>1.9094097240656817E-3</v>
      </c>
      <c r="G398" s="23">
        <f t="shared" si="37"/>
        <v>2001</v>
      </c>
    </row>
    <row r="399" spans="1:7" x14ac:dyDescent="0.2">
      <c r="A399" s="23" t="s">
        <v>2332</v>
      </c>
      <c r="C399" s="24">
        <f t="shared" si="34"/>
        <v>37075</v>
      </c>
      <c r="D399" s="23">
        <f t="shared" si="35"/>
        <v>47.17</v>
      </c>
      <c r="E399" s="23">
        <f t="shared" si="36"/>
        <v>47.17</v>
      </c>
      <c r="F399" s="23">
        <f t="shared" si="38"/>
        <v>-2.1197668335861837E-4</v>
      </c>
      <c r="G399" s="23">
        <f t="shared" si="37"/>
        <v>2001</v>
      </c>
    </row>
    <row r="400" spans="1:7" x14ac:dyDescent="0.2">
      <c r="A400" s="23" t="s">
        <v>2331</v>
      </c>
      <c r="C400" s="24">
        <f t="shared" si="34"/>
        <v>37076</v>
      </c>
      <c r="D400" s="23" t="e">
        <f t="shared" si="35"/>
        <v>#VALUE!</v>
      </c>
      <c r="E400" s="23">
        <f t="shared" si="36"/>
        <v>47.17</v>
      </c>
      <c r="F400" s="23">
        <f t="shared" si="38"/>
        <v>0</v>
      </c>
      <c r="G400" s="23">
        <f t="shared" si="37"/>
        <v>2001</v>
      </c>
    </row>
    <row r="401" spans="1:7" x14ac:dyDescent="0.2">
      <c r="A401" s="23" t="s">
        <v>2330</v>
      </c>
      <c r="C401" s="24">
        <f t="shared" si="34"/>
        <v>37077</v>
      </c>
      <c r="D401" s="23">
        <f t="shared" si="35"/>
        <v>47.18</v>
      </c>
      <c r="E401" s="23">
        <f t="shared" si="36"/>
        <v>47.18</v>
      </c>
      <c r="F401" s="23">
        <f t="shared" si="38"/>
        <v>2.119766833585917E-4</v>
      </c>
      <c r="G401" s="23">
        <f t="shared" si="37"/>
        <v>2001</v>
      </c>
    </row>
    <row r="402" spans="1:7" x14ac:dyDescent="0.2">
      <c r="A402" s="23" t="s">
        <v>2329</v>
      </c>
      <c r="C402" s="24">
        <f t="shared" si="34"/>
        <v>37078</v>
      </c>
      <c r="D402" s="23">
        <f t="shared" si="35"/>
        <v>47.17</v>
      </c>
      <c r="E402" s="23">
        <f t="shared" si="36"/>
        <v>47.17</v>
      </c>
      <c r="F402" s="23">
        <f t="shared" si="38"/>
        <v>-2.1197668335861837E-4</v>
      </c>
      <c r="G402" s="23">
        <f t="shared" si="37"/>
        <v>2001</v>
      </c>
    </row>
    <row r="403" spans="1:7" x14ac:dyDescent="0.2">
      <c r="A403" s="23" t="s">
        <v>2328</v>
      </c>
      <c r="C403" s="24">
        <f t="shared" si="34"/>
        <v>37081</v>
      </c>
      <c r="D403" s="23">
        <f t="shared" si="35"/>
        <v>47.19</v>
      </c>
      <c r="E403" s="23">
        <f t="shared" si="36"/>
        <v>47.19</v>
      </c>
      <c r="F403" s="23">
        <f t="shared" si="38"/>
        <v>4.2390844212569339E-4</v>
      </c>
      <c r="G403" s="23">
        <f t="shared" si="37"/>
        <v>2001</v>
      </c>
    </row>
    <row r="404" spans="1:7" x14ac:dyDescent="0.2">
      <c r="A404" s="23" t="s">
        <v>2327</v>
      </c>
      <c r="C404" s="24">
        <f t="shared" si="34"/>
        <v>37082</v>
      </c>
      <c r="D404" s="23">
        <f t="shared" si="35"/>
        <v>47.19</v>
      </c>
      <c r="E404" s="23">
        <f t="shared" si="36"/>
        <v>47.19</v>
      </c>
      <c r="F404" s="23">
        <f t="shared" si="38"/>
        <v>0</v>
      </c>
      <c r="G404" s="23">
        <f t="shared" si="37"/>
        <v>2001</v>
      </c>
    </row>
    <row r="405" spans="1:7" x14ac:dyDescent="0.2">
      <c r="A405" s="23" t="s">
        <v>2326</v>
      </c>
      <c r="C405" s="24">
        <f t="shared" si="34"/>
        <v>37083</v>
      </c>
      <c r="D405" s="23">
        <f t="shared" si="35"/>
        <v>47.21</v>
      </c>
      <c r="E405" s="23">
        <f t="shared" si="36"/>
        <v>47.21</v>
      </c>
      <c r="F405" s="23">
        <f t="shared" si="38"/>
        <v>4.2372881989933387E-4</v>
      </c>
      <c r="G405" s="23">
        <f t="shared" si="37"/>
        <v>2001</v>
      </c>
    </row>
    <row r="406" spans="1:7" x14ac:dyDescent="0.2">
      <c r="A406" s="23" t="s">
        <v>2325</v>
      </c>
      <c r="C406" s="24">
        <f t="shared" si="34"/>
        <v>37084</v>
      </c>
      <c r="D406" s="23">
        <f t="shared" si="35"/>
        <v>47.2</v>
      </c>
      <c r="E406" s="23">
        <f t="shared" si="36"/>
        <v>47.2</v>
      </c>
      <c r="F406" s="23">
        <f t="shared" si="38"/>
        <v>-2.1184196668560658E-4</v>
      </c>
      <c r="G406" s="23">
        <f t="shared" si="37"/>
        <v>2001</v>
      </c>
    </row>
    <row r="407" spans="1:7" x14ac:dyDescent="0.2">
      <c r="A407" s="23" t="s">
        <v>2324</v>
      </c>
      <c r="C407" s="24">
        <f t="shared" si="34"/>
        <v>37085</v>
      </c>
      <c r="D407" s="23">
        <f t="shared" si="35"/>
        <v>47.21</v>
      </c>
      <c r="E407" s="23">
        <f t="shared" si="36"/>
        <v>47.21</v>
      </c>
      <c r="F407" s="23">
        <f t="shared" si="38"/>
        <v>2.1184196668569034E-4</v>
      </c>
      <c r="G407" s="23">
        <f t="shared" si="37"/>
        <v>2001</v>
      </c>
    </row>
    <row r="408" spans="1:7" x14ac:dyDescent="0.2">
      <c r="A408" s="23" t="s">
        <v>2323</v>
      </c>
      <c r="C408" s="24">
        <f t="shared" si="34"/>
        <v>37088</v>
      </c>
      <c r="D408" s="23">
        <f t="shared" si="35"/>
        <v>47.2</v>
      </c>
      <c r="E408" s="23">
        <f t="shared" si="36"/>
        <v>47.2</v>
      </c>
      <c r="F408" s="23">
        <f t="shared" si="38"/>
        <v>-2.1184196668560658E-4</v>
      </c>
      <c r="G408" s="23">
        <f t="shared" si="37"/>
        <v>2001</v>
      </c>
    </row>
    <row r="409" spans="1:7" x14ac:dyDescent="0.2">
      <c r="A409" s="23" t="s">
        <v>2322</v>
      </c>
      <c r="C409" s="24">
        <f t="shared" si="34"/>
        <v>37089</v>
      </c>
      <c r="D409" s="23">
        <f t="shared" si="35"/>
        <v>47.16</v>
      </c>
      <c r="E409" s="23">
        <f t="shared" si="36"/>
        <v>47.16</v>
      </c>
      <c r="F409" s="23">
        <f t="shared" si="38"/>
        <v>-8.4781692233967039E-4</v>
      </c>
      <c r="G409" s="23">
        <f t="shared" si="37"/>
        <v>2001</v>
      </c>
    </row>
    <row r="410" spans="1:7" x14ac:dyDescent="0.2">
      <c r="A410" s="23" t="s">
        <v>2321</v>
      </c>
      <c r="C410" s="24">
        <f t="shared" si="34"/>
        <v>37090</v>
      </c>
      <c r="D410" s="23">
        <f t="shared" si="35"/>
        <v>47.12</v>
      </c>
      <c r="E410" s="23">
        <f t="shared" si="36"/>
        <v>47.12</v>
      </c>
      <c r="F410" s="23">
        <f t="shared" si="38"/>
        <v>-8.4853632583886359E-4</v>
      </c>
      <c r="G410" s="23">
        <f t="shared" si="37"/>
        <v>2001</v>
      </c>
    </row>
    <row r="411" spans="1:7" x14ac:dyDescent="0.2">
      <c r="A411" s="23" t="s">
        <v>2320</v>
      </c>
      <c r="C411" s="24">
        <f t="shared" si="34"/>
        <v>37091</v>
      </c>
      <c r="D411" s="23">
        <f t="shared" si="35"/>
        <v>47.16</v>
      </c>
      <c r="E411" s="23">
        <f t="shared" si="36"/>
        <v>47.16</v>
      </c>
      <c r="F411" s="23">
        <f t="shared" si="38"/>
        <v>8.4853632583886413E-4</v>
      </c>
      <c r="G411" s="23">
        <f t="shared" si="37"/>
        <v>2001</v>
      </c>
    </row>
    <row r="412" spans="1:7" x14ac:dyDescent="0.2">
      <c r="A412" s="23" t="s">
        <v>2319</v>
      </c>
      <c r="C412" s="24">
        <f t="shared" si="34"/>
        <v>37092</v>
      </c>
      <c r="D412" s="23">
        <f t="shared" si="35"/>
        <v>47.17</v>
      </c>
      <c r="E412" s="23">
        <f t="shared" si="36"/>
        <v>47.17</v>
      </c>
      <c r="F412" s="23">
        <f t="shared" si="38"/>
        <v>2.1202162700030897E-4</v>
      </c>
      <c r="G412" s="23">
        <f t="shared" si="37"/>
        <v>2001</v>
      </c>
    </row>
    <row r="413" spans="1:7" x14ac:dyDescent="0.2">
      <c r="A413" s="23" t="s">
        <v>2318</v>
      </c>
      <c r="C413" s="24">
        <f t="shared" si="34"/>
        <v>37095</v>
      </c>
      <c r="D413" s="23">
        <f t="shared" si="35"/>
        <v>47.17</v>
      </c>
      <c r="E413" s="23">
        <f t="shared" si="36"/>
        <v>47.17</v>
      </c>
      <c r="F413" s="23">
        <f t="shared" si="38"/>
        <v>0</v>
      </c>
      <c r="G413" s="23">
        <f t="shared" si="37"/>
        <v>2001</v>
      </c>
    </row>
    <row r="414" spans="1:7" x14ac:dyDescent="0.2">
      <c r="A414" s="23" t="s">
        <v>2317</v>
      </c>
      <c r="C414" s="24">
        <f t="shared" si="34"/>
        <v>37096</v>
      </c>
      <c r="D414" s="23">
        <f t="shared" si="35"/>
        <v>47.11</v>
      </c>
      <c r="E414" s="23">
        <f t="shared" si="36"/>
        <v>47.11</v>
      </c>
      <c r="F414" s="23">
        <f t="shared" si="38"/>
        <v>-1.2728045842205576E-3</v>
      </c>
      <c r="G414" s="23">
        <f t="shared" si="37"/>
        <v>2001</v>
      </c>
    </row>
    <row r="415" spans="1:7" x14ac:dyDescent="0.2">
      <c r="A415" s="23" t="s">
        <v>2316</v>
      </c>
      <c r="C415" s="24">
        <f t="shared" si="34"/>
        <v>37097</v>
      </c>
      <c r="D415" s="23">
        <f t="shared" si="35"/>
        <v>47.19</v>
      </c>
      <c r="E415" s="23">
        <f t="shared" si="36"/>
        <v>47.19</v>
      </c>
      <c r="F415" s="23">
        <f t="shared" si="38"/>
        <v>1.6967130263464E-3</v>
      </c>
      <c r="G415" s="23">
        <f t="shared" si="37"/>
        <v>2001</v>
      </c>
    </row>
    <row r="416" spans="1:7" x14ac:dyDescent="0.2">
      <c r="A416" s="23" t="s">
        <v>2315</v>
      </c>
      <c r="C416" s="24">
        <f t="shared" si="34"/>
        <v>37098</v>
      </c>
      <c r="D416" s="23">
        <f t="shared" si="35"/>
        <v>47.2</v>
      </c>
      <c r="E416" s="23">
        <f t="shared" si="36"/>
        <v>47.2</v>
      </c>
      <c r="F416" s="23">
        <f t="shared" si="38"/>
        <v>2.1188685321371167E-4</v>
      </c>
      <c r="G416" s="23">
        <f t="shared" si="37"/>
        <v>2001</v>
      </c>
    </row>
    <row r="417" spans="1:7" x14ac:dyDescent="0.2">
      <c r="A417" s="23" t="s">
        <v>2314</v>
      </c>
      <c r="C417" s="24">
        <f t="shared" si="34"/>
        <v>37099</v>
      </c>
      <c r="D417" s="23">
        <f t="shared" si="35"/>
        <v>47.19</v>
      </c>
      <c r="E417" s="23">
        <f t="shared" si="36"/>
        <v>47.19</v>
      </c>
      <c r="F417" s="23">
        <f t="shared" si="38"/>
        <v>-2.118868532136689E-4</v>
      </c>
      <c r="G417" s="23">
        <f t="shared" si="37"/>
        <v>2001</v>
      </c>
    </row>
    <row r="418" spans="1:7" x14ac:dyDescent="0.2">
      <c r="A418" s="23" t="s">
        <v>2313</v>
      </c>
      <c r="C418" s="24">
        <f t="shared" si="34"/>
        <v>37102</v>
      </c>
      <c r="D418" s="23">
        <f t="shared" si="35"/>
        <v>47.19</v>
      </c>
      <c r="E418" s="23">
        <f t="shared" si="36"/>
        <v>47.19</v>
      </c>
      <c r="F418" s="23">
        <f t="shared" si="38"/>
        <v>0</v>
      </c>
      <c r="G418" s="23">
        <f t="shared" si="37"/>
        <v>2001</v>
      </c>
    </row>
    <row r="419" spans="1:7" x14ac:dyDescent="0.2">
      <c r="A419" s="23" t="s">
        <v>2312</v>
      </c>
      <c r="C419" s="24">
        <f t="shared" si="34"/>
        <v>37103</v>
      </c>
      <c r="D419" s="23">
        <f t="shared" si="35"/>
        <v>47.18</v>
      </c>
      <c r="E419" s="23">
        <f t="shared" si="36"/>
        <v>47.18</v>
      </c>
      <c r="F419" s="23">
        <f t="shared" si="38"/>
        <v>-2.1193175876711888E-4</v>
      </c>
      <c r="G419" s="23">
        <f t="shared" si="37"/>
        <v>2001</v>
      </c>
    </row>
    <row r="420" spans="1:7" x14ac:dyDescent="0.2">
      <c r="A420" s="23" t="s">
        <v>2311</v>
      </c>
      <c r="C420" s="24">
        <f t="shared" si="34"/>
        <v>37104</v>
      </c>
      <c r="D420" s="23">
        <f t="shared" si="35"/>
        <v>47.16</v>
      </c>
      <c r="E420" s="23">
        <f t="shared" si="36"/>
        <v>47.16</v>
      </c>
      <c r="F420" s="23">
        <f t="shared" si="38"/>
        <v>-4.2399831035880791E-4</v>
      </c>
      <c r="G420" s="23">
        <f t="shared" si="37"/>
        <v>2001</v>
      </c>
    </row>
    <row r="421" spans="1:7" x14ac:dyDescent="0.2">
      <c r="A421" s="23" t="s">
        <v>2310</v>
      </c>
      <c r="C421" s="24">
        <f t="shared" si="34"/>
        <v>37105</v>
      </c>
      <c r="D421" s="23">
        <f t="shared" si="35"/>
        <v>47.11</v>
      </c>
      <c r="E421" s="23">
        <f t="shared" si="36"/>
        <v>47.11</v>
      </c>
      <c r="F421" s="23">
        <f t="shared" si="38"/>
        <v>-1.0607829572203483E-3</v>
      </c>
      <c r="G421" s="23">
        <f t="shared" si="37"/>
        <v>2001</v>
      </c>
    </row>
    <row r="422" spans="1:7" x14ac:dyDescent="0.2">
      <c r="A422" s="23" t="s">
        <v>2309</v>
      </c>
      <c r="C422" s="24">
        <f t="shared" si="34"/>
        <v>37106</v>
      </c>
      <c r="D422" s="23">
        <f t="shared" si="35"/>
        <v>47.17</v>
      </c>
      <c r="E422" s="23">
        <f t="shared" si="36"/>
        <v>47.17</v>
      </c>
      <c r="F422" s="23">
        <f t="shared" si="38"/>
        <v>1.2728045842205582E-3</v>
      </c>
      <c r="G422" s="23">
        <f t="shared" si="37"/>
        <v>2001</v>
      </c>
    </row>
    <row r="423" spans="1:7" x14ac:dyDescent="0.2">
      <c r="A423" s="23" t="s">
        <v>2308</v>
      </c>
      <c r="C423" s="24">
        <f t="shared" si="34"/>
        <v>37109</v>
      </c>
      <c r="D423" s="23">
        <f t="shared" si="35"/>
        <v>47.16</v>
      </c>
      <c r="E423" s="23">
        <f t="shared" si="36"/>
        <v>47.16</v>
      </c>
      <c r="F423" s="23">
        <f t="shared" si="38"/>
        <v>-2.1202162700027387E-4</v>
      </c>
      <c r="G423" s="23">
        <f t="shared" si="37"/>
        <v>2001</v>
      </c>
    </row>
    <row r="424" spans="1:7" x14ac:dyDescent="0.2">
      <c r="A424" s="23" t="s">
        <v>2307</v>
      </c>
      <c r="C424" s="24">
        <f t="shared" si="34"/>
        <v>37110</v>
      </c>
      <c r="D424" s="23">
        <f t="shared" si="35"/>
        <v>47.11</v>
      </c>
      <c r="E424" s="23">
        <f t="shared" si="36"/>
        <v>47.11</v>
      </c>
      <c r="F424" s="23">
        <f t="shared" si="38"/>
        <v>-1.0607829572203483E-3</v>
      </c>
      <c r="G424" s="23">
        <f t="shared" si="37"/>
        <v>2001</v>
      </c>
    </row>
    <row r="425" spans="1:7" x14ac:dyDescent="0.2">
      <c r="A425" s="23" t="s">
        <v>2306</v>
      </c>
      <c r="C425" s="24">
        <f t="shared" si="34"/>
        <v>37111</v>
      </c>
      <c r="D425" s="23">
        <f t="shared" si="35"/>
        <v>47.19</v>
      </c>
      <c r="E425" s="23">
        <f t="shared" si="36"/>
        <v>47.19</v>
      </c>
      <c r="F425" s="23">
        <f t="shared" si="38"/>
        <v>1.6967130263464E-3</v>
      </c>
      <c r="G425" s="23">
        <f t="shared" si="37"/>
        <v>2001</v>
      </c>
    </row>
    <row r="426" spans="1:7" x14ac:dyDescent="0.2">
      <c r="A426" s="23" t="s">
        <v>2305</v>
      </c>
      <c r="C426" s="24">
        <f t="shared" si="34"/>
        <v>37112</v>
      </c>
      <c r="D426" s="23">
        <f t="shared" si="35"/>
        <v>47.18</v>
      </c>
      <c r="E426" s="23">
        <f t="shared" si="36"/>
        <v>47.18</v>
      </c>
      <c r="F426" s="23">
        <f t="shared" si="38"/>
        <v>-2.1193175876711888E-4</v>
      </c>
      <c r="G426" s="23">
        <f t="shared" si="37"/>
        <v>2001</v>
      </c>
    </row>
    <row r="427" spans="1:7" x14ac:dyDescent="0.2">
      <c r="A427" s="23" t="s">
        <v>2304</v>
      </c>
      <c r="C427" s="24">
        <f t="shared" si="34"/>
        <v>37113</v>
      </c>
      <c r="D427" s="23">
        <f t="shared" si="35"/>
        <v>47.17</v>
      </c>
      <c r="E427" s="23">
        <f t="shared" si="36"/>
        <v>47.17</v>
      </c>
      <c r="F427" s="23">
        <f t="shared" si="38"/>
        <v>-2.1197668335861837E-4</v>
      </c>
      <c r="G427" s="23">
        <f t="shared" si="37"/>
        <v>2001</v>
      </c>
    </row>
    <row r="428" spans="1:7" x14ac:dyDescent="0.2">
      <c r="A428" s="23" t="s">
        <v>2303</v>
      </c>
      <c r="C428" s="24">
        <f t="shared" si="34"/>
        <v>37116</v>
      </c>
      <c r="D428" s="23">
        <f t="shared" si="35"/>
        <v>47.17</v>
      </c>
      <c r="E428" s="23">
        <f t="shared" si="36"/>
        <v>47.17</v>
      </c>
      <c r="F428" s="23">
        <f t="shared" si="38"/>
        <v>0</v>
      </c>
      <c r="G428" s="23">
        <f t="shared" si="37"/>
        <v>2001</v>
      </c>
    </row>
    <row r="429" spans="1:7" x14ac:dyDescent="0.2">
      <c r="A429" s="23" t="s">
        <v>2302</v>
      </c>
      <c r="C429" s="24">
        <f t="shared" si="34"/>
        <v>37117</v>
      </c>
      <c r="D429" s="23">
        <f t="shared" si="35"/>
        <v>47.15</v>
      </c>
      <c r="E429" s="23">
        <f t="shared" si="36"/>
        <v>47.15</v>
      </c>
      <c r="F429" s="23">
        <f t="shared" si="38"/>
        <v>-4.2408821670387548E-4</v>
      </c>
      <c r="G429" s="23">
        <f t="shared" si="37"/>
        <v>2001</v>
      </c>
    </row>
    <row r="430" spans="1:7" x14ac:dyDescent="0.2">
      <c r="A430" s="23" t="s">
        <v>2301</v>
      </c>
      <c r="C430" s="24">
        <f t="shared" si="34"/>
        <v>37118</v>
      </c>
      <c r="D430" s="23">
        <f t="shared" si="35"/>
        <v>47.16</v>
      </c>
      <c r="E430" s="23">
        <f t="shared" si="36"/>
        <v>47.16</v>
      </c>
      <c r="F430" s="23">
        <f t="shared" si="38"/>
        <v>2.1206658970359947E-4</v>
      </c>
      <c r="G430" s="23">
        <f t="shared" si="37"/>
        <v>2001</v>
      </c>
    </row>
    <row r="431" spans="1:7" x14ac:dyDescent="0.2">
      <c r="A431" s="23" t="s">
        <v>2300</v>
      </c>
      <c r="C431" s="24">
        <f t="shared" si="34"/>
        <v>37119</v>
      </c>
      <c r="D431" s="23">
        <f t="shared" si="35"/>
        <v>47.16</v>
      </c>
      <c r="E431" s="23">
        <f t="shared" si="36"/>
        <v>47.16</v>
      </c>
      <c r="F431" s="23">
        <f t="shared" si="38"/>
        <v>0</v>
      </c>
      <c r="G431" s="23">
        <f t="shared" si="37"/>
        <v>2001</v>
      </c>
    </row>
    <row r="432" spans="1:7" x14ac:dyDescent="0.2">
      <c r="A432" s="23" t="s">
        <v>2299</v>
      </c>
      <c r="C432" s="24">
        <f t="shared" si="34"/>
        <v>37120</v>
      </c>
      <c r="D432" s="23">
        <f t="shared" si="35"/>
        <v>47.17</v>
      </c>
      <c r="E432" s="23">
        <f t="shared" si="36"/>
        <v>47.17</v>
      </c>
      <c r="F432" s="23">
        <f t="shared" si="38"/>
        <v>2.1202162700030897E-4</v>
      </c>
      <c r="G432" s="23">
        <f t="shared" si="37"/>
        <v>2001</v>
      </c>
    </row>
    <row r="433" spans="1:7" x14ac:dyDescent="0.2">
      <c r="A433" s="23" t="s">
        <v>2298</v>
      </c>
      <c r="C433" s="24">
        <f t="shared" si="34"/>
        <v>37123</v>
      </c>
      <c r="D433" s="23">
        <f t="shared" si="35"/>
        <v>47.18</v>
      </c>
      <c r="E433" s="23">
        <f t="shared" si="36"/>
        <v>47.18</v>
      </c>
      <c r="F433" s="23">
        <f t="shared" si="38"/>
        <v>2.119766833585917E-4</v>
      </c>
      <c r="G433" s="23">
        <f t="shared" si="37"/>
        <v>2001</v>
      </c>
    </row>
    <row r="434" spans="1:7" x14ac:dyDescent="0.2">
      <c r="A434" s="23" t="s">
        <v>2297</v>
      </c>
      <c r="C434" s="24">
        <f t="shared" si="34"/>
        <v>37124</v>
      </c>
      <c r="D434" s="23">
        <f t="shared" si="35"/>
        <v>47.18</v>
      </c>
      <c r="E434" s="23">
        <f t="shared" si="36"/>
        <v>47.18</v>
      </c>
      <c r="F434" s="23">
        <f t="shared" si="38"/>
        <v>0</v>
      </c>
      <c r="G434" s="23">
        <f t="shared" si="37"/>
        <v>2001</v>
      </c>
    </row>
    <row r="435" spans="1:7" x14ac:dyDescent="0.2">
      <c r="A435" s="23" t="s">
        <v>2296</v>
      </c>
      <c r="C435" s="24">
        <f t="shared" si="34"/>
        <v>37125</v>
      </c>
      <c r="D435" s="23">
        <f t="shared" si="35"/>
        <v>47.18</v>
      </c>
      <c r="E435" s="23">
        <f t="shared" si="36"/>
        <v>47.18</v>
      </c>
      <c r="F435" s="23">
        <f t="shared" si="38"/>
        <v>0</v>
      </c>
      <c r="G435" s="23">
        <f t="shared" si="37"/>
        <v>2001</v>
      </c>
    </row>
    <row r="436" spans="1:7" x14ac:dyDescent="0.2">
      <c r="A436" s="23" t="s">
        <v>2295</v>
      </c>
      <c r="C436" s="24">
        <f t="shared" si="34"/>
        <v>37126</v>
      </c>
      <c r="D436" s="23">
        <f t="shared" si="35"/>
        <v>47.17</v>
      </c>
      <c r="E436" s="23">
        <f t="shared" si="36"/>
        <v>47.17</v>
      </c>
      <c r="F436" s="23">
        <f t="shared" si="38"/>
        <v>-2.1197668335861837E-4</v>
      </c>
      <c r="G436" s="23">
        <f t="shared" si="37"/>
        <v>2001</v>
      </c>
    </row>
    <row r="437" spans="1:7" x14ac:dyDescent="0.2">
      <c r="A437" s="23" t="s">
        <v>2294</v>
      </c>
      <c r="C437" s="24">
        <f t="shared" si="34"/>
        <v>37127</v>
      </c>
      <c r="D437" s="23">
        <f t="shared" si="35"/>
        <v>47.17</v>
      </c>
      <c r="E437" s="23">
        <f t="shared" si="36"/>
        <v>47.17</v>
      </c>
      <c r="F437" s="23">
        <f t="shared" si="38"/>
        <v>0</v>
      </c>
      <c r="G437" s="23">
        <f t="shared" si="37"/>
        <v>2001</v>
      </c>
    </row>
    <row r="438" spans="1:7" x14ac:dyDescent="0.2">
      <c r="A438" s="23" t="s">
        <v>2293</v>
      </c>
      <c r="C438" s="24">
        <f t="shared" si="34"/>
        <v>37130</v>
      </c>
      <c r="D438" s="23">
        <f t="shared" si="35"/>
        <v>47.19</v>
      </c>
      <c r="E438" s="23">
        <f t="shared" si="36"/>
        <v>47.19</v>
      </c>
      <c r="F438" s="23">
        <f t="shared" si="38"/>
        <v>4.2390844212569339E-4</v>
      </c>
      <c r="G438" s="23">
        <f t="shared" si="37"/>
        <v>2001</v>
      </c>
    </row>
    <row r="439" spans="1:7" x14ac:dyDescent="0.2">
      <c r="A439" s="23" t="s">
        <v>2292</v>
      </c>
      <c r="C439" s="24">
        <f t="shared" si="34"/>
        <v>37131</v>
      </c>
      <c r="D439" s="23">
        <f t="shared" si="35"/>
        <v>47.19</v>
      </c>
      <c r="E439" s="23">
        <f t="shared" si="36"/>
        <v>47.19</v>
      </c>
      <c r="F439" s="23">
        <f t="shared" si="38"/>
        <v>0</v>
      </c>
      <c r="G439" s="23">
        <f t="shared" si="37"/>
        <v>2001</v>
      </c>
    </row>
    <row r="440" spans="1:7" x14ac:dyDescent="0.2">
      <c r="A440" s="23" t="s">
        <v>2291</v>
      </c>
      <c r="C440" s="24">
        <f t="shared" si="34"/>
        <v>37132</v>
      </c>
      <c r="D440" s="23">
        <f t="shared" si="35"/>
        <v>47.16</v>
      </c>
      <c r="E440" s="23">
        <f t="shared" si="36"/>
        <v>47.16</v>
      </c>
      <c r="F440" s="23">
        <f t="shared" si="38"/>
        <v>-6.3593006912601897E-4</v>
      </c>
      <c r="G440" s="23">
        <f t="shared" si="37"/>
        <v>2001</v>
      </c>
    </row>
    <row r="441" spans="1:7" x14ac:dyDescent="0.2">
      <c r="A441" s="23" t="s">
        <v>2290</v>
      </c>
      <c r="C441" s="24">
        <f t="shared" si="34"/>
        <v>37133</v>
      </c>
      <c r="D441" s="23">
        <f t="shared" si="35"/>
        <v>47.18</v>
      </c>
      <c r="E441" s="23">
        <f t="shared" si="36"/>
        <v>47.18</v>
      </c>
      <c r="F441" s="23">
        <f t="shared" si="38"/>
        <v>4.2399831035893574E-4</v>
      </c>
      <c r="G441" s="23">
        <f t="shared" si="37"/>
        <v>2001</v>
      </c>
    </row>
    <row r="442" spans="1:7" x14ac:dyDescent="0.2">
      <c r="A442" s="23" t="s">
        <v>2289</v>
      </c>
      <c r="C442" s="24">
        <f t="shared" si="34"/>
        <v>37134</v>
      </c>
      <c r="D442" s="23">
        <f t="shared" si="35"/>
        <v>47.17</v>
      </c>
      <c r="E442" s="23">
        <f t="shared" si="36"/>
        <v>47.17</v>
      </c>
      <c r="F442" s="23">
        <f t="shared" si="38"/>
        <v>-2.1197668335861837E-4</v>
      </c>
      <c r="G442" s="23">
        <f t="shared" si="37"/>
        <v>2001</v>
      </c>
    </row>
    <row r="443" spans="1:7" x14ac:dyDescent="0.2">
      <c r="A443" s="23" t="s">
        <v>2288</v>
      </c>
      <c r="C443" s="24">
        <f t="shared" si="34"/>
        <v>37137</v>
      </c>
      <c r="D443" s="23" t="e">
        <f t="shared" si="35"/>
        <v>#VALUE!</v>
      </c>
      <c r="E443" s="23">
        <f t="shared" si="36"/>
        <v>47.17</v>
      </c>
      <c r="F443" s="23">
        <f t="shared" si="38"/>
        <v>0</v>
      </c>
      <c r="G443" s="23">
        <f t="shared" si="37"/>
        <v>2001</v>
      </c>
    </row>
    <row r="444" spans="1:7" x14ac:dyDescent="0.2">
      <c r="A444" s="23" t="s">
        <v>2287</v>
      </c>
      <c r="C444" s="24">
        <f t="shared" si="34"/>
        <v>37138</v>
      </c>
      <c r="D444" s="23">
        <f t="shared" si="35"/>
        <v>47.22</v>
      </c>
      <c r="E444" s="23">
        <f t="shared" si="36"/>
        <v>47.22</v>
      </c>
      <c r="F444" s="23">
        <f t="shared" si="38"/>
        <v>1.0594343611964032E-3</v>
      </c>
      <c r="G444" s="23">
        <f t="shared" si="37"/>
        <v>2001</v>
      </c>
    </row>
    <row r="445" spans="1:7" x14ac:dyDescent="0.2">
      <c r="A445" s="23" t="s">
        <v>2286</v>
      </c>
      <c r="C445" s="24">
        <f t="shared" si="34"/>
        <v>37139</v>
      </c>
      <c r="D445" s="23">
        <f t="shared" si="35"/>
        <v>47.2</v>
      </c>
      <c r="E445" s="23">
        <f t="shared" si="36"/>
        <v>47.2</v>
      </c>
      <c r="F445" s="23">
        <f t="shared" si="38"/>
        <v>-4.2363906585706688E-4</v>
      </c>
      <c r="G445" s="23">
        <f t="shared" si="37"/>
        <v>2001</v>
      </c>
    </row>
    <row r="446" spans="1:7" x14ac:dyDescent="0.2">
      <c r="A446" s="23" t="s">
        <v>2285</v>
      </c>
      <c r="C446" s="24">
        <f t="shared" si="34"/>
        <v>37140</v>
      </c>
      <c r="D446" s="23">
        <f t="shared" si="35"/>
        <v>47.22</v>
      </c>
      <c r="E446" s="23">
        <f t="shared" si="36"/>
        <v>47.22</v>
      </c>
      <c r="F446" s="23">
        <f t="shared" si="38"/>
        <v>4.2363906585718615E-4</v>
      </c>
      <c r="G446" s="23">
        <f t="shared" si="37"/>
        <v>2001</v>
      </c>
    </row>
    <row r="447" spans="1:7" x14ac:dyDescent="0.2">
      <c r="A447" s="23" t="s">
        <v>2284</v>
      </c>
      <c r="C447" s="24">
        <f t="shared" si="34"/>
        <v>37141</v>
      </c>
      <c r="D447" s="23">
        <f t="shared" si="35"/>
        <v>47.27</v>
      </c>
      <c r="E447" s="23">
        <f t="shared" si="36"/>
        <v>47.27</v>
      </c>
      <c r="F447" s="23">
        <f t="shared" si="38"/>
        <v>1.0583131477782763E-3</v>
      </c>
      <c r="G447" s="23">
        <f t="shared" si="37"/>
        <v>2001</v>
      </c>
    </row>
    <row r="448" spans="1:7" x14ac:dyDescent="0.2">
      <c r="A448" s="23" t="s">
        <v>2283</v>
      </c>
      <c r="C448" s="24">
        <f t="shared" si="34"/>
        <v>37144</v>
      </c>
      <c r="D448" s="23">
        <f t="shared" si="35"/>
        <v>47.38</v>
      </c>
      <c r="E448" s="23">
        <f t="shared" si="36"/>
        <v>47.38</v>
      </c>
      <c r="F448" s="23">
        <f t="shared" si="38"/>
        <v>2.3243539254943504E-3</v>
      </c>
      <c r="G448" s="23">
        <f t="shared" si="37"/>
        <v>2001</v>
      </c>
    </row>
    <row r="449" spans="1:7" x14ac:dyDescent="0.2">
      <c r="A449" s="23" t="s">
        <v>2282</v>
      </c>
      <c r="C449" s="24">
        <f t="shared" si="34"/>
        <v>37145</v>
      </c>
      <c r="D449" s="23" t="e">
        <f t="shared" si="35"/>
        <v>#VALUE!</v>
      </c>
      <c r="E449" s="23">
        <f t="shared" si="36"/>
        <v>47.38</v>
      </c>
      <c r="F449" s="23">
        <f t="shared" si="38"/>
        <v>0</v>
      </c>
      <c r="G449" s="23">
        <f t="shared" si="37"/>
        <v>2001</v>
      </c>
    </row>
    <row r="450" spans="1:7" x14ac:dyDescent="0.2">
      <c r="A450" s="23" t="s">
        <v>2281</v>
      </c>
      <c r="C450" s="24">
        <f t="shared" si="34"/>
        <v>37146</v>
      </c>
      <c r="D450" s="23">
        <f t="shared" si="35"/>
        <v>47.39</v>
      </c>
      <c r="E450" s="23">
        <f t="shared" si="36"/>
        <v>47.39</v>
      </c>
      <c r="F450" s="23">
        <f t="shared" si="38"/>
        <v>2.1103724885753692E-4</v>
      </c>
      <c r="G450" s="23">
        <f t="shared" si="37"/>
        <v>2001</v>
      </c>
    </row>
    <row r="451" spans="1:7" x14ac:dyDescent="0.2">
      <c r="A451" s="23" t="s">
        <v>2280</v>
      </c>
      <c r="C451" s="24">
        <f t="shared" si="34"/>
        <v>37147</v>
      </c>
      <c r="D451" s="23">
        <f t="shared" si="35"/>
        <v>47.49</v>
      </c>
      <c r="E451" s="23">
        <f t="shared" si="36"/>
        <v>47.49</v>
      </c>
      <c r="F451" s="23">
        <f t="shared" si="38"/>
        <v>2.1079265815335622E-3</v>
      </c>
      <c r="G451" s="23">
        <f t="shared" si="37"/>
        <v>2001</v>
      </c>
    </row>
    <row r="452" spans="1:7" x14ac:dyDescent="0.2">
      <c r="A452" s="23" t="s">
        <v>2279</v>
      </c>
      <c r="C452" s="24">
        <f t="shared" si="34"/>
        <v>37148</v>
      </c>
      <c r="D452" s="23">
        <f t="shared" si="35"/>
        <v>47.75</v>
      </c>
      <c r="E452" s="23">
        <f t="shared" si="36"/>
        <v>47.75</v>
      </c>
      <c r="F452" s="23">
        <f t="shared" si="38"/>
        <v>5.4599043657086342E-3</v>
      </c>
      <c r="G452" s="23">
        <f t="shared" si="37"/>
        <v>2001</v>
      </c>
    </row>
    <row r="453" spans="1:7" x14ac:dyDescent="0.2">
      <c r="A453" s="23" t="s">
        <v>2278</v>
      </c>
      <c r="C453" s="24">
        <f t="shared" si="34"/>
        <v>37151</v>
      </c>
      <c r="D453" s="23">
        <f t="shared" si="35"/>
        <v>47.77</v>
      </c>
      <c r="E453" s="23">
        <f t="shared" si="36"/>
        <v>47.77</v>
      </c>
      <c r="F453" s="23">
        <f t="shared" si="38"/>
        <v>4.1876047513129922E-4</v>
      </c>
      <c r="G453" s="23">
        <f t="shared" si="37"/>
        <v>2001</v>
      </c>
    </row>
    <row r="454" spans="1:7" x14ac:dyDescent="0.2">
      <c r="A454" s="23" t="s">
        <v>2277</v>
      </c>
      <c r="C454" s="24">
        <f t="shared" si="34"/>
        <v>37152</v>
      </c>
      <c r="D454" s="23">
        <f t="shared" si="35"/>
        <v>48.05</v>
      </c>
      <c r="E454" s="23">
        <f t="shared" si="36"/>
        <v>48.05</v>
      </c>
      <c r="F454" s="23">
        <f t="shared" si="38"/>
        <v>5.8443080144307945E-3</v>
      </c>
      <c r="G454" s="23">
        <f t="shared" si="37"/>
        <v>2001</v>
      </c>
    </row>
    <row r="455" spans="1:7" x14ac:dyDescent="0.2">
      <c r="A455" s="23" t="s">
        <v>2276</v>
      </c>
      <c r="C455" s="24">
        <f t="shared" si="34"/>
        <v>37153</v>
      </c>
      <c r="D455" s="23">
        <f t="shared" si="35"/>
        <v>47.96</v>
      </c>
      <c r="E455" s="23">
        <f t="shared" si="36"/>
        <v>47.96</v>
      </c>
      <c r="F455" s="23">
        <f t="shared" si="38"/>
        <v>-1.8748052569879075E-3</v>
      </c>
      <c r="G455" s="23">
        <f t="shared" si="37"/>
        <v>2001</v>
      </c>
    </row>
    <row r="456" spans="1:7" x14ac:dyDescent="0.2">
      <c r="A456" s="23" t="s">
        <v>2275</v>
      </c>
      <c r="C456" s="24">
        <f t="shared" ref="C456:C519" si="39">VALUE(LEFT(A456,15))</f>
        <v>37154</v>
      </c>
      <c r="D456" s="23">
        <f t="shared" ref="D456:D519" si="40">VALUE(RIGHT(A456,9))</f>
        <v>48.03</v>
      </c>
      <c r="E456" s="23">
        <f t="shared" ref="E456:E519" si="41">IF(ISNUMBER(D456),D456,D455)</f>
        <v>48.03</v>
      </c>
      <c r="F456" s="23">
        <f t="shared" si="38"/>
        <v>1.4584855174194701E-3</v>
      </c>
      <c r="G456" s="23">
        <f t="shared" ref="G456:G519" si="42">YEAR(C456)</f>
        <v>2001</v>
      </c>
    </row>
    <row r="457" spans="1:7" x14ac:dyDescent="0.2">
      <c r="A457" s="23" t="s">
        <v>2274</v>
      </c>
      <c r="C457" s="24">
        <f t="shared" si="39"/>
        <v>37155</v>
      </c>
      <c r="D457" s="23">
        <f t="shared" si="40"/>
        <v>48.08</v>
      </c>
      <c r="E457" s="23">
        <f t="shared" si="41"/>
        <v>48.08</v>
      </c>
      <c r="F457" s="23">
        <f t="shared" ref="F457:F520" si="43">LN(E457/E456)</f>
        <v>1.0404745502189893E-3</v>
      </c>
      <c r="G457" s="23">
        <f t="shared" si="42"/>
        <v>2001</v>
      </c>
    </row>
    <row r="458" spans="1:7" x14ac:dyDescent="0.2">
      <c r="A458" s="23" t="s">
        <v>2273</v>
      </c>
      <c r="C458" s="24">
        <f t="shared" si="39"/>
        <v>37158</v>
      </c>
      <c r="D458" s="23">
        <f t="shared" si="40"/>
        <v>48.08</v>
      </c>
      <c r="E458" s="23">
        <f t="shared" si="41"/>
        <v>48.08</v>
      </c>
      <c r="F458" s="23">
        <f t="shared" si="43"/>
        <v>0</v>
      </c>
      <c r="G458" s="23">
        <f t="shared" si="42"/>
        <v>2001</v>
      </c>
    </row>
    <row r="459" spans="1:7" x14ac:dyDescent="0.2">
      <c r="A459" s="23" t="s">
        <v>2272</v>
      </c>
      <c r="C459" s="24">
        <f t="shared" si="39"/>
        <v>37159</v>
      </c>
      <c r="D459" s="23">
        <f t="shared" si="40"/>
        <v>48.91</v>
      </c>
      <c r="E459" s="23">
        <f t="shared" si="41"/>
        <v>48.91</v>
      </c>
      <c r="F459" s="23">
        <f t="shared" si="43"/>
        <v>1.7115584324313558E-2</v>
      </c>
      <c r="G459" s="23">
        <f t="shared" si="42"/>
        <v>2001</v>
      </c>
    </row>
    <row r="460" spans="1:7" x14ac:dyDescent="0.2">
      <c r="A460" s="23" t="s">
        <v>2271</v>
      </c>
      <c r="C460" s="24">
        <f t="shared" si="39"/>
        <v>37160</v>
      </c>
      <c r="D460" s="23">
        <f t="shared" si="40"/>
        <v>47.91</v>
      </c>
      <c r="E460" s="23">
        <f t="shared" si="41"/>
        <v>47.91</v>
      </c>
      <c r="F460" s="23">
        <f t="shared" si="43"/>
        <v>-2.0657623656235052E-2</v>
      </c>
      <c r="G460" s="23">
        <f t="shared" si="42"/>
        <v>2001</v>
      </c>
    </row>
    <row r="461" spans="1:7" x14ac:dyDescent="0.2">
      <c r="A461" s="23" t="s">
        <v>2270</v>
      </c>
      <c r="C461" s="24">
        <f t="shared" si="39"/>
        <v>37161</v>
      </c>
      <c r="D461" s="23">
        <f t="shared" si="40"/>
        <v>47.91</v>
      </c>
      <c r="E461" s="23">
        <f t="shared" si="41"/>
        <v>47.91</v>
      </c>
      <c r="F461" s="23">
        <f t="shared" si="43"/>
        <v>0</v>
      </c>
      <c r="G461" s="23">
        <f t="shared" si="42"/>
        <v>2001</v>
      </c>
    </row>
    <row r="462" spans="1:7" x14ac:dyDescent="0.2">
      <c r="A462" s="23" t="s">
        <v>2269</v>
      </c>
      <c r="C462" s="24">
        <f t="shared" si="39"/>
        <v>37162</v>
      </c>
      <c r="D462" s="23">
        <f t="shared" si="40"/>
        <v>47.9</v>
      </c>
      <c r="E462" s="23">
        <f t="shared" si="41"/>
        <v>47.9</v>
      </c>
      <c r="F462" s="23">
        <f t="shared" si="43"/>
        <v>-2.087464781611951E-4</v>
      </c>
      <c r="G462" s="23">
        <f t="shared" si="42"/>
        <v>2001</v>
      </c>
    </row>
    <row r="463" spans="1:7" x14ac:dyDescent="0.2">
      <c r="A463" s="23" t="s">
        <v>2268</v>
      </c>
      <c r="C463" s="24">
        <f t="shared" si="39"/>
        <v>37165</v>
      </c>
      <c r="D463" s="23">
        <f t="shared" si="40"/>
        <v>48.03</v>
      </c>
      <c r="E463" s="23">
        <f t="shared" si="41"/>
        <v>48.03</v>
      </c>
      <c r="F463" s="23">
        <f t="shared" si="43"/>
        <v>2.7103112598634367E-3</v>
      </c>
      <c r="G463" s="23">
        <f t="shared" si="42"/>
        <v>2001</v>
      </c>
    </row>
    <row r="464" spans="1:7" x14ac:dyDescent="0.2">
      <c r="A464" s="23" t="s">
        <v>2267</v>
      </c>
      <c r="C464" s="24">
        <f t="shared" si="39"/>
        <v>37166</v>
      </c>
      <c r="D464" s="23">
        <f t="shared" si="40"/>
        <v>48.03</v>
      </c>
      <c r="E464" s="23">
        <f t="shared" si="41"/>
        <v>48.03</v>
      </c>
      <c r="F464" s="23">
        <f t="shared" si="43"/>
        <v>0</v>
      </c>
      <c r="G464" s="23">
        <f t="shared" si="42"/>
        <v>2001</v>
      </c>
    </row>
    <row r="465" spans="1:7" x14ac:dyDescent="0.2">
      <c r="A465" s="23" t="s">
        <v>2266</v>
      </c>
      <c r="C465" s="24">
        <f t="shared" si="39"/>
        <v>37167</v>
      </c>
      <c r="D465" s="23">
        <f t="shared" si="40"/>
        <v>47.96</v>
      </c>
      <c r="E465" s="23">
        <f t="shared" si="41"/>
        <v>47.96</v>
      </c>
      <c r="F465" s="23">
        <f t="shared" si="43"/>
        <v>-1.4584855174195614E-3</v>
      </c>
      <c r="G465" s="23">
        <f t="shared" si="42"/>
        <v>2001</v>
      </c>
    </row>
    <row r="466" spans="1:7" x14ac:dyDescent="0.2">
      <c r="A466" s="23" t="s">
        <v>2265</v>
      </c>
      <c r="C466" s="24">
        <f t="shared" si="39"/>
        <v>37168</v>
      </c>
      <c r="D466" s="23">
        <f t="shared" si="40"/>
        <v>48.04</v>
      </c>
      <c r="E466" s="23">
        <f t="shared" si="41"/>
        <v>48.04</v>
      </c>
      <c r="F466" s="23">
        <f t="shared" si="43"/>
        <v>1.6666670524692463E-3</v>
      </c>
      <c r="G466" s="23">
        <f t="shared" si="42"/>
        <v>2001</v>
      </c>
    </row>
    <row r="467" spans="1:7" x14ac:dyDescent="0.2">
      <c r="A467" s="23" t="s">
        <v>2264</v>
      </c>
      <c r="C467" s="24">
        <f t="shared" si="39"/>
        <v>37169</v>
      </c>
      <c r="D467" s="23">
        <f t="shared" si="40"/>
        <v>48.05</v>
      </c>
      <c r="E467" s="23">
        <f t="shared" si="41"/>
        <v>48.05</v>
      </c>
      <c r="F467" s="23">
        <f t="shared" si="43"/>
        <v>2.0813820451860108E-4</v>
      </c>
      <c r="G467" s="23">
        <f t="shared" si="42"/>
        <v>2001</v>
      </c>
    </row>
    <row r="468" spans="1:7" x14ac:dyDescent="0.2">
      <c r="A468" s="23" t="s">
        <v>2263</v>
      </c>
      <c r="C468" s="24">
        <f t="shared" si="39"/>
        <v>37172</v>
      </c>
      <c r="D468" s="23" t="e">
        <f t="shared" si="40"/>
        <v>#VALUE!</v>
      </c>
      <c r="E468" s="23">
        <f t="shared" si="41"/>
        <v>48.05</v>
      </c>
      <c r="F468" s="23">
        <f t="shared" si="43"/>
        <v>0</v>
      </c>
      <c r="G468" s="23">
        <f t="shared" si="42"/>
        <v>2001</v>
      </c>
    </row>
    <row r="469" spans="1:7" x14ac:dyDescent="0.2">
      <c r="A469" s="23" t="s">
        <v>2262</v>
      </c>
      <c r="C469" s="24">
        <f t="shared" si="39"/>
        <v>37173</v>
      </c>
      <c r="D469" s="23">
        <f t="shared" si="40"/>
        <v>48.17</v>
      </c>
      <c r="E469" s="23">
        <f t="shared" si="41"/>
        <v>48.17</v>
      </c>
      <c r="F469" s="23">
        <f t="shared" si="43"/>
        <v>2.4942852258279446E-3</v>
      </c>
      <c r="G469" s="23">
        <f t="shared" si="42"/>
        <v>2001</v>
      </c>
    </row>
    <row r="470" spans="1:7" x14ac:dyDescent="0.2">
      <c r="A470" s="23" t="s">
        <v>2261</v>
      </c>
      <c r="C470" s="24">
        <f t="shared" si="39"/>
        <v>37174</v>
      </c>
      <c r="D470" s="23">
        <f t="shared" si="40"/>
        <v>48.09</v>
      </c>
      <c r="E470" s="23">
        <f t="shared" si="41"/>
        <v>48.09</v>
      </c>
      <c r="F470" s="23">
        <f t="shared" si="43"/>
        <v>-1.6621653525581493E-3</v>
      </c>
      <c r="G470" s="23">
        <f t="shared" si="42"/>
        <v>2001</v>
      </c>
    </row>
    <row r="471" spans="1:7" x14ac:dyDescent="0.2">
      <c r="A471" s="23" t="s">
        <v>2260</v>
      </c>
      <c r="C471" s="24">
        <f t="shared" si="39"/>
        <v>37175</v>
      </c>
      <c r="D471" s="23">
        <f t="shared" si="40"/>
        <v>48.09</v>
      </c>
      <c r="E471" s="23">
        <f t="shared" si="41"/>
        <v>48.09</v>
      </c>
      <c r="F471" s="23">
        <f t="shared" si="43"/>
        <v>0</v>
      </c>
      <c r="G471" s="23">
        <f t="shared" si="42"/>
        <v>2001</v>
      </c>
    </row>
    <row r="472" spans="1:7" x14ac:dyDescent="0.2">
      <c r="A472" s="23" t="s">
        <v>2259</v>
      </c>
      <c r="C472" s="24">
        <f t="shared" si="39"/>
        <v>37176</v>
      </c>
      <c r="D472" s="23">
        <f t="shared" si="40"/>
        <v>48.07</v>
      </c>
      <c r="E472" s="23">
        <f t="shared" si="41"/>
        <v>48.07</v>
      </c>
      <c r="F472" s="23">
        <f t="shared" si="43"/>
        <v>-4.1597338370200922E-4</v>
      </c>
      <c r="G472" s="23">
        <f t="shared" si="42"/>
        <v>2001</v>
      </c>
    </row>
    <row r="473" spans="1:7" x14ac:dyDescent="0.2">
      <c r="A473" s="23" t="s">
        <v>2258</v>
      </c>
      <c r="C473" s="24">
        <f t="shared" si="39"/>
        <v>37179</v>
      </c>
      <c r="D473" s="23">
        <f t="shared" si="40"/>
        <v>48.07</v>
      </c>
      <c r="E473" s="23">
        <f t="shared" si="41"/>
        <v>48.07</v>
      </c>
      <c r="F473" s="23">
        <f t="shared" si="43"/>
        <v>0</v>
      </c>
      <c r="G473" s="23">
        <f t="shared" si="42"/>
        <v>2001</v>
      </c>
    </row>
    <row r="474" spans="1:7" x14ac:dyDescent="0.2">
      <c r="A474" s="23" t="s">
        <v>2257</v>
      </c>
      <c r="C474" s="24">
        <f t="shared" si="39"/>
        <v>37180</v>
      </c>
      <c r="D474" s="23">
        <f t="shared" si="40"/>
        <v>48.05</v>
      </c>
      <c r="E474" s="23">
        <f t="shared" si="41"/>
        <v>48.05</v>
      </c>
      <c r="F474" s="23">
        <f t="shared" si="43"/>
        <v>-4.1614648956790786E-4</v>
      </c>
      <c r="G474" s="23">
        <f t="shared" si="42"/>
        <v>2001</v>
      </c>
    </row>
    <row r="475" spans="1:7" x14ac:dyDescent="0.2">
      <c r="A475" s="23" t="s">
        <v>2256</v>
      </c>
      <c r="C475" s="24">
        <f t="shared" si="39"/>
        <v>37181</v>
      </c>
      <c r="D475" s="23">
        <f t="shared" si="40"/>
        <v>48.05</v>
      </c>
      <c r="E475" s="23">
        <f t="shared" si="41"/>
        <v>48.05</v>
      </c>
      <c r="F475" s="23">
        <f t="shared" si="43"/>
        <v>0</v>
      </c>
      <c r="G475" s="23">
        <f t="shared" si="42"/>
        <v>2001</v>
      </c>
    </row>
    <row r="476" spans="1:7" x14ac:dyDescent="0.2">
      <c r="A476" s="23" t="s">
        <v>2255</v>
      </c>
      <c r="C476" s="24">
        <f t="shared" si="39"/>
        <v>37182</v>
      </c>
      <c r="D476" s="23">
        <f t="shared" si="40"/>
        <v>48.08</v>
      </c>
      <c r="E476" s="23">
        <f t="shared" si="41"/>
        <v>48.08</v>
      </c>
      <c r="F476" s="23">
        <f t="shared" si="43"/>
        <v>6.2415481065064625E-4</v>
      </c>
      <c r="G476" s="23">
        <f t="shared" si="42"/>
        <v>2001</v>
      </c>
    </row>
    <row r="477" spans="1:7" x14ac:dyDescent="0.2">
      <c r="A477" s="23" t="s">
        <v>2254</v>
      </c>
      <c r="C477" s="24">
        <f t="shared" si="39"/>
        <v>37183</v>
      </c>
      <c r="D477" s="23">
        <f t="shared" si="40"/>
        <v>48.08</v>
      </c>
      <c r="E477" s="23">
        <f t="shared" si="41"/>
        <v>48.08</v>
      </c>
      <c r="F477" s="23">
        <f t="shared" si="43"/>
        <v>0</v>
      </c>
      <c r="G477" s="23">
        <f t="shared" si="42"/>
        <v>2001</v>
      </c>
    </row>
    <row r="478" spans="1:7" x14ac:dyDescent="0.2">
      <c r="A478" s="23" t="s">
        <v>2253</v>
      </c>
      <c r="C478" s="24">
        <f t="shared" si="39"/>
        <v>37186</v>
      </c>
      <c r="D478" s="23">
        <f t="shared" si="40"/>
        <v>48.05</v>
      </c>
      <c r="E478" s="23">
        <f t="shared" si="41"/>
        <v>48.05</v>
      </c>
      <c r="F478" s="23">
        <f t="shared" si="43"/>
        <v>-6.241548106506405E-4</v>
      </c>
      <c r="G478" s="23">
        <f t="shared" si="42"/>
        <v>2001</v>
      </c>
    </row>
    <row r="479" spans="1:7" x14ac:dyDescent="0.2">
      <c r="A479" s="23" t="s">
        <v>2252</v>
      </c>
      <c r="C479" s="24">
        <f t="shared" si="39"/>
        <v>37187</v>
      </c>
      <c r="D479" s="23">
        <f t="shared" si="40"/>
        <v>48.03</v>
      </c>
      <c r="E479" s="23">
        <f t="shared" si="41"/>
        <v>48.03</v>
      </c>
      <c r="F479" s="23">
        <f t="shared" si="43"/>
        <v>-4.1631973956841834E-4</v>
      </c>
      <c r="G479" s="23">
        <f t="shared" si="42"/>
        <v>2001</v>
      </c>
    </row>
    <row r="480" spans="1:7" x14ac:dyDescent="0.2">
      <c r="A480" s="23" t="s">
        <v>2251</v>
      </c>
      <c r="C480" s="24">
        <f t="shared" si="39"/>
        <v>37188</v>
      </c>
      <c r="D480" s="23">
        <f t="shared" si="40"/>
        <v>48.08</v>
      </c>
      <c r="E480" s="23">
        <f t="shared" si="41"/>
        <v>48.08</v>
      </c>
      <c r="F480" s="23">
        <f t="shared" si="43"/>
        <v>1.0404745502189893E-3</v>
      </c>
      <c r="G480" s="23">
        <f t="shared" si="42"/>
        <v>2001</v>
      </c>
    </row>
    <row r="481" spans="1:7" x14ac:dyDescent="0.2">
      <c r="A481" s="23" t="s">
        <v>2250</v>
      </c>
      <c r="C481" s="24">
        <f t="shared" si="39"/>
        <v>37189</v>
      </c>
      <c r="D481" s="23">
        <f t="shared" si="40"/>
        <v>48</v>
      </c>
      <c r="E481" s="23">
        <f t="shared" si="41"/>
        <v>48</v>
      </c>
      <c r="F481" s="23">
        <f t="shared" si="43"/>
        <v>-1.6652793190612089E-3</v>
      </c>
      <c r="G481" s="23">
        <f t="shared" si="42"/>
        <v>2001</v>
      </c>
    </row>
    <row r="482" spans="1:7" x14ac:dyDescent="0.2">
      <c r="A482" s="23" t="s">
        <v>2249</v>
      </c>
      <c r="C482" s="24">
        <f t="shared" si="39"/>
        <v>37190</v>
      </c>
      <c r="D482" s="23">
        <f t="shared" si="40"/>
        <v>48.02</v>
      </c>
      <c r="E482" s="23">
        <f t="shared" si="41"/>
        <v>48.02</v>
      </c>
      <c r="F482" s="23">
        <f t="shared" si="43"/>
        <v>4.1657988521629787E-4</v>
      </c>
      <c r="G482" s="23">
        <f t="shared" si="42"/>
        <v>2001</v>
      </c>
    </row>
    <row r="483" spans="1:7" x14ac:dyDescent="0.2">
      <c r="A483" s="23" t="s">
        <v>2248</v>
      </c>
      <c r="C483" s="24">
        <f t="shared" si="39"/>
        <v>37193</v>
      </c>
      <c r="D483" s="23">
        <f t="shared" si="40"/>
        <v>48.02</v>
      </c>
      <c r="E483" s="23">
        <f t="shared" si="41"/>
        <v>48.02</v>
      </c>
      <c r="F483" s="23">
        <f t="shared" si="43"/>
        <v>0</v>
      </c>
      <c r="G483" s="23">
        <f t="shared" si="42"/>
        <v>2001</v>
      </c>
    </row>
    <row r="484" spans="1:7" x14ac:dyDescent="0.2">
      <c r="A484" s="23" t="s">
        <v>2247</v>
      </c>
      <c r="C484" s="24">
        <f t="shared" si="39"/>
        <v>37194</v>
      </c>
      <c r="D484" s="23">
        <f t="shared" si="40"/>
        <v>48.03</v>
      </c>
      <c r="E484" s="23">
        <f t="shared" si="41"/>
        <v>48.03</v>
      </c>
      <c r="F484" s="23">
        <f t="shared" si="43"/>
        <v>2.0822488362585471E-4</v>
      </c>
      <c r="G484" s="23">
        <f t="shared" si="42"/>
        <v>2001</v>
      </c>
    </row>
    <row r="485" spans="1:7" x14ac:dyDescent="0.2">
      <c r="A485" s="23" t="s">
        <v>2246</v>
      </c>
      <c r="C485" s="24">
        <f t="shared" si="39"/>
        <v>37195</v>
      </c>
      <c r="D485" s="23">
        <f t="shared" si="40"/>
        <v>48.04</v>
      </c>
      <c r="E485" s="23">
        <f t="shared" si="41"/>
        <v>48.04</v>
      </c>
      <c r="F485" s="23">
        <f t="shared" si="43"/>
        <v>2.0818153504970974E-4</v>
      </c>
      <c r="G485" s="23">
        <f t="shared" si="42"/>
        <v>2001</v>
      </c>
    </row>
    <row r="486" spans="1:7" x14ac:dyDescent="0.2">
      <c r="A486" s="23" t="s">
        <v>2245</v>
      </c>
      <c r="C486" s="24">
        <f t="shared" si="39"/>
        <v>37196</v>
      </c>
      <c r="D486" s="23">
        <f t="shared" si="40"/>
        <v>48.05</v>
      </c>
      <c r="E486" s="23">
        <f t="shared" si="41"/>
        <v>48.05</v>
      </c>
      <c r="F486" s="23">
        <f t="shared" si="43"/>
        <v>2.0813820451860108E-4</v>
      </c>
      <c r="G486" s="23">
        <f t="shared" si="42"/>
        <v>2001</v>
      </c>
    </row>
    <row r="487" spans="1:7" x14ac:dyDescent="0.2">
      <c r="A487" s="23" t="s">
        <v>2244</v>
      </c>
      <c r="C487" s="24">
        <f t="shared" si="39"/>
        <v>37197</v>
      </c>
      <c r="D487" s="23">
        <f t="shared" si="40"/>
        <v>48.04</v>
      </c>
      <c r="E487" s="23">
        <f t="shared" si="41"/>
        <v>48.04</v>
      </c>
      <c r="F487" s="23">
        <f t="shared" si="43"/>
        <v>-2.0813820451867133E-4</v>
      </c>
      <c r="G487" s="23">
        <f t="shared" si="42"/>
        <v>2001</v>
      </c>
    </row>
    <row r="488" spans="1:7" x14ac:dyDescent="0.2">
      <c r="A488" s="23" t="s">
        <v>2243</v>
      </c>
      <c r="C488" s="24">
        <f t="shared" si="39"/>
        <v>37200</v>
      </c>
      <c r="D488" s="23">
        <f t="shared" si="40"/>
        <v>48.02</v>
      </c>
      <c r="E488" s="23">
        <f t="shared" si="41"/>
        <v>48.02</v>
      </c>
      <c r="F488" s="23">
        <f t="shared" si="43"/>
        <v>-4.1640641867552982E-4</v>
      </c>
      <c r="G488" s="23">
        <f t="shared" si="42"/>
        <v>2001</v>
      </c>
    </row>
    <row r="489" spans="1:7" x14ac:dyDescent="0.2">
      <c r="A489" s="23" t="s">
        <v>2242</v>
      </c>
      <c r="C489" s="24">
        <f t="shared" si="39"/>
        <v>37201</v>
      </c>
      <c r="D489" s="23">
        <f t="shared" si="40"/>
        <v>48.04</v>
      </c>
      <c r="E489" s="23">
        <f t="shared" si="41"/>
        <v>48.04</v>
      </c>
      <c r="F489" s="23">
        <f t="shared" si="43"/>
        <v>4.1640641867564404E-4</v>
      </c>
      <c r="G489" s="23">
        <f t="shared" si="42"/>
        <v>2001</v>
      </c>
    </row>
    <row r="490" spans="1:7" x14ac:dyDescent="0.2">
      <c r="A490" s="23" t="s">
        <v>2241</v>
      </c>
      <c r="C490" s="24">
        <f t="shared" si="39"/>
        <v>37202</v>
      </c>
      <c r="D490" s="23">
        <f t="shared" si="40"/>
        <v>48.04</v>
      </c>
      <c r="E490" s="23">
        <f t="shared" si="41"/>
        <v>48.04</v>
      </c>
      <c r="F490" s="23">
        <f t="shared" si="43"/>
        <v>0</v>
      </c>
      <c r="G490" s="23">
        <f t="shared" si="42"/>
        <v>2001</v>
      </c>
    </row>
    <row r="491" spans="1:7" x14ac:dyDescent="0.2">
      <c r="A491" s="23" t="s">
        <v>2240</v>
      </c>
      <c r="C491" s="24">
        <f t="shared" si="39"/>
        <v>37203</v>
      </c>
      <c r="D491" s="23">
        <f t="shared" si="40"/>
        <v>48.07</v>
      </c>
      <c r="E491" s="23">
        <f t="shared" si="41"/>
        <v>48.07</v>
      </c>
      <c r="F491" s="23">
        <f t="shared" si="43"/>
        <v>6.242846940866624E-4</v>
      </c>
      <c r="G491" s="23">
        <f t="shared" si="42"/>
        <v>2001</v>
      </c>
    </row>
    <row r="492" spans="1:7" x14ac:dyDescent="0.2">
      <c r="A492" s="23" t="s">
        <v>2239</v>
      </c>
      <c r="C492" s="24">
        <f t="shared" si="39"/>
        <v>37204</v>
      </c>
      <c r="D492" s="23">
        <f t="shared" si="40"/>
        <v>48.05</v>
      </c>
      <c r="E492" s="23">
        <f t="shared" si="41"/>
        <v>48.05</v>
      </c>
      <c r="F492" s="23">
        <f t="shared" si="43"/>
        <v>-4.1614648956790786E-4</v>
      </c>
      <c r="G492" s="23">
        <f t="shared" si="42"/>
        <v>2001</v>
      </c>
    </row>
    <row r="493" spans="1:7" x14ac:dyDescent="0.2">
      <c r="A493" s="23" t="s">
        <v>2238</v>
      </c>
      <c r="C493" s="24">
        <f t="shared" si="39"/>
        <v>37207</v>
      </c>
      <c r="D493" s="23" t="e">
        <f t="shared" si="40"/>
        <v>#VALUE!</v>
      </c>
      <c r="E493" s="23">
        <f t="shared" si="41"/>
        <v>48.05</v>
      </c>
      <c r="F493" s="23">
        <f t="shared" si="43"/>
        <v>0</v>
      </c>
      <c r="G493" s="23">
        <f t="shared" si="42"/>
        <v>2001</v>
      </c>
    </row>
    <row r="494" spans="1:7" x14ac:dyDescent="0.2">
      <c r="A494" s="23" t="s">
        <v>2237</v>
      </c>
      <c r="C494" s="24">
        <f t="shared" si="39"/>
        <v>37208</v>
      </c>
      <c r="D494" s="23">
        <f t="shared" si="40"/>
        <v>48.11</v>
      </c>
      <c r="E494" s="23">
        <f t="shared" si="41"/>
        <v>48.11</v>
      </c>
      <c r="F494" s="23">
        <f t="shared" si="43"/>
        <v>1.2479202950608488E-3</v>
      </c>
      <c r="G494" s="23">
        <f t="shared" si="42"/>
        <v>2001</v>
      </c>
    </row>
    <row r="495" spans="1:7" x14ac:dyDescent="0.2">
      <c r="A495" s="23" t="s">
        <v>2236</v>
      </c>
      <c r="C495" s="24">
        <f t="shared" si="39"/>
        <v>37209</v>
      </c>
      <c r="D495" s="23">
        <f t="shared" si="40"/>
        <v>48.11</v>
      </c>
      <c r="E495" s="23">
        <f t="shared" si="41"/>
        <v>48.11</v>
      </c>
      <c r="F495" s="23">
        <f t="shared" si="43"/>
        <v>0</v>
      </c>
      <c r="G495" s="23">
        <f t="shared" si="42"/>
        <v>2001</v>
      </c>
    </row>
    <row r="496" spans="1:7" x14ac:dyDescent="0.2">
      <c r="A496" s="23" t="s">
        <v>2235</v>
      </c>
      <c r="C496" s="24">
        <f t="shared" si="39"/>
        <v>37210</v>
      </c>
      <c r="D496" s="23">
        <f t="shared" si="40"/>
        <v>48.03</v>
      </c>
      <c r="E496" s="23">
        <f t="shared" si="41"/>
        <v>48.03</v>
      </c>
      <c r="F496" s="23">
        <f t="shared" si="43"/>
        <v>-1.6642400346292868E-3</v>
      </c>
      <c r="G496" s="23">
        <f t="shared" si="42"/>
        <v>2001</v>
      </c>
    </row>
    <row r="497" spans="1:7" x14ac:dyDescent="0.2">
      <c r="A497" s="23" t="s">
        <v>2234</v>
      </c>
      <c r="C497" s="24">
        <f t="shared" si="39"/>
        <v>37211</v>
      </c>
      <c r="D497" s="23">
        <f t="shared" si="40"/>
        <v>48.03</v>
      </c>
      <c r="E497" s="23">
        <f t="shared" si="41"/>
        <v>48.03</v>
      </c>
      <c r="F497" s="23">
        <f t="shared" si="43"/>
        <v>0</v>
      </c>
      <c r="G497" s="23">
        <f t="shared" si="42"/>
        <v>2001</v>
      </c>
    </row>
    <row r="498" spans="1:7" x14ac:dyDescent="0.2">
      <c r="A498" s="23" t="s">
        <v>2233</v>
      </c>
      <c r="C498" s="24">
        <f t="shared" si="39"/>
        <v>37214</v>
      </c>
      <c r="D498" s="23">
        <f t="shared" si="40"/>
        <v>48</v>
      </c>
      <c r="E498" s="23">
        <f t="shared" si="41"/>
        <v>48</v>
      </c>
      <c r="F498" s="23">
        <f t="shared" si="43"/>
        <v>-6.2480476884208469E-4</v>
      </c>
      <c r="G498" s="23">
        <f t="shared" si="42"/>
        <v>2001</v>
      </c>
    </row>
    <row r="499" spans="1:7" x14ac:dyDescent="0.2">
      <c r="A499" s="23" t="s">
        <v>2232</v>
      </c>
      <c r="C499" s="24">
        <f t="shared" si="39"/>
        <v>37215</v>
      </c>
      <c r="D499" s="23">
        <f t="shared" si="40"/>
        <v>48.03</v>
      </c>
      <c r="E499" s="23">
        <f t="shared" si="41"/>
        <v>48.03</v>
      </c>
      <c r="F499" s="23">
        <f t="shared" si="43"/>
        <v>6.2480476884217804E-4</v>
      </c>
      <c r="G499" s="23">
        <f t="shared" si="42"/>
        <v>2001</v>
      </c>
    </row>
    <row r="500" spans="1:7" x14ac:dyDescent="0.2">
      <c r="A500" s="23" t="s">
        <v>2231</v>
      </c>
      <c r="C500" s="24">
        <f t="shared" si="39"/>
        <v>37216</v>
      </c>
      <c r="D500" s="23">
        <f t="shared" si="40"/>
        <v>48.03</v>
      </c>
      <c r="E500" s="23">
        <f t="shared" si="41"/>
        <v>48.03</v>
      </c>
      <c r="F500" s="23">
        <f t="shared" si="43"/>
        <v>0</v>
      </c>
      <c r="G500" s="23">
        <f t="shared" si="42"/>
        <v>2001</v>
      </c>
    </row>
    <row r="501" spans="1:7" x14ac:dyDescent="0.2">
      <c r="A501" s="23" t="s">
        <v>2230</v>
      </c>
      <c r="C501" s="24">
        <f t="shared" si="39"/>
        <v>37217</v>
      </c>
      <c r="D501" s="23" t="e">
        <f t="shared" si="40"/>
        <v>#VALUE!</v>
      </c>
      <c r="E501" s="23">
        <f t="shared" si="41"/>
        <v>48.03</v>
      </c>
      <c r="F501" s="23">
        <f t="shared" si="43"/>
        <v>0</v>
      </c>
      <c r="G501" s="23">
        <f t="shared" si="42"/>
        <v>2001</v>
      </c>
    </row>
    <row r="502" spans="1:7" x14ac:dyDescent="0.2">
      <c r="A502" s="23" t="s">
        <v>2229</v>
      </c>
      <c r="C502" s="24">
        <f t="shared" si="39"/>
        <v>37218</v>
      </c>
      <c r="D502" s="23">
        <f t="shared" si="40"/>
        <v>48.1</v>
      </c>
      <c r="E502" s="23">
        <f t="shared" si="41"/>
        <v>48.1</v>
      </c>
      <c r="F502" s="23">
        <f t="shared" si="43"/>
        <v>1.4563614349824231E-3</v>
      </c>
      <c r="G502" s="23">
        <f t="shared" si="42"/>
        <v>2001</v>
      </c>
    </row>
    <row r="503" spans="1:7" x14ac:dyDescent="0.2">
      <c r="A503" s="23" t="s">
        <v>2228</v>
      </c>
      <c r="C503" s="24">
        <f t="shared" si="39"/>
        <v>37221</v>
      </c>
      <c r="D503" s="23">
        <f t="shared" si="40"/>
        <v>48.05</v>
      </c>
      <c r="E503" s="23">
        <f t="shared" si="41"/>
        <v>48.05</v>
      </c>
      <c r="F503" s="23">
        <f t="shared" si="43"/>
        <v>-1.0400416954140814E-3</v>
      </c>
      <c r="G503" s="23">
        <f t="shared" si="42"/>
        <v>2001</v>
      </c>
    </row>
    <row r="504" spans="1:7" x14ac:dyDescent="0.2">
      <c r="A504" s="23" t="s">
        <v>2227</v>
      </c>
      <c r="C504" s="24">
        <f t="shared" si="39"/>
        <v>37222</v>
      </c>
      <c r="D504" s="23">
        <f t="shared" si="40"/>
        <v>48.08</v>
      </c>
      <c r="E504" s="23">
        <f t="shared" si="41"/>
        <v>48.08</v>
      </c>
      <c r="F504" s="23">
        <f t="shared" si="43"/>
        <v>6.2415481065064625E-4</v>
      </c>
      <c r="G504" s="23">
        <f t="shared" si="42"/>
        <v>2001</v>
      </c>
    </row>
    <row r="505" spans="1:7" x14ac:dyDescent="0.2">
      <c r="A505" s="23" t="s">
        <v>2226</v>
      </c>
      <c r="C505" s="24">
        <f t="shared" si="39"/>
        <v>37223</v>
      </c>
      <c r="D505" s="23">
        <f t="shared" si="40"/>
        <v>47.99</v>
      </c>
      <c r="E505" s="23">
        <f t="shared" si="41"/>
        <v>47.99</v>
      </c>
      <c r="F505" s="23">
        <f t="shared" si="43"/>
        <v>-1.8736343567978726E-3</v>
      </c>
      <c r="G505" s="23">
        <f t="shared" si="42"/>
        <v>2001</v>
      </c>
    </row>
    <row r="506" spans="1:7" x14ac:dyDescent="0.2">
      <c r="A506" s="23" t="s">
        <v>2225</v>
      </c>
      <c r="C506" s="24">
        <f t="shared" si="39"/>
        <v>37224</v>
      </c>
      <c r="D506" s="23">
        <f t="shared" si="40"/>
        <v>48.01</v>
      </c>
      <c r="E506" s="23">
        <f t="shared" si="41"/>
        <v>48.01</v>
      </c>
      <c r="F506" s="23">
        <f t="shared" si="43"/>
        <v>4.166666726946889E-4</v>
      </c>
      <c r="G506" s="23">
        <f t="shared" si="42"/>
        <v>2001</v>
      </c>
    </row>
    <row r="507" spans="1:7" x14ac:dyDescent="0.2">
      <c r="A507" s="23" t="s">
        <v>2224</v>
      </c>
      <c r="C507" s="24">
        <f t="shared" si="39"/>
        <v>37225</v>
      </c>
      <c r="D507" s="23">
        <f t="shared" si="40"/>
        <v>47.98</v>
      </c>
      <c r="E507" s="23">
        <f t="shared" si="41"/>
        <v>47.98</v>
      </c>
      <c r="F507" s="23">
        <f t="shared" si="43"/>
        <v>-6.250651313004492E-4</v>
      </c>
      <c r="G507" s="23">
        <f t="shared" si="42"/>
        <v>2001</v>
      </c>
    </row>
    <row r="508" spans="1:7" x14ac:dyDescent="0.2">
      <c r="A508" s="23" t="s">
        <v>2223</v>
      </c>
      <c r="C508" s="24">
        <f t="shared" si="39"/>
        <v>37228</v>
      </c>
      <c r="D508" s="23">
        <f t="shared" si="40"/>
        <v>47.93</v>
      </c>
      <c r="E508" s="23">
        <f t="shared" si="41"/>
        <v>47.93</v>
      </c>
      <c r="F508" s="23">
        <f t="shared" si="43"/>
        <v>-1.0426442400085811E-3</v>
      </c>
      <c r="G508" s="23">
        <f t="shared" si="42"/>
        <v>2001</v>
      </c>
    </row>
    <row r="509" spans="1:7" x14ac:dyDescent="0.2">
      <c r="A509" s="23" t="s">
        <v>2222</v>
      </c>
      <c r="C509" s="24">
        <f t="shared" si="39"/>
        <v>37229</v>
      </c>
      <c r="D509" s="23">
        <f t="shared" si="40"/>
        <v>47.93</v>
      </c>
      <c r="E509" s="23">
        <f t="shared" si="41"/>
        <v>47.93</v>
      </c>
      <c r="F509" s="23">
        <f t="shared" si="43"/>
        <v>0</v>
      </c>
      <c r="G509" s="23">
        <f t="shared" si="42"/>
        <v>2001</v>
      </c>
    </row>
    <row r="510" spans="1:7" x14ac:dyDescent="0.2">
      <c r="A510" s="23" t="s">
        <v>2221</v>
      </c>
      <c r="C510" s="24">
        <f t="shared" si="39"/>
        <v>37230</v>
      </c>
      <c r="D510" s="23">
        <f t="shared" si="40"/>
        <v>47.94</v>
      </c>
      <c r="E510" s="23">
        <f t="shared" si="41"/>
        <v>47.94</v>
      </c>
      <c r="F510" s="23">
        <f t="shared" si="43"/>
        <v>2.0861583469841826E-4</v>
      </c>
      <c r="G510" s="23">
        <f t="shared" si="42"/>
        <v>2001</v>
      </c>
    </row>
    <row r="511" spans="1:7" x14ac:dyDescent="0.2">
      <c r="A511" s="23" t="s">
        <v>2220</v>
      </c>
      <c r="C511" s="24">
        <f t="shared" si="39"/>
        <v>37231</v>
      </c>
      <c r="D511" s="23">
        <f t="shared" si="40"/>
        <v>47.9</v>
      </c>
      <c r="E511" s="23">
        <f t="shared" si="41"/>
        <v>47.9</v>
      </c>
      <c r="F511" s="23">
        <f t="shared" si="43"/>
        <v>-8.3472458936874338E-4</v>
      </c>
      <c r="G511" s="23">
        <f t="shared" si="42"/>
        <v>2001</v>
      </c>
    </row>
    <row r="512" spans="1:7" x14ac:dyDescent="0.2">
      <c r="A512" s="23" t="s">
        <v>2219</v>
      </c>
      <c r="C512" s="24">
        <f t="shared" si="39"/>
        <v>37232</v>
      </c>
      <c r="D512" s="23">
        <f t="shared" si="40"/>
        <v>47.86</v>
      </c>
      <c r="E512" s="23">
        <f t="shared" si="41"/>
        <v>47.86</v>
      </c>
      <c r="F512" s="23">
        <f t="shared" si="43"/>
        <v>-8.3542193664227983E-4</v>
      </c>
      <c r="G512" s="23">
        <f t="shared" si="42"/>
        <v>2001</v>
      </c>
    </row>
    <row r="513" spans="1:7" x14ac:dyDescent="0.2">
      <c r="A513" s="23" t="s">
        <v>2218</v>
      </c>
      <c r="C513" s="24">
        <f t="shared" si="39"/>
        <v>37235</v>
      </c>
      <c r="D513" s="23">
        <f t="shared" si="40"/>
        <v>47.87</v>
      </c>
      <c r="E513" s="23">
        <f t="shared" si="41"/>
        <v>47.87</v>
      </c>
      <c r="F513" s="23">
        <f t="shared" si="43"/>
        <v>2.0892092419033472E-4</v>
      </c>
      <c r="G513" s="23">
        <f t="shared" si="42"/>
        <v>2001</v>
      </c>
    </row>
    <row r="514" spans="1:7" x14ac:dyDescent="0.2">
      <c r="A514" s="23" t="s">
        <v>2217</v>
      </c>
      <c r="C514" s="24">
        <f t="shared" si="39"/>
        <v>37236</v>
      </c>
      <c r="D514" s="23">
        <f t="shared" si="40"/>
        <v>47.85</v>
      </c>
      <c r="E514" s="23">
        <f t="shared" si="41"/>
        <v>47.85</v>
      </c>
      <c r="F514" s="23">
        <f t="shared" si="43"/>
        <v>-4.1788550545432239E-4</v>
      </c>
      <c r="G514" s="23">
        <f t="shared" si="42"/>
        <v>2001</v>
      </c>
    </row>
    <row r="515" spans="1:7" x14ac:dyDescent="0.2">
      <c r="A515" s="23" t="s">
        <v>2216</v>
      </c>
      <c r="C515" s="24">
        <f t="shared" si="39"/>
        <v>37237</v>
      </c>
      <c r="D515" s="23">
        <f t="shared" si="40"/>
        <v>47.84</v>
      </c>
      <c r="E515" s="23">
        <f t="shared" si="41"/>
        <v>47.84</v>
      </c>
      <c r="F515" s="23">
        <f t="shared" si="43"/>
        <v>-2.0900825658696641E-4</v>
      </c>
      <c r="G515" s="23">
        <f t="shared" si="42"/>
        <v>2001</v>
      </c>
    </row>
    <row r="516" spans="1:7" x14ac:dyDescent="0.2">
      <c r="A516" s="23" t="s">
        <v>2215</v>
      </c>
      <c r="C516" s="24">
        <f t="shared" si="39"/>
        <v>37238</v>
      </c>
      <c r="D516" s="23">
        <f t="shared" si="40"/>
        <v>47.84</v>
      </c>
      <c r="E516" s="23">
        <f t="shared" si="41"/>
        <v>47.84</v>
      </c>
      <c r="F516" s="23">
        <f t="shared" si="43"/>
        <v>0</v>
      </c>
      <c r="G516" s="23">
        <f t="shared" si="42"/>
        <v>2001</v>
      </c>
    </row>
    <row r="517" spans="1:7" x14ac:dyDescent="0.2">
      <c r="A517" s="23" t="s">
        <v>2214</v>
      </c>
      <c r="C517" s="24">
        <f t="shared" si="39"/>
        <v>37239</v>
      </c>
      <c r="D517" s="23">
        <f t="shared" si="40"/>
        <v>47.86</v>
      </c>
      <c r="E517" s="23">
        <f t="shared" si="41"/>
        <v>47.86</v>
      </c>
      <c r="F517" s="23">
        <f t="shared" si="43"/>
        <v>4.1797283785099552E-4</v>
      </c>
      <c r="G517" s="23">
        <f t="shared" si="42"/>
        <v>2001</v>
      </c>
    </row>
    <row r="518" spans="1:7" x14ac:dyDescent="0.2">
      <c r="A518" s="23" t="s">
        <v>2213</v>
      </c>
      <c r="C518" s="24">
        <f t="shared" si="39"/>
        <v>37242</v>
      </c>
      <c r="D518" s="23">
        <f t="shared" si="40"/>
        <v>47.86</v>
      </c>
      <c r="E518" s="23">
        <f t="shared" si="41"/>
        <v>47.86</v>
      </c>
      <c r="F518" s="23">
        <f t="shared" si="43"/>
        <v>0</v>
      </c>
      <c r="G518" s="23">
        <f t="shared" si="42"/>
        <v>2001</v>
      </c>
    </row>
    <row r="519" spans="1:7" x14ac:dyDescent="0.2">
      <c r="A519" s="23" t="s">
        <v>2212</v>
      </c>
      <c r="C519" s="24">
        <f t="shared" si="39"/>
        <v>37243</v>
      </c>
      <c r="D519" s="23">
        <f t="shared" si="40"/>
        <v>47.86</v>
      </c>
      <c r="E519" s="23">
        <f t="shared" si="41"/>
        <v>47.86</v>
      </c>
      <c r="F519" s="23">
        <f t="shared" si="43"/>
        <v>0</v>
      </c>
      <c r="G519" s="23">
        <f t="shared" si="42"/>
        <v>2001</v>
      </c>
    </row>
    <row r="520" spans="1:7" x14ac:dyDescent="0.2">
      <c r="A520" s="23" t="s">
        <v>2211</v>
      </c>
      <c r="C520" s="24">
        <f t="shared" ref="C520:C583" si="44">VALUE(LEFT(A520,15))</f>
        <v>37244</v>
      </c>
      <c r="D520" s="23">
        <f t="shared" ref="D520:D583" si="45">VALUE(RIGHT(A520,9))</f>
        <v>47.8</v>
      </c>
      <c r="E520" s="23">
        <f t="shared" ref="E520:E583" si="46">IF(ISNUMBER(D520),D520,D519)</f>
        <v>47.8</v>
      </c>
      <c r="F520" s="23">
        <f t="shared" si="43"/>
        <v>-1.2544429828170501E-3</v>
      </c>
      <c r="G520" s="23">
        <f t="shared" ref="G520:G583" si="47">YEAR(C520)</f>
        <v>2001</v>
      </c>
    </row>
    <row r="521" spans="1:7" x14ac:dyDescent="0.2">
      <c r="A521" s="23" t="s">
        <v>2210</v>
      </c>
      <c r="C521" s="24">
        <f t="shared" si="44"/>
        <v>37245</v>
      </c>
      <c r="D521" s="23">
        <f t="shared" si="45"/>
        <v>47.83</v>
      </c>
      <c r="E521" s="23">
        <f t="shared" si="46"/>
        <v>47.83</v>
      </c>
      <c r="F521" s="23">
        <f t="shared" ref="F521:F584" si="48">LN(E521/E520)</f>
        <v>6.274181947952687E-4</v>
      </c>
      <c r="G521" s="23">
        <f t="shared" si="47"/>
        <v>2001</v>
      </c>
    </row>
    <row r="522" spans="1:7" x14ac:dyDescent="0.2">
      <c r="A522" s="23" t="s">
        <v>2209</v>
      </c>
      <c r="C522" s="24">
        <f t="shared" si="44"/>
        <v>37246</v>
      </c>
      <c r="D522" s="23">
        <f t="shared" si="45"/>
        <v>47.85</v>
      </c>
      <c r="E522" s="23">
        <f t="shared" si="46"/>
        <v>47.85</v>
      </c>
      <c r="F522" s="23">
        <f t="shared" si="48"/>
        <v>4.1806020675771462E-4</v>
      </c>
      <c r="G522" s="23">
        <f t="shared" si="47"/>
        <v>2001</v>
      </c>
    </row>
    <row r="523" spans="1:7" x14ac:dyDescent="0.2">
      <c r="A523" s="23" t="s">
        <v>2208</v>
      </c>
      <c r="C523" s="24">
        <f t="shared" si="44"/>
        <v>37249</v>
      </c>
      <c r="D523" s="23">
        <f t="shared" si="45"/>
        <v>47.95</v>
      </c>
      <c r="E523" s="23">
        <f t="shared" si="46"/>
        <v>47.95</v>
      </c>
      <c r="F523" s="23">
        <f t="shared" si="48"/>
        <v>2.087683430483895E-3</v>
      </c>
      <c r="G523" s="23">
        <f t="shared" si="47"/>
        <v>2001</v>
      </c>
    </row>
    <row r="524" spans="1:7" x14ac:dyDescent="0.2">
      <c r="A524" s="23" t="s">
        <v>2207</v>
      </c>
      <c r="C524" s="24">
        <f t="shared" si="44"/>
        <v>37250</v>
      </c>
      <c r="D524" s="23" t="e">
        <f t="shared" si="45"/>
        <v>#VALUE!</v>
      </c>
      <c r="E524" s="23">
        <f t="shared" si="46"/>
        <v>47.95</v>
      </c>
      <c r="F524" s="23">
        <f t="shared" si="48"/>
        <v>0</v>
      </c>
      <c r="G524" s="23">
        <f t="shared" si="47"/>
        <v>2001</v>
      </c>
    </row>
    <row r="525" spans="1:7" x14ac:dyDescent="0.2">
      <c r="A525" s="23" t="s">
        <v>2206</v>
      </c>
      <c r="C525" s="24">
        <f t="shared" si="44"/>
        <v>37251</v>
      </c>
      <c r="D525" s="23">
        <f t="shared" si="45"/>
        <v>47.95</v>
      </c>
      <c r="E525" s="23">
        <f t="shared" si="46"/>
        <v>47.95</v>
      </c>
      <c r="F525" s="23">
        <f t="shared" si="48"/>
        <v>0</v>
      </c>
      <c r="G525" s="23">
        <f t="shared" si="47"/>
        <v>2001</v>
      </c>
    </row>
    <row r="526" spans="1:7" x14ac:dyDescent="0.2">
      <c r="A526" s="23" t="s">
        <v>2205</v>
      </c>
      <c r="C526" s="24">
        <f t="shared" si="44"/>
        <v>37252</v>
      </c>
      <c r="D526" s="23">
        <f t="shared" si="45"/>
        <v>48.21</v>
      </c>
      <c r="E526" s="23">
        <f t="shared" si="46"/>
        <v>48.21</v>
      </c>
      <c r="F526" s="23">
        <f t="shared" si="48"/>
        <v>5.4076670880835878E-3</v>
      </c>
      <c r="G526" s="23">
        <f t="shared" si="47"/>
        <v>2001</v>
      </c>
    </row>
    <row r="527" spans="1:7" x14ac:dyDescent="0.2">
      <c r="A527" s="23" t="s">
        <v>2204</v>
      </c>
      <c r="C527" s="24">
        <f t="shared" si="44"/>
        <v>37253</v>
      </c>
      <c r="D527" s="23">
        <f t="shared" si="45"/>
        <v>48.29</v>
      </c>
      <c r="E527" s="23">
        <f t="shared" si="46"/>
        <v>48.29</v>
      </c>
      <c r="F527" s="23">
        <f t="shared" si="48"/>
        <v>1.6580314679195988E-3</v>
      </c>
      <c r="G527" s="23">
        <f t="shared" si="47"/>
        <v>2001</v>
      </c>
    </row>
    <row r="528" spans="1:7" x14ac:dyDescent="0.2">
      <c r="A528" s="23" t="s">
        <v>2203</v>
      </c>
      <c r="C528" s="24">
        <f t="shared" si="44"/>
        <v>37256</v>
      </c>
      <c r="D528" s="23">
        <f t="shared" si="45"/>
        <v>48.27</v>
      </c>
      <c r="E528" s="23">
        <f t="shared" si="46"/>
        <v>48.27</v>
      </c>
      <c r="F528" s="23">
        <f t="shared" si="48"/>
        <v>-4.1425021304886166E-4</v>
      </c>
      <c r="G528" s="23">
        <f t="shared" si="47"/>
        <v>2001</v>
      </c>
    </row>
    <row r="529" spans="1:7" x14ac:dyDescent="0.2">
      <c r="A529" s="23" t="s">
        <v>2202</v>
      </c>
      <c r="C529" s="24">
        <f t="shared" si="44"/>
        <v>37257</v>
      </c>
      <c r="D529" s="23" t="e">
        <f t="shared" si="45"/>
        <v>#VALUE!</v>
      </c>
      <c r="E529" s="23">
        <f t="shared" si="46"/>
        <v>48.27</v>
      </c>
      <c r="F529" s="23">
        <f t="shared" si="48"/>
        <v>0</v>
      </c>
      <c r="G529" s="23">
        <f t="shared" si="47"/>
        <v>2002</v>
      </c>
    </row>
    <row r="530" spans="1:7" x14ac:dyDescent="0.2">
      <c r="A530" s="23" t="s">
        <v>2201</v>
      </c>
      <c r="C530" s="24">
        <f t="shared" si="44"/>
        <v>37258</v>
      </c>
      <c r="D530" s="23">
        <f t="shared" si="45"/>
        <v>48.27</v>
      </c>
      <c r="E530" s="23">
        <f t="shared" si="46"/>
        <v>48.27</v>
      </c>
      <c r="F530" s="23">
        <f t="shared" si="48"/>
        <v>0</v>
      </c>
      <c r="G530" s="23">
        <f t="shared" si="47"/>
        <v>2002</v>
      </c>
    </row>
    <row r="531" spans="1:7" x14ac:dyDescent="0.2">
      <c r="A531" s="23" t="s">
        <v>2200</v>
      </c>
      <c r="C531" s="24">
        <f t="shared" si="44"/>
        <v>37259</v>
      </c>
      <c r="D531" s="23">
        <f t="shared" si="45"/>
        <v>48.28</v>
      </c>
      <c r="E531" s="23">
        <f t="shared" si="46"/>
        <v>48.28</v>
      </c>
      <c r="F531" s="23">
        <f t="shared" si="48"/>
        <v>2.071465569291741E-4</v>
      </c>
      <c r="G531" s="23">
        <f t="shared" si="47"/>
        <v>2002</v>
      </c>
    </row>
    <row r="532" spans="1:7" x14ac:dyDescent="0.2">
      <c r="A532" s="23" t="s">
        <v>2199</v>
      </c>
      <c r="C532" s="24">
        <f t="shared" si="44"/>
        <v>37260</v>
      </c>
      <c r="D532" s="23">
        <f t="shared" si="45"/>
        <v>48.3</v>
      </c>
      <c r="E532" s="23">
        <f t="shared" si="46"/>
        <v>48.3</v>
      </c>
      <c r="F532" s="23">
        <f t="shared" si="48"/>
        <v>4.1416442919608065E-4</v>
      </c>
      <c r="G532" s="23">
        <f t="shared" si="47"/>
        <v>2002</v>
      </c>
    </row>
    <row r="533" spans="1:7" x14ac:dyDescent="0.2">
      <c r="A533" s="23" t="s">
        <v>2198</v>
      </c>
      <c r="C533" s="24">
        <f t="shared" si="44"/>
        <v>37263</v>
      </c>
      <c r="D533" s="23">
        <f t="shared" si="45"/>
        <v>48.28</v>
      </c>
      <c r="E533" s="23">
        <f t="shared" si="46"/>
        <v>48.28</v>
      </c>
      <c r="F533" s="23">
        <f t="shared" si="48"/>
        <v>-4.1416442919614804E-4</v>
      </c>
      <c r="G533" s="23">
        <f t="shared" si="47"/>
        <v>2002</v>
      </c>
    </row>
    <row r="534" spans="1:7" x14ac:dyDescent="0.2">
      <c r="A534" s="23" t="s">
        <v>2197</v>
      </c>
      <c r="C534" s="24">
        <f t="shared" si="44"/>
        <v>37264</v>
      </c>
      <c r="D534" s="23">
        <f t="shared" si="45"/>
        <v>48.3</v>
      </c>
      <c r="E534" s="23">
        <f t="shared" si="46"/>
        <v>48.3</v>
      </c>
      <c r="F534" s="23">
        <f t="shared" si="48"/>
        <v>4.1416442919608065E-4</v>
      </c>
      <c r="G534" s="23">
        <f t="shared" si="47"/>
        <v>2002</v>
      </c>
    </row>
    <row r="535" spans="1:7" x14ac:dyDescent="0.2">
      <c r="A535" s="23" t="s">
        <v>2196</v>
      </c>
      <c r="C535" s="24">
        <f t="shared" si="44"/>
        <v>37265</v>
      </c>
      <c r="D535" s="23">
        <f t="shared" si="45"/>
        <v>48.32</v>
      </c>
      <c r="E535" s="23">
        <f t="shared" si="46"/>
        <v>48.32</v>
      </c>
      <c r="F535" s="23">
        <f t="shared" si="48"/>
        <v>4.1399296803251273E-4</v>
      </c>
      <c r="G535" s="23">
        <f t="shared" si="47"/>
        <v>2002</v>
      </c>
    </row>
    <row r="536" spans="1:7" x14ac:dyDescent="0.2">
      <c r="A536" s="23" t="s">
        <v>2195</v>
      </c>
      <c r="C536" s="24">
        <f t="shared" si="44"/>
        <v>37266</v>
      </c>
      <c r="D536" s="23">
        <f t="shared" si="45"/>
        <v>48.41</v>
      </c>
      <c r="E536" s="23">
        <f t="shared" si="46"/>
        <v>48.41</v>
      </c>
      <c r="F536" s="23">
        <f t="shared" si="48"/>
        <v>1.8608503250434289E-3</v>
      </c>
      <c r="G536" s="23">
        <f t="shared" si="47"/>
        <v>2002</v>
      </c>
    </row>
    <row r="537" spans="1:7" x14ac:dyDescent="0.2">
      <c r="A537" s="23" t="s">
        <v>2194</v>
      </c>
      <c r="C537" s="24">
        <f t="shared" si="44"/>
        <v>37267</v>
      </c>
      <c r="D537" s="23">
        <f t="shared" si="45"/>
        <v>48.44</v>
      </c>
      <c r="E537" s="23">
        <f t="shared" si="46"/>
        <v>48.44</v>
      </c>
      <c r="F537" s="23">
        <f t="shared" si="48"/>
        <v>6.1951473328848944E-4</v>
      </c>
      <c r="G537" s="23">
        <f t="shared" si="47"/>
        <v>2002</v>
      </c>
    </row>
    <row r="538" spans="1:7" x14ac:dyDescent="0.2">
      <c r="A538" s="23" t="s">
        <v>2193</v>
      </c>
      <c r="C538" s="24">
        <f t="shared" si="44"/>
        <v>37270</v>
      </c>
      <c r="D538" s="23">
        <f t="shared" si="45"/>
        <v>48.36</v>
      </c>
      <c r="E538" s="23">
        <f t="shared" si="46"/>
        <v>48.36</v>
      </c>
      <c r="F538" s="23">
        <f t="shared" si="48"/>
        <v>-1.6528929382995142E-3</v>
      </c>
      <c r="G538" s="23">
        <f t="shared" si="47"/>
        <v>2002</v>
      </c>
    </row>
    <row r="539" spans="1:7" x14ac:dyDescent="0.2">
      <c r="A539" s="23" t="s">
        <v>2192</v>
      </c>
      <c r="C539" s="24">
        <f t="shared" si="44"/>
        <v>37271</v>
      </c>
      <c r="D539" s="23">
        <f t="shared" si="45"/>
        <v>48.31</v>
      </c>
      <c r="E539" s="23">
        <f t="shared" si="46"/>
        <v>48.31</v>
      </c>
      <c r="F539" s="23">
        <f t="shared" si="48"/>
        <v>-1.0344471802766061E-3</v>
      </c>
      <c r="G539" s="23">
        <f t="shared" si="47"/>
        <v>2002</v>
      </c>
    </row>
    <row r="540" spans="1:7" x14ac:dyDescent="0.2">
      <c r="A540" s="23" t="s">
        <v>2191</v>
      </c>
      <c r="C540" s="24">
        <f t="shared" si="44"/>
        <v>37272</v>
      </c>
      <c r="D540" s="23">
        <f t="shared" si="45"/>
        <v>48.3</v>
      </c>
      <c r="E540" s="23">
        <f t="shared" si="46"/>
        <v>48.3</v>
      </c>
      <c r="F540" s="23">
        <f t="shared" si="48"/>
        <v>-2.0701790778840384E-4</v>
      </c>
      <c r="G540" s="23">
        <f t="shared" si="47"/>
        <v>2002</v>
      </c>
    </row>
    <row r="541" spans="1:7" x14ac:dyDescent="0.2">
      <c r="A541" s="23" t="s">
        <v>2190</v>
      </c>
      <c r="C541" s="24">
        <f t="shared" si="44"/>
        <v>37273</v>
      </c>
      <c r="D541" s="23">
        <f t="shared" si="45"/>
        <v>48.31</v>
      </c>
      <c r="E541" s="23">
        <f t="shared" si="46"/>
        <v>48.31</v>
      </c>
      <c r="F541" s="23">
        <f t="shared" si="48"/>
        <v>2.0701790778841192E-4</v>
      </c>
      <c r="G541" s="23">
        <f t="shared" si="47"/>
        <v>2002</v>
      </c>
    </row>
    <row r="542" spans="1:7" x14ac:dyDescent="0.2">
      <c r="A542" s="23" t="s">
        <v>2189</v>
      </c>
      <c r="C542" s="24">
        <f t="shared" si="44"/>
        <v>37274</v>
      </c>
      <c r="D542" s="23">
        <f t="shared" si="45"/>
        <v>48.27</v>
      </c>
      <c r="E542" s="23">
        <f t="shared" si="46"/>
        <v>48.27</v>
      </c>
      <c r="F542" s="23">
        <f t="shared" si="48"/>
        <v>-8.2832889391375121E-4</v>
      </c>
      <c r="G542" s="23">
        <f t="shared" si="47"/>
        <v>2002</v>
      </c>
    </row>
    <row r="543" spans="1:7" x14ac:dyDescent="0.2">
      <c r="A543" s="23" t="s">
        <v>2188</v>
      </c>
      <c r="C543" s="24">
        <f t="shared" si="44"/>
        <v>37277</v>
      </c>
      <c r="D543" s="23" t="e">
        <f t="shared" si="45"/>
        <v>#VALUE!</v>
      </c>
      <c r="E543" s="23">
        <f t="shared" si="46"/>
        <v>48.27</v>
      </c>
      <c r="F543" s="23">
        <f t="shared" si="48"/>
        <v>0</v>
      </c>
      <c r="G543" s="23">
        <f t="shared" si="47"/>
        <v>2002</v>
      </c>
    </row>
    <row r="544" spans="1:7" x14ac:dyDescent="0.2">
      <c r="A544" s="23" t="s">
        <v>2187</v>
      </c>
      <c r="C544" s="24">
        <f t="shared" si="44"/>
        <v>37278</v>
      </c>
      <c r="D544" s="23">
        <f t="shared" si="45"/>
        <v>48.3</v>
      </c>
      <c r="E544" s="23">
        <f t="shared" si="46"/>
        <v>48.3</v>
      </c>
      <c r="F544" s="23">
        <f t="shared" si="48"/>
        <v>6.2131098612533387E-4</v>
      </c>
      <c r="G544" s="23">
        <f t="shared" si="47"/>
        <v>2002</v>
      </c>
    </row>
    <row r="545" spans="1:7" x14ac:dyDescent="0.2">
      <c r="A545" s="23" t="s">
        <v>2186</v>
      </c>
      <c r="C545" s="24">
        <f t="shared" si="44"/>
        <v>37279</v>
      </c>
      <c r="D545" s="23">
        <f t="shared" si="45"/>
        <v>48.35</v>
      </c>
      <c r="E545" s="23">
        <f t="shared" si="46"/>
        <v>48.35</v>
      </c>
      <c r="F545" s="23">
        <f t="shared" si="48"/>
        <v>1.0346612407764603E-3</v>
      </c>
      <c r="G545" s="23">
        <f t="shared" si="47"/>
        <v>2002</v>
      </c>
    </row>
    <row r="546" spans="1:7" x14ac:dyDescent="0.2">
      <c r="A546" s="23" t="s">
        <v>2185</v>
      </c>
      <c r="C546" s="24">
        <f t="shared" si="44"/>
        <v>37280</v>
      </c>
      <c r="D546" s="23">
        <f t="shared" si="45"/>
        <v>48.35</v>
      </c>
      <c r="E546" s="23">
        <f t="shared" si="46"/>
        <v>48.35</v>
      </c>
      <c r="F546" s="23">
        <f t="shared" si="48"/>
        <v>0</v>
      </c>
      <c r="G546" s="23">
        <f t="shared" si="47"/>
        <v>2002</v>
      </c>
    </row>
    <row r="547" spans="1:7" x14ac:dyDescent="0.2">
      <c r="A547" s="23" t="s">
        <v>2184</v>
      </c>
      <c r="C547" s="24">
        <f t="shared" si="44"/>
        <v>37281</v>
      </c>
      <c r="D547" s="23">
        <f t="shared" si="45"/>
        <v>48.38</v>
      </c>
      <c r="E547" s="23">
        <f t="shared" si="46"/>
        <v>48.38</v>
      </c>
      <c r="F547" s="23">
        <f t="shared" si="48"/>
        <v>6.2028328257795313E-4</v>
      </c>
      <c r="G547" s="23">
        <f t="shared" si="47"/>
        <v>2002</v>
      </c>
    </row>
    <row r="548" spans="1:7" x14ac:dyDescent="0.2">
      <c r="A548" s="23" t="s">
        <v>2183</v>
      </c>
      <c r="C548" s="24">
        <f t="shared" si="44"/>
        <v>37284</v>
      </c>
      <c r="D548" s="23">
        <f t="shared" si="45"/>
        <v>48.37</v>
      </c>
      <c r="E548" s="23">
        <f t="shared" si="46"/>
        <v>48.37</v>
      </c>
      <c r="F548" s="23">
        <f t="shared" si="48"/>
        <v>-2.0671834698949976E-4</v>
      </c>
      <c r="G548" s="23">
        <f t="shared" si="47"/>
        <v>2002</v>
      </c>
    </row>
    <row r="549" spans="1:7" x14ac:dyDescent="0.2">
      <c r="A549" s="23" t="s">
        <v>2182</v>
      </c>
      <c r="C549" s="24">
        <f t="shared" si="44"/>
        <v>37285</v>
      </c>
      <c r="D549" s="23">
        <f t="shared" si="45"/>
        <v>48.43</v>
      </c>
      <c r="E549" s="23">
        <f t="shared" si="46"/>
        <v>48.43</v>
      </c>
      <c r="F549" s="23">
        <f t="shared" si="48"/>
        <v>1.2396695802459707E-3</v>
      </c>
      <c r="G549" s="23">
        <f t="shared" si="47"/>
        <v>2002</v>
      </c>
    </row>
    <row r="550" spans="1:7" x14ac:dyDescent="0.2">
      <c r="A550" s="23" t="s">
        <v>2181</v>
      </c>
      <c r="C550" s="24">
        <f t="shared" si="44"/>
        <v>37286</v>
      </c>
      <c r="D550" s="23">
        <f t="shared" si="45"/>
        <v>48.53</v>
      </c>
      <c r="E550" s="23">
        <f t="shared" si="46"/>
        <v>48.53</v>
      </c>
      <c r="F550" s="23">
        <f t="shared" si="48"/>
        <v>2.0627070019871678E-3</v>
      </c>
      <c r="G550" s="23">
        <f t="shared" si="47"/>
        <v>2002</v>
      </c>
    </row>
    <row r="551" spans="1:7" x14ac:dyDescent="0.2">
      <c r="A551" s="23" t="s">
        <v>2180</v>
      </c>
      <c r="C551" s="24">
        <f t="shared" si="44"/>
        <v>37287</v>
      </c>
      <c r="D551" s="23">
        <f t="shared" si="45"/>
        <v>48.56</v>
      </c>
      <c r="E551" s="23">
        <f t="shared" si="46"/>
        <v>48.56</v>
      </c>
      <c r="F551" s="23">
        <f t="shared" si="48"/>
        <v>6.1798333411795716E-4</v>
      </c>
      <c r="G551" s="23">
        <f t="shared" si="47"/>
        <v>2002</v>
      </c>
    </row>
    <row r="552" spans="1:7" x14ac:dyDescent="0.2">
      <c r="A552" s="23" t="s">
        <v>2179</v>
      </c>
      <c r="C552" s="24">
        <f t="shared" si="44"/>
        <v>37288</v>
      </c>
      <c r="D552" s="23">
        <f t="shared" si="45"/>
        <v>48.55</v>
      </c>
      <c r="E552" s="23">
        <f t="shared" si="46"/>
        <v>48.55</v>
      </c>
      <c r="F552" s="23">
        <f t="shared" si="48"/>
        <v>-2.0595201390898431E-4</v>
      </c>
      <c r="G552" s="23">
        <f t="shared" si="47"/>
        <v>2002</v>
      </c>
    </row>
    <row r="553" spans="1:7" x14ac:dyDescent="0.2">
      <c r="A553" s="23" t="s">
        <v>2178</v>
      </c>
      <c r="C553" s="24">
        <f t="shared" si="44"/>
        <v>37291</v>
      </c>
      <c r="D553" s="23">
        <f t="shared" si="45"/>
        <v>48.61</v>
      </c>
      <c r="E553" s="23">
        <f t="shared" si="46"/>
        <v>48.61</v>
      </c>
      <c r="F553" s="23">
        <f t="shared" si="48"/>
        <v>1.235076320030301E-3</v>
      </c>
      <c r="G553" s="23">
        <f t="shared" si="47"/>
        <v>2002</v>
      </c>
    </row>
    <row r="554" spans="1:7" x14ac:dyDescent="0.2">
      <c r="A554" s="23" t="s">
        <v>2177</v>
      </c>
      <c r="C554" s="24">
        <f t="shared" si="44"/>
        <v>37292</v>
      </c>
      <c r="D554" s="23">
        <f t="shared" si="45"/>
        <v>48.69</v>
      </c>
      <c r="E554" s="23">
        <f t="shared" si="46"/>
        <v>48.69</v>
      </c>
      <c r="F554" s="23">
        <f t="shared" si="48"/>
        <v>1.6443991372452806E-3</v>
      </c>
      <c r="G554" s="23">
        <f t="shared" si="47"/>
        <v>2002</v>
      </c>
    </row>
    <row r="555" spans="1:7" x14ac:dyDescent="0.2">
      <c r="A555" s="23" t="s">
        <v>2176</v>
      </c>
      <c r="C555" s="24">
        <f t="shared" si="44"/>
        <v>37293</v>
      </c>
      <c r="D555" s="23">
        <f t="shared" si="45"/>
        <v>48.71</v>
      </c>
      <c r="E555" s="23">
        <f t="shared" si="46"/>
        <v>48.71</v>
      </c>
      <c r="F555" s="23">
        <f t="shared" si="48"/>
        <v>4.1067762384171188E-4</v>
      </c>
      <c r="G555" s="23">
        <f t="shared" si="47"/>
        <v>2002</v>
      </c>
    </row>
    <row r="556" spans="1:7" x14ac:dyDescent="0.2">
      <c r="A556" s="23" t="s">
        <v>2175</v>
      </c>
      <c r="C556" s="24">
        <f t="shared" si="44"/>
        <v>37294</v>
      </c>
      <c r="D556" s="23">
        <f t="shared" si="45"/>
        <v>48.72</v>
      </c>
      <c r="E556" s="23">
        <f t="shared" si="46"/>
        <v>48.72</v>
      </c>
      <c r="F556" s="23">
        <f t="shared" si="48"/>
        <v>2.0527558319027918E-4</v>
      </c>
      <c r="G556" s="23">
        <f t="shared" si="47"/>
        <v>2002</v>
      </c>
    </row>
    <row r="557" spans="1:7" x14ac:dyDescent="0.2">
      <c r="A557" s="23" t="s">
        <v>2174</v>
      </c>
      <c r="C557" s="24">
        <f t="shared" si="44"/>
        <v>37295</v>
      </c>
      <c r="D557" s="23">
        <f t="shared" si="45"/>
        <v>48.7</v>
      </c>
      <c r="E557" s="23">
        <f t="shared" si="46"/>
        <v>48.7</v>
      </c>
      <c r="F557" s="23">
        <f t="shared" si="48"/>
        <v>-4.105933130974489E-4</v>
      </c>
      <c r="G557" s="23">
        <f t="shared" si="47"/>
        <v>2002</v>
      </c>
    </row>
    <row r="558" spans="1:7" x14ac:dyDescent="0.2">
      <c r="A558" s="23" t="s">
        <v>2173</v>
      </c>
      <c r="C558" s="24">
        <f t="shared" si="44"/>
        <v>37298</v>
      </c>
      <c r="D558" s="23">
        <f t="shared" si="45"/>
        <v>48.75</v>
      </c>
      <c r="E558" s="23">
        <f t="shared" si="46"/>
        <v>48.75</v>
      </c>
      <c r="F558" s="23">
        <f t="shared" si="48"/>
        <v>1.0261673553119532E-3</v>
      </c>
      <c r="G558" s="23">
        <f t="shared" si="47"/>
        <v>2002</v>
      </c>
    </row>
    <row r="559" spans="1:7" x14ac:dyDescent="0.2">
      <c r="A559" s="23" t="s">
        <v>2172</v>
      </c>
      <c r="C559" s="24">
        <f t="shared" si="44"/>
        <v>37299</v>
      </c>
      <c r="D559" s="23">
        <f t="shared" si="45"/>
        <v>48.69</v>
      </c>
      <c r="E559" s="23">
        <f t="shared" si="46"/>
        <v>48.69</v>
      </c>
      <c r="F559" s="23">
        <f t="shared" si="48"/>
        <v>-1.2315272492466737E-3</v>
      </c>
      <c r="G559" s="23">
        <f t="shared" si="47"/>
        <v>2002</v>
      </c>
    </row>
    <row r="560" spans="1:7" x14ac:dyDescent="0.2">
      <c r="A560" s="23" t="s">
        <v>2171</v>
      </c>
      <c r="C560" s="24">
        <f t="shared" si="44"/>
        <v>37300</v>
      </c>
      <c r="D560" s="23">
        <f t="shared" si="45"/>
        <v>48.9</v>
      </c>
      <c r="E560" s="23">
        <f t="shared" si="46"/>
        <v>48.9</v>
      </c>
      <c r="F560" s="23">
        <f t="shared" si="48"/>
        <v>4.3037262862167854E-3</v>
      </c>
      <c r="G560" s="23">
        <f t="shared" si="47"/>
        <v>2002</v>
      </c>
    </row>
    <row r="561" spans="1:7" x14ac:dyDescent="0.2">
      <c r="A561" s="23" t="s">
        <v>2170</v>
      </c>
      <c r="C561" s="24">
        <f t="shared" si="44"/>
        <v>37301</v>
      </c>
      <c r="D561" s="23">
        <f t="shared" si="45"/>
        <v>48.71</v>
      </c>
      <c r="E561" s="23">
        <f t="shared" si="46"/>
        <v>48.71</v>
      </c>
      <c r="F561" s="23">
        <f t="shared" si="48"/>
        <v>-3.8930486623749896E-3</v>
      </c>
      <c r="G561" s="23">
        <f t="shared" si="47"/>
        <v>2002</v>
      </c>
    </row>
    <row r="562" spans="1:7" x14ac:dyDescent="0.2">
      <c r="A562" s="23" t="s">
        <v>2169</v>
      </c>
      <c r="C562" s="24">
        <f t="shared" si="44"/>
        <v>37302</v>
      </c>
      <c r="D562" s="23">
        <f t="shared" si="45"/>
        <v>48.71</v>
      </c>
      <c r="E562" s="23">
        <f t="shared" si="46"/>
        <v>48.71</v>
      </c>
      <c r="F562" s="23">
        <f t="shared" si="48"/>
        <v>0</v>
      </c>
      <c r="G562" s="23">
        <f t="shared" si="47"/>
        <v>2002</v>
      </c>
    </row>
    <row r="563" spans="1:7" x14ac:dyDescent="0.2">
      <c r="A563" s="23" t="s">
        <v>2168</v>
      </c>
      <c r="C563" s="24">
        <f t="shared" si="44"/>
        <v>37305</v>
      </c>
      <c r="D563" s="23" t="e">
        <f t="shared" si="45"/>
        <v>#VALUE!</v>
      </c>
      <c r="E563" s="23">
        <f t="shared" si="46"/>
        <v>48.71</v>
      </c>
      <c r="F563" s="23">
        <f t="shared" si="48"/>
        <v>0</v>
      </c>
      <c r="G563" s="23">
        <f t="shared" si="47"/>
        <v>2002</v>
      </c>
    </row>
    <row r="564" spans="1:7" x14ac:dyDescent="0.2">
      <c r="A564" s="23" t="s">
        <v>2167</v>
      </c>
      <c r="C564" s="24">
        <f t="shared" si="44"/>
        <v>37306</v>
      </c>
      <c r="D564" s="23">
        <f t="shared" si="45"/>
        <v>48.67</v>
      </c>
      <c r="E564" s="23">
        <f t="shared" si="46"/>
        <v>48.67</v>
      </c>
      <c r="F564" s="23">
        <f t="shared" si="48"/>
        <v>-8.2152397308830742E-4</v>
      </c>
      <c r="G564" s="23">
        <f t="shared" si="47"/>
        <v>2002</v>
      </c>
    </row>
    <row r="565" spans="1:7" x14ac:dyDescent="0.2">
      <c r="A565" s="23" t="s">
        <v>2166</v>
      </c>
      <c r="C565" s="24">
        <f t="shared" si="44"/>
        <v>37307</v>
      </c>
      <c r="D565" s="23">
        <f t="shared" si="45"/>
        <v>48.64</v>
      </c>
      <c r="E565" s="23">
        <f t="shared" si="46"/>
        <v>48.64</v>
      </c>
      <c r="F565" s="23">
        <f t="shared" si="48"/>
        <v>-6.1658618745144675E-4</v>
      </c>
      <c r="G565" s="23">
        <f t="shared" si="47"/>
        <v>2002</v>
      </c>
    </row>
    <row r="566" spans="1:7" x14ac:dyDescent="0.2">
      <c r="A566" s="23" t="s">
        <v>2165</v>
      </c>
      <c r="C566" s="24">
        <f t="shared" si="44"/>
        <v>37308</v>
      </c>
      <c r="D566" s="23">
        <f t="shared" si="45"/>
        <v>48.69</v>
      </c>
      <c r="E566" s="23">
        <f t="shared" si="46"/>
        <v>48.69</v>
      </c>
      <c r="F566" s="23">
        <f t="shared" si="48"/>
        <v>1.0274325366978873E-3</v>
      </c>
      <c r="G566" s="23">
        <f t="shared" si="47"/>
        <v>2002</v>
      </c>
    </row>
    <row r="567" spans="1:7" x14ac:dyDescent="0.2">
      <c r="A567" s="23" t="s">
        <v>2164</v>
      </c>
      <c r="C567" s="24">
        <f t="shared" si="44"/>
        <v>37309</v>
      </c>
      <c r="D567" s="23">
        <f t="shared" si="45"/>
        <v>48.79</v>
      </c>
      <c r="E567" s="23">
        <f t="shared" si="46"/>
        <v>48.79</v>
      </c>
      <c r="F567" s="23">
        <f t="shared" si="48"/>
        <v>2.0517036331362862E-3</v>
      </c>
      <c r="G567" s="23">
        <f t="shared" si="47"/>
        <v>2002</v>
      </c>
    </row>
    <row r="568" spans="1:7" x14ac:dyDescent="0.2">
      <c r="A568" s="23" t="s">
        <v>2163</v>
      </c>
      <c r="C568" s="24">
        <f t="shared" si="44"/>
        <v>37312</v>
      </c>
      <c r="D568" s="23">
        <f t="shared" si="45"/>
        <v>48.82</v>
      </c>
      <c r="E568" s="23">
        <f t="shared" si="46"/>
        <v>48.82</v>
      </c>
      <c r="F568" s="23">
        <f t="shared" si="48"/>
        <v>6.1469113706810589E-4</v>
      </c>
      <c r="G568" s="23">
        <f t="shared" si="47"/>
        <v>2002</v>
      </c>
    </row>
    <row r="569" spans="1:7" x14ac:dyDescent="0.2">
      <c r="A569" s="23" t="s">
        <v>2162</v>
      </c>
      <c r="C569" s="24">
        <f t="shared" si="44"/>
        <v>37313</v>
      </c>
      <c r="D569" s="23">
        <f t="shared" si="45"/>
        <v>48.75</v>
      </c>
      <c r="E569" s="23">
        <f t="shared" si="46"/>
        <v>48.75</v>
      </c>
      <c r="F569" s="23">
        <f t="shared" si="48"/>
        <v>-1.4348675209578598E-3</v>
      </c>
      <c r="G569" s="23">
        <f t="shared" si="47"/>
        <v>2002</v>
      </c>
    </row>
    <row r="570" spans="1:7" x14ac:dyDescent="0.2">
      <c r="A570" s="23" t="s">
        <v>2161</v>
      </c>
      <c r="C570" s="24">
        <f t="shared" si="44"/>
        <v>37314</v>
      </c>
      <c r="D570" s="23">
        <f t="shared" si="45"/>
        <v>48.76</v>
      </c>
      <c r="E570" s="23">
        <f t="shared" si="46"/>
        <v>48.76</v>
      </c>
      <c r="F570" s="23">
        <f t="shared" si="48"/>
        <v>2.051071692144675E-4</v>
      </c>
      <c r="G570" s="23">
        <f t="shared" si="47"/>
        <v>2002</v>
      </c>
    </row>
    <row r="571" spans="1:7" x14ac:dyDescent="0.2">
      <c r="A571" s="23" t="s">
        <v>2160</v>
      </c>
      <c r="C571" s="24">
        <f t="shared" si="44"/>
        <v>37315</v>
      </c>
      <c r="D571" s="23">
        <f t="shared" si="45"/>
        <v>48.76</v>
      </c>
      <c r="E571" s="23">
        <f t="shared" si="46"/>
        <v>48.76</v>
      </c>
      <c r="F571" s="23">
        <f t="shared" si="48"/>
        <v>0</v>
      </c>
      <c r="G571" s="23">
        <f t="shared" si="47"/>
        <v>2002</v>
      </c>
    </row>
    <row r="572" spans="1:7" x14ac:dyDescent="0.2">
      <c r="A572" s="23" t="s">
        <v>2159</v>
      </c>
      <c r="C572" s="24">
        <f t="shared" si="44"/>
        <v>37316</v>
      </c>
      <c r="D572" s="23">
        <f t="shared" si="45"/>
        <v>48.76</v>
      </c>
      <c r="E572" s="23">
        <f t="shared" si="46"/>
        <v>48.76</v>
      </c>
      <c r="F572" s="23">
        <f t="shared" si="48"/>
        <v>0</v>
      </c>
      <c r="G572" s="23">
        <f t="shared" si="47"/>
        <v>2002</v>
      </c>
    </row>
    <row r="573" spans="1:7" x14ac:dyDescent="0.2">
      <c r="A573" s="23" t="s">
        <v>2158</v>
      </c>
      <c r="C573" s="24">
        <f t="shared" si="44"/>
        <v>37319</v>
      </c>
      <c r="D573" s="23">
        <f t="shared" si="45"/>
        <v>48.72</v>
      </c>
      <c r="E573" s="23">
        <f t="shared" si="46"/>
        <v>48.72</v>
      </c>
      <c r="F573" s="23">
        <f t="shared" si="48"/>
        <v>-8.2068121142922067E-4</v>
      </c>
      <c r="G573" s="23">
        <f t="shared" si="47"/>
        <v>2002</v>
      </c>
    </row>
    <row r="574" spans="1:7" x14ac:dyDescent="0.2">
      <c r="A574" s="23" t="s">
        <v>2157</v>
      </c>
      <c r="C574" s="24">
        <f t="shared" si="44"/>
        <v>37320</v>
      </c>
      <c r="D574" s="23">
        <f t="shared" si="45"/>
        <v>48.72</v>
      </c>
      <c r="E574" s="23">
        <f t="shared" si="46"/>
        <v>48.72</v>
      </c>
      <c r="F574" s="23">
        <f t="shared" si="48"/>
        <v>0</v>
      </c>
      <c r="G574" s="23">
        <f t="shared" si="47"/>
        <v>2002</v>
      </c>
    </row>
    <row r="575" spans="1:7" x14ac:dyDescent="0.2">
      <c r="A575" s="23" t="s">
        <v>2156</v>
      </c>
      <c r="C575" s="24">
        <f t="shared" si="44"/>
        <v>37321</v>
      </c>
      <c r="D575" s="23">
        <f t="shared" si="45"/>
        <v>48.71</v>
      </c>
      <c r="E575" s="23">
        <f t="shared" si="46"/>
        <v>48.71</v>
      </c>
      <c r="F575" s="23">
        <f t="shared" si="48"/>
        <v>-2.0527558319022193E-4</v>
      </c>
      <c r="G575" s="23">
        <f t="shared" si="47"/>
        <v>2002</v>
      </c>
    </row>
    <row r="576" spans="1:7" x14ac:dyDescent="0.2">
      <c r="A576" s="23" t="s">
        <v>2155</v>
      </c>
      <c r="C576" s="24">
        <f t="shared" si="44"/>
        <v>37322</v>
      </c>
      <c r="D576" s="23">
        <f t="shared" si="45"/>
        <v>48.76</v>
      </c>
      <c r="E576" s="23">
        <f t="shared" si="46"/>
        <v>48.76</v>
      </c>
      <c r="F576" s="23">
        <f t="shared" si="48"/>
        <v>1.0259567946194214E-3</v>
      </c>
      <c r="G576" s="23">
        <f t="shared" si="47"/>
        <v>2002</v>
      </c>
    </row>
    <row r="577" spans="1:7" x14ac:dyDescent="0.2">
      <c r="A577" s="23" t="s">
        <v>2154</v>
      </c>
      <c r="C577" s="24">
        <f t="shared" si="44"/>
        <v>37323</v>
      </c>
      <c r="D577" s="23">
        <f t="shared" si="45"/>
        <v>48.76</v>
      </c>
      <c r="E577" s="23">
        <f t="shared" si="46"/>
        <v>48.76</v>
      </c>
      <c r="F577" s="23">
        <f t="shared" si="48"/>
        <v>0</v>
      </c>
      <c r="G577" s="23">
        <f t="shared" si="47"/>
        <v>2002</v>
      </c>
    </row>
    <row r="578" spans="1:7" x14ac:dyDescent="0.2">
      <c r="A578" s="23" t="s">
        <v>2153</v>
      </c>
      <c r="C578" s="24">
        <f t="shared" si="44"/>
        <v>37326</v>
      </c>
      <c r="D578" s="23">
        <f t="shared" si="45"/>
        <v>48.76</v>
      </c>
      <c r="E578" s="23">
        <f t="shared" si="46"/>
        <v>48.76</v>
      </c>
      <c r="F578" s="23">
        <f t="shared" si="48"/>
        <v>0</v>
      </c>
      <c r="G578" s="23">
        <f t="shared" si="47"/>
        <v>2002</v>
      </c>
    </row>
    <row r="579" spans="1:7" x14ac:dyDescent="0.2">
      <c r="A579" s="23" t="s">
        <v>2152</v>
      </c>
      <c r="C579" s="24">
        <f t="shared" si="44"/>
        <v>37327</v>
      </c>
      <c r="D579" s="23">
        <f t="shared" si="45"/>
        <v>48.76</v>
      </c>
      <c r="E579" s="23">
        <f t="shared" si="46"/>
        <v>48.76</v>
      </c>
      <c r="F579" s="23">
        <f t="shared" si="48"/>
        <v>0</v>
      </c>
      <c r="G579" s="23">
        <f t="shared" si="47"/>
        <v>2002</v>
      </c>
    </row>
    <row r="580" spans="1:7" x14ac:dyDescent="0.2">
      <c r="A580" s="23" t="s">
        <v>2151</v>
      </c>
      <c r="C580" s="24">
        <f t="shared" si="44"/>
        <v>37328</v>
      </c>
      <c r="D580" s="23">
        <f t="shared" si="45"/>
        <v>48.74</v>
      </c>
      <c r="E580" s="23">
        <f t="shared" si="46"/>
        <v>48.74</v>
      </c>
      <c r="F580" s="23">
        <f t="shared" si="48"/>
        <v>-4.1025641601051278E-4</v>
      </c>
      <c r="G580" s="23">
        <f t="shared" si="47"/>
        <v>2002</v>
      </c>
    </row>
    <row r="581" spans="1:7" x14ac:dyDescent="0.2">
      <c r="A581" s="23" t="s">
        <v>2150</v>
      </c>
      <c r="C581" s="24">
        <f t="shared" si="44"/>
        <v>37329</v>
      </c>
      <c r="D581" s="23">
        <f t="shared" si="45"/>
        <v>48.77</v>
      </c>
      <c r="E581" s="23">
        <f t="shared" si="46"/>
        <v>48.77</v>
      </c>
      <c r="F581" s="23">
        <f t="shared" si="48"/>
        <v>6.153215249011841E-4</v>
      </c>
      <c r="G581" s="23">
        <f t="shared" si="47"/>
        <v>2002</v>
      </c>
    </row>
    <row r="582" spans="1:7" x14ac:dyDescent="0.2">
      <c r="A582" s="23" t="s">
        <v>2149</v>
      </c>
      <c r="C582" s="24">
        <f t="shared" si="44"/>
        <v>37330</v>
      </c>
      <c r="D582" s="23">
        <f t="shared" si="45"/>
        <v>48.73</v>
      </c>
      <c r="E582" s="23">
        <f t="shared" si="46"/>
        <v>48.73</v>
      </c>
      <c r="F582" s="23">
        <f t="shared" si="48"/>
        <v>-8.2051286654652553E-4</v>
      </c>
      <c r="G582" s="23">
        <f t="shared" si="47"/>
        <v>2002</v>
      </c>
    </row>
    <row r="583" spans="1:7" x14ac:dyDescent="0.2">
      <c r="A583" s="23" t="s">
        <v>2148</v>
      </c>
      <c r="C583" s="24">
        <f t="shared" si="44"/>
        <v>37333</v>
      </c>
      <c r="D583" s="23">
        <f t="shared" si="45"/>
        <v>48.74</v>
      </c>
      <c r="E583" s="23">
        <f t="shared" si="46"/>
        <v>48.74</v>
      </c>
      <c r="F583" s="23">
        <f t="shared" si="48"/>
        <v>2.0519134164555096E-4</v>
      </c>
      <c r="G583" s="23">
        <f t="shared" si="47"/>
        <v>2002</v>
      </c>
    </row>
    <row r="584" spans="1:7" x14ac:dyDescent="0.2">
      <c r="A584" s="23" t="s">
        <v>2147</v>
      </c>
      <c r="C584" s="24">
        <f t="shared" ref="C584:C647" si="49">VALUE(LEFT(A584,15))</f>
        <v>37334</v>
      </c>
      <c r="D584" s="23">
        <f t="shared" ref="D584:D647" si="50">VALUE(RIGHT(A584,9))</f>
        <v>48.76</v>
      </c>
      <c r="E584" s="23">
        <f t="shared" ref="E584:E647" si="51">IF(ISNUMBER(D584),D584,D583)</f>
        <v>48.76</v>
      </c>
      <c r="F584" s="23">
        <f t="shared" si="48"/>
        <v>4.1025641601061464E-4</v>
      </c>
      <c r="G584" s="23">
        <f t="shared" ref="G584:G647" si="52">YEAR(C584)</f>
        <v>2002</v>
      </c>
    </row>
    <row r="585" spans="1:7" x14ac:dyDescent="0.2">
      <c r="A585" s="23" t="s">
        <v>2146</v>
      </c>
      <c r="C585" s="24">
        <f t="shared" si="49"/>
        <v>37335</v>
      </c>
      <c r="D585" s="23">
        <f t="shared" si="50"/>
        <v>48.76</v>
      </c>
      <c r="E585" s="23">
        <f t="shared" si="51"/>
        <v>48.76</v>
      </c>
      <c r="F585" s="23">
        <f t="shared" ref="F585:F648" si="53">LN(E585/E584)</f>
        <v>0</v>
      </c>
      <c r="G585" s="23">
        <f t="shared" si="52"/>
        <v>2002</v>
      </c>
    </row>
    <row r="586" spans="1:7" x14ac:dyDescent="0.2">
      <c r="A586" s="23" t="s">
        <v>2145</v>
      </c>
      <c r="C586" s="24">
        <f t="shared" si="49"/>
        <v>37336</v>
      </c>
      <c r="D586" s="23">
        <f t="shared" si="50"/>
        <v>48.78</v>
      </c>
      <c r="E586" s="23">
        <f t="shared" si="51"/>
        <v>48.78</v>
      </c>
      <c r="F586" s="23">
        <f t="shared" si="53"/>
        <v>4.1008817470346293E-4</v>
      </c>
      <c r="G586" s="23">
        <f t="shared" si="52"/>
        <v>2002</v>
      </c>
    </row>
    <row r="587" spans="1:7" x14ac:dyDescent="0.2">
      <c r="A587" s="23" t="s">
        <v>2144</v>
      </c>
      <c r="C587" s="24">
        <f t="shared" si="49"/>
        <v>37337</v>
      </c>
      <c r="D587" s="23">
        <f t="shared" si="50"/>
        <v>48.8</v>
      </c>
      <c r="E587" s="23">
        <f t="shared" si="51"/>
        <v>48.8</v>
      </c>
      <c r="F587" s="23">
        <f t="shared" si="53"/>
        <v>4.0992007132726314E-4</v>
      </c>
      <c r="G587" s="23">
        <f t="shared" si="52"/>
        <v>2002</v>
      </c>
    </row>
    <row r="588" spans="1:7" x14ac:dyDescent="0.2">
      <c r="A588" s="23" t="s">
        <v>2143</v>
      </c>
      <c r="C588" s="24">
        <f t="shared" si="49"/>
        <v>37340</v>
      </c>
      <c r="D588" s="23">
        <f t="shared" si="50"/>
        <v>48.8</v>
      </c>
      <c r="E588" s="23">
        <f t="shared" si="51"/>
        <v>48.8</v>
      </c>
      <c r="F588" s="23">
        <f t="shared" si="53"/>
        <v>0</v>
      </c>
      <c r="G588" s="23">
        <f t="shared" si="52"/>
        <v>2002</v>
      </c>
    </row>
    <row r="589" spans="1:7" x14ac:dyDescent="0.2">
      <c r="A589" s="23" t="s">
        <v>2142</v>
      </c>
      <c r="C589" s="24">
        <f t="shared" si="49"/>
        <v>37341</v>
      </c>
      <c r="D589" s="23">
        <f t="shared" si="50"/>
        <v>48.78</v>
      </c>
      <c r="E589" s="23">
        <f t="shared" si="51"/>
        <v>48.78</v>
      </c>
      <c r="F589" s="23">
        <f t="shared" si="53"/>
        <v>-4.0992007132715255E-4</v>
      </c>
      <c r="G589" s="23">
        <f t="shared" si="52"/>
        <v>2002</v>
      </c>
    </row>
    <row r="590" spans="1:7" x14ac:dyDescent="0.2">
      <c r="A590" s="23" t="s">
        <v>2141</v>
      </c>
      <c r="C590" s="24">
        <f t="shared" si="49"/>
        <v>37342</v>
      </c>
      <c r="D590" s="23">
        <f t="shared" si="50"/>
        <v>48.83</v>
      </c>
      <c r="E590" s="23">
        <f t="shared" si="51"/>
        <v>48.83</v>
      </c>
      <c r="F590" s="23">
        <f t="shared" si="53"/>
        <v>1.0244852857945414E-3</v>
      </c>
      <c r="G590" s="23">
        <f t="shared" si="52"/>
        <v>2002</v>
      </c>
    </row>
    <row r="591" spans="1:7" x14ac:dyDescent="0.2">
      <c r="A591" s="23" t="s">
        <v>2140</v>
      </c>
      <c r="C591" s="24">
        <f t="shared" si="49"/>
        <v>37343</v>
      </c>
      <c r="D591" s="23">
        <f t="shared" si="50"/>
        <v>48.83</v>
      </c>
      <c r="E591" s="23">
        <f t="shared" si="51"/>
        <v>48.83</v>
      </c>
      <c r="F591" s="23">
        <f t="shared" si="53"/>
        <v>0</v>
      </c>
      <c r="G591" s="23">
        <f t="shared" si="52"/>
        <v>2002</v>
      </c>
    </row>
    <row r="592" spans="1:7" x14ac:dyDescent="0.2">
      <c r="A592" s="23" t="s">
        <v>2139</v>
      </c>
      <c r="C592" s="24">
        <f t="shared" si="49"/>
        <v>37344</v>
      </c>
      <c r="D592" s="23">
        <f t="shared" si="50"/>
        <v>48.83</v>
      </c>
      <c r="E592" s="23">
        <f t="shared" si="51"/>
        <v>48.83</v>
      </c>
      <c r="F592" s="23">
        <f t="shared" si="53"/>
        <v>0</v>
      </c>
      <c r="G592" s="23">
        <f t="shared" si="52"/>
        <v>2002</v>
      </c>
    </row>
    <row r="593" spans="1:7" x14ac:dyDescent="0.2">
      <c r="A593" s="23" t="s">
        <v>2138</v>
      </c>
      <c r="C593" s="24">
        <f t="shared" si="49"/>
        <v>37347</v>
      </c>
      <c r="D593" s="23">
        <f t="shared" si="50"/>
        <v>48.83</v>
      </c>
      <c r="E593" s="23">
        <f t="shared" si="51"/>
        <v>48.83</v>
      </c>
      <c r="F593" s="23">
        <f t="shared" si="53"/>
        <v>0</v>
      </c>
      <c r="G593" s="23">
        <f t="shared" si="52"/>
        <v>2002</v>
      </c>
    </row>
    <row r="594" spans="1:7" x14ac:dyDescent="0.2">
      <c r="A594" s="23" t="s">
        <v>2137</v>
      </c>
      <c r="C594" s="24">
        <f t="shared" si="49"/>
        <v>37348</v>
      </c>
      <c r="D594" s="23">
        <f t="shared" si="50"/>
        <v>48.85</v>
      </c>
      <c r="E594" s="23">
        <f t="shared" si="51"/>
        <v>48.85</v>
      </c>
      <c r="F594" s="23">
        <f t="shared" si="53"/>
        <v>4.0950041522292525E-4</v>
      </c>
      <c r="G594" s="23">
        <f t="shared" si="52"/>
        <v>2002</v>
      </c>
    </row>
    <row r="595" spans="1:7" x14ac:dyDescent="0.2">
      <c r="A595" s="23" t="s">
        <v>2136</v>
      </c>
      <c r="C595" s="24">
        <f t="shared" si="49"/>
        <v>37349</v>
      </c>
      <c r="D595" s="23">
        <f t="shared" si="50"/>
        <v>48.91</v>
      </c>
      <c r="E595" s="23">
        <f t="shared" si="51"/>
        <v>48.91</v>
      </c>
      <c r="F595" s="23">
        <f t="shared" si="53"/>
        <v>1.2274960624739442E-3</v>
      </c>
      <c r="G595" s="23">
        <f t="shared" si="52"/>
        <v>2002</v>
      </c>
    </row>
    <row r="596" spans="1:7" x14ac:dyDescent="0.2">
      <c r="A596" s="23" t="s">
        <v>2135</v>
      </c>
      <c r="C596" s="24">
        <f t="shared" si="49"/>
        <v>37350</v>
      </c>
      <c r="D596" s="23">
        <f t="shared" si="50"/>
        <v>48.92</v>
      </c>
      <c r="E596" s="23">
        <f t="shared" si="51"/>
        <v>48.92</v>
      </c>
      <c r="F596" s="23">
        <f t="shared" si="53"/>
        <v>2.044362677059684E-4</v>
      </c>
      <c r="G596" s="23">
        <f t="shared" si="52"/>
        <v>2002</v>
      </c>
    </row>
    <row r="597" spans="1:7" x14ac:dyDescent="0.2">
      <c r="A597" s="23" t="s">
        <v>2134</v>
      </c>
      <c r="C597" s="24">
        <f t="shared" si="49"/>
        <v>37351</v>
      </c>
      <c r="D597" s="23">
        <f t="shared" si="50"/>
        <v>48.86</v>
      </c>
      <c r="E597" s="23">
        <f t="shared" si="51"/>
        <v>48.86</v>
      </c>
      <c r="F597" s="23">
        <f t="shared" si="53"/>
        <v>-1.2272449893772704E-3</v>
      </c>
      <c r="G597" s="23">
        <f t="shared" si="52"/>
        <v>2002</v>
      </c>
    </row>
    <row r="598" spans="1:7" x14ac:dyDescent="0.2">
      <c r="A598" s="23" t="s">
        <v>2133</v>
      </c>
      <c r="C598" s="24">
        <f t="shared" si="49"/>
        <v>37354</v>
      </c>
      <c r="D598" s="23">
        <f t="shared" si="50"/>
        <v>48.91</v>
      </c>
      <c r="E598" s="23">
        <f t="shared" si="51"/>
        <v>48.91</v>
      </c>
      <c r="F598" s="23">
        <f t="shared" si="53"/>
        <v>1.0228087216712981E-3</v>
      </c>
      <c r="G598" s="23">
        <f t="shared" si="52"/>
        <v>2002</v>
      </c>
    </row>
    <row r="599" spans="1:7" x14ac:dyDescent="0.2">
      <c r="A599" s="23" t="s">
        <v>2132</v>
      </c>
      <c r="C599" s="24">
        <f t="shared" si="49"/>
        <v>37355</v>
      </c>
      <c r="D599" s="23">
        <f t="shared" si="50"/>
        <v>48.92</v>
      </c>
      <c r="E599" s="23">
        <f t="shared" si="51"/>
        <v>48.92</v>
      </c>
      <c r="F599" s="23">
        <f t="shared" si="53"/>
        <v>2.044362677059684E-4</v>
      </c>
      <c r="G599" s="23">
        <f t="shared" si="52"/>
        <v>2002</v>
      </c>
    </row>
    <row r="600" spans="1:7" x14ac:dyDescent="0.2">
      <c r="A600" s="23" t="s">
        <v>2131</v>
      </c>
      <c r="C600" s="24">
        <f t="shared" si="49"/>
        <v>37356</v>
      </c>
      <c r="D600" s="23">
        <f t="shared" si="50"/>
        <v>48.91</v>
      </c>
      <c r="E600" s="23">
        <f t="shared" si="51"/>
        <v>48.91</v>
      </c>
      <c r="F600" s="23">
        <f t="shared" si="53"/>
        <v>-2.044362677058902E-4</v>
      </c>
      <c r="G600" s="23">
        <f t="shared" si="52"/>
        <v>2002</v>
      </c>
    </row>
    <row r="601" spans="1:7" x14ac:dyDescent="0.2">
      <c r="A601" s="23" t="s">
        <v>2130</v>
      </c>
      <c r="C601" s="24">
        <f t="shared" si="49"/>
        <v>37357</v>
      </c>
      <c r="D601" s="23">
        <f t="shared" si="50"/>
        <v>48.93</v>
      </c>
      <c r="E601" s="23">
        <f t="shared" si="51"/>
        <v>48.93</v>
      </c>
      <c r="F601" s="23">
        <f t="shared" si="53"/>
        <v>4.088307497665171E-4</v>
      </c>
      <c r="G601" s="23">
        <f t="shared" si="52"/>
        <v>2002</v>
      </c>
    </row>
    <row r="602" spans="1:7" x14ac:dyDescent="0.2">
      <c r="A602" s="23" t="s">
        <v>2129</v>
      </c>
      <c r="C602" s="24">
        <f t="shared" si="49"/>
        <v>37358</v>
      </c>
      <c r="D602" s="23">
        <f t="shared" si="50"/>
        <v>48.94</v>
      </c>
      <c r="E602" s="23">
        <f t="shared" si="51"/>
        <v>48.94</v>
      </c>
      <c r="F602" s="23">
        <f t="shared" si="53"/>
        <v>2.0435271349340372E-4</v>
      </c>
      <c r="G602" s="23">
        <f t="shared" si="52"/>
        <v>2002</v>
      </c>
    </row>
    <row r="603" spans="1:7" x14ac:dyDescent="0.2">
      <c r="A603" s="23" t="s">
        <v>2128</v>
      </c>
      <c r="C603" s="24">
        <f t="shared" si="49"/>
        <v>37361</v>
      </c>
      <c r="D603" s="23">
        <f t="shared" si="50"/>
        <v>48.96</v>
      </c>
      <c r="E603" s="23">
        <f t="shared" si="51"/>
        <v>48.96</v>
      </c>
      <c r="F603" s="23">
        <f t="shared" si="53"/>
        <v>4.0858018954503035E-4</v>
      </c>
      <c r="G603" s="23">
        <f t="shared" si="52"/>
        <v>2002</v>
      </c>
    </row>
    <row r="604" spans="1:7" x14ac:dyDescent="0.2">
      <c r="A604" s="23" t="s">
        <v>2127</v>
      </c>
      <c r="C604" s="24">
        <f t="shared" si="49"/>
        <v>37362</v>
      </c>
      <c r="D604" s="23">
        <f t="shared" si="50"/>
        <v>48.96</v>
      </c>
      <c r="E604" s="23">
        <f t="shared" si="51"/>
        <v>48.96</v>
      </c>
      <c r="F604" s="23">
        <f t="shared" si="53"/>
        <v>0</v>
      </c>
      <c r="G604" s="23">
        <f t="shared" si="52"/>
        <v>2002</v>
      </c>
    </row>
    <row r="605" spans="1:7" x14ac:dyDescent="0.2">
      <c r="A605" s="23" t="s">
        <v>2126</v>
      </c>
      <c r="C605" s="24">
        <f t="shared" si="49"/>
        <v>37363</v>
      </c>
      <c r="D605" s="23">
        <f t="shared" si="50"/>
        <v>48.96</v>
      </c>
      <c r="E605" s="23">
        <f t="shared" si="51"/>
        <v>48.96</v>
      </c>
      <c r="F605" s="23">
        <f t="shared" si="53"/>
        <v>0</v>
      </c>
      <c r="G605" s="23">
        <f t="shared" si="52"/>
        <v>2002</v>
      </c>
    </row>
    <row r="606" spans="1:7" x14ac:dyDescent="0.2">
      <c r="A606" s="23" t="s">
        <v>2125</v>
      </c>
      <c r="C606" s="24">
        <f t="shared" si="49"/>
        <v>37364</v>
      </c>
      <c r="D606" s="23">
        <f t="shared" si="50"/>
        <v>48.93</v>
      </c>
      <c r="E606" s="23">
        <f t="shared" si="51"/>
        <v>48.93</v>
      </c>
      <c r="F606" s="23">
        <f t="shared" si="53"/>
        <v>-6.1293290303844616E-4</v>
      </c>
      <c r="G606" s="23">
        <f t="shared" si="52"/>
        <v>2002</v>
      </c>
    </row>
    <row r="607" spans="1:7" x14ac:dyDescent="0.2">
      <c r="A607" s="23" t="s">
        <v>2124</v>
      </c>
      <c r="C607" s="24">
        <f t="shared" si="49"/>
        <v>37365</v>
      </c>
      <c r="D607" s="23">
        <f t="shared" si="50"/>
        <v>48.92</v>
      </c>
      <c r="E607" s="23">
        <f t="shared" si="51"/>
        <v>48.92</v>
      </c>
      <c r="F607" s="23">
        <f t="shared" si="53"/>
        <v>-2.0439448206058125E-4</v>
      </c>
      <c r="G607" s="23">
        <f t="shared" si="52"/>
        <v>2002</v>
      </c>
    </row>
    <row r="608" spans="1:7" x14ac:dyDescent="0.2">
      <c r="A608" s="23" t="s">
        <v>2123</v>
      </c>
      <c r="C608" s="24">
        <f t="shared" si="49"/>
        <v>37368</v>
      </c>
      <c r="D608" s="23">
        <f t="shared" si="50"/>
        <v>48.95</v>
      </c>
      <c r="E608" s="23">
        <f t="shared" si="51"/>
        <v>48.95</v>
      </c>
      <c r="F608" s="23">
        <f t="shared" si="53"/>
        <v>6.1305815754776442E-4</v>
      </c>
      <c r="G608" s="23">
        <f t="shared" si="52"/>
        <v>2002</v>
      </c>
    </row>
    <row r="609" spans="1:7" x14ac:dyDescent="0.2">
      <c r="A609" s="23" t="s">
        <v>2122</v>
      </c>
      <c r="C609" s="24">
        <f t="shared" si="49"/>
        <v>37369</v>
      </c>
      <c r="D609" s="23">
        <f t="shared" si="50"/>
        <v>49.01</v>
      </c>
      <c r="E609" s="23">
        <f t="shared" si="51"/>
        <v>49.01</v>
      </c>
      <c r="F609" s="23">
        <f t="shared" si="53"/>
        <v>1.2249899449366928E-3</v>
      </c>
      <c r="G609" s="23">
        <f t="shared" si="52"/>
        <v>2002</v>
      </c>
    </row>
    <row r="610" spans="1:7" x14ac:dyDescent="0.2">
      <c r="A610" s="23" t="s">
        <v>2121</v>
      </c>
      <c r="C610" s="24">
        <f t="shared" si="49"/>
        <v>37370</v>
      </c>
      <c r="D610" s="23">
        <f t="shared" si="50"/>
        <v>49</v>
      </c>
      <c r="E610" s="23">
        <f t="shared" si="51"/>
        <v>49</v>
      </c>
      <c r="F610" s="23">
        <f t="shared" si="53"/>
        <v>-2.040608108294991E-4</v>
      </c>
      <c r="G610" s="23">
        <f t="shared" si="52"/>
        <v>2002</v>
      </c>
    </row>
    <row r="611" spans="1:7" x14ac:dyDescent="0.2">
      <c r="A611" s="23" t="s">
        <v>2120</v>
      </c>
      <c r="C611" s="24">
        <f t="shared" si="49"/>
        <v>37371</v>
      </c>
      <c r="D611" s="23">
        <f t="shared" si="50"/>
        <v>49</v>
      </c>
      <c r="E611" s="23">
        <f t="shared" si="51"/>
        <v>49</v>
      </c>
      <c r="F611" s="23">
        <f t="shared" si="53"/>
        <v>0</v>
      </c>
      <c r="G611" s="23">
        <f t="shared" si="52"/>
        <v>2002</v>
      </c>
    </row>
    <row r="612" spans="1:7" x14ac:dyDescent="0.2">
      <c r="A612" s="23" t="s">
        <v>2119</v>
      </c>
      <c r="C612" s="24">
        <f t="shared" si="49"/>
        <v>37372</v>
      </c>
      <c r="D612" s="23">
        <f t="shared" si="50"/>
        <v>48.99</v>
      </c>
      <c r="E612" s="23">
        <f t="shared" si="51"/>
        <v>48.99</v>
      </c>
      <c r="F612" s="23">
        <f t="shared" si="53"/>
        <v>-2.0410246014317717E-4</v>
      </c>
      <c r="G612" s="23">
        <f t="shared" si="52"/>
        <v>2002</v>
      </c>
    </row>
    <row r="613" spans="1:7" x14ac:dyDescent="0.2">
      <c r="A613" s="23" t="s">
        <v>2118</v>
      </c>
      <c r="C613" s="24">
        <f t="shared" si="49"/>
        <v>37375</v>
      </c>
      <c r="D613" s="23">
        <f t="shared" si="50"/>
        <v>49.01</v>
      </c>
      <c r="E613" s="23">
        <f t="shared" si="51"/>
        <v>49.01</v>
      </c>
      <c r="F613" s="23">
        <f t="shared" si="53"/>
        <v>4.0816327097255691E-4</v>
      </c>
      <c r="G613" s="23">
        <f t="shared" si="52"/>
        <v>2002</v>
      </c>
    </row>
    <row r="614" spans="1:7" x14ac:dyDescent="0.2">
      <c r="A614" s="23" t="s">
        <v>2117</v>
      </c>
      <c r="C614" s="24">
        <f t="shared" si="49"/>
        <v>37376</v>
      </c>
      <c r="D614" s="23">
        <f t="shared" si="50"/>
        <v>48.98</v>
      </c>
      <c r="E614" s="23">
        <f t="shared" si="51"/>
        <v>48.98</v>
      </c>
      <c r="F614" s="23">
        <f t="shared" si="53"/>
        <v>-6.1230739743449501E-4</v>
      </c>
      <c r="G614" s="23">
        <f t="shared" si="52"/>
        <v>2002</v>
      </c>
    </row>
    <row r="615" spans="1:7" x14ac:dyDescent="0.2">
      <c r="A615" s="23" t="s">
        <v>2116</v>
      </c>
      <c r="C615" s="24">
        <f t="shared" si="49"/>
        <v>37377</v>
      </c>
      <c r="D615" s="23">
        <f t="shared" si="50"/>
        <v>48.98</v>
      </c>
      <c r="E615" s="23">
        <f t="shared" si="51"/>
        <v>48.98</v>
      </c>
      <c r="F615" s="23">
        <f t="shared" si="53"/>
        <v>0</v>
      </c>
      <c r="G615" s="23">
        <f t="shared" si="52"/>
        <v>2002</v>
      </c>
    </row>
    <row r="616" spans="1:7" x14ac:dyDescent="0.2">
      <c r="A616" s="23" t="s">
        <v>2115</v>
      </c>
      <c r="C616" s="24">
        <f t="shared" si="49"/>
        <v>37378</v>
      </c>
      <c r="D616" s="23">
        <f t="shared" si="50"/>
        <v>48.98</v>
      </c>
      <c r="E616" s="23">
        <f t="shared" si="51"/>
        <v>48.98</v>
      </c>
      <c r="F616" s="23">
        <f t="shared" si="53"/>
        <v>0</v>
      </c>
      <c r="G616" s="23">
        <f t="shared" si="52"/>
        <v>2002</v>
      </c>
    </row>
    <row r="617" spans="1:7" x14ac:dyDescent="0.2">
      <c r="A617" s="23" t="s">
        <v>2114</v>
      </c>
      <c r="C617" s="24">
        <f t="shared" si="49"/>
        <v>37379</v>
      </c>
      <c r="D617" s="23">
        <f t="shared" si="50"/>
        <v>49</v>
      </c>
      <c r="E617" s="23">
        <f t="shared" si="51"/>
        <v>49</v>
      </c>
      <c r="F617" s="23">
        <f t="shared" si="53"/>
        <v>4.082465866049452E-4</v>
      </c>
      <c r="G617" s="23">
        <f t="shared" si="52"/>
        <v>2002</v>
      </c>
    </row>
    <row r="618" spans="1:7" x14ac:dyDescent="0.2">
      <c r="A618" s="23" t="s">
        <v>2113</v>
      </c>
      <c r="C618" s="24">
        <f t="shared" si="49"/>
        <v>37382</v>
      </c>
      <c r="D618" s="23">
        <f t="shared" si="50"/>
        <v>48.97</v>
      </c>
      <c r="E618" s="23">
        <f t="shared" si="51"/>
        <v>48.97</v>
      </c>
      <c r="F618" s="23">
        <f t="shared" si="53"/>
        <v>-6.1243239640061155E-4</v>
      </c>
      <c r="G618" s="23">
        <f t="shared" si="52"/>
        <v>2002</v>
      </c>
    </row>
    <row r="619" spans="1:7" x14ac:dyDescent="0.2">
      <c r="A619" s="23" t="s">
        <v>2112</v>
      </c>
      <c r="C619" s="24">
        <f t="shared" si="49"/>
        <v>37383</v>
      </c>
      <c r="D619" s="23">
        <f t="shared" si="50"/>
        <v>48.99</v>
      </c>
      <c r="E619" s="23">
        <f t="shared" si="51"/>
        <v>48.99</v>
      </c>
      <c r="F619" s="23">
        <f t="shared" si="53"/>
        <v>4.083299362574872E-4</v>
      </c>
      <c r="G619" s="23">
        <f t="shared" si="52"/>
        <v>2002</v>
      </c>
    </row>
    <row r="620" spans="1:7" x14ac:dyDescent="0.2">
      <c r="A620" s="23" t="s">
        <v>2111</v>
      </c>
      <c r="C620" s="24">
        <f t="shared" si="49"/>
        <v>37384</v>
      </c>
      <c r="D620" s="23">
        <f t="shared" si="50"/>
        <v>48.97</v>
      </c>
      <c r="E620" s="23">
        <f t="shared" si="51"/>
        <v>48.97</v>
      </c>
      <c r="F620" s="23">
        <f t="shared" si="53"/>
        <v>-4.0832993625751263E-4</v>
      </c>
      <c r="G620" s="23">
        <f t="shared" si="52"/>
        <v>2002</v>
      </c>
    </row>
    <row r="621" spans="1:7" x14ac:dyDescent="0.2">
      <c r="A621" s="23" t="s">
        <v>2110</v>
      </c>
      <c r="C621" s="24">
        <f t="shared" si="49"/>
        <v>37385</v>
      </c>
      <c r="D621" s="23">
        <f t="shared" si="50"/>
        <v>48.99</v>
      </c>
      <c r="E621" s="23">
        <f t="shared" si="51"/>
        <v>48.99</v>
      </c>
      <c r="F621" s="23">
        <f t="shared" si="53"/>
        <v>4.083299362574872E-4</v>
      </c>
      <c r="G621" s="23">
        <f t="shared" si="52"/>
        <v>2002</v>
      </c>
    </row>
    <row r="622" spans="1:7" x14ac:dyDescent="0.2">
      <c r="A622" s="23" t="s">
        <v>2109</v>
      </c>
      <c r="C622" s="24">
        <f t="shared" si="49"/>
        <v>37386</v>
      </c>
      <c r="D622" s="23">
        <f t="shared" si="50"/>
        <v>49.02</v>
      </c>
      <c r="E622" s="23">
        <f t="shared" si="51"/>
        <v>49.02</v>
      </c>
      <c r="F622" s="23">
        <f t="shared" si="53"/>
        <v>6.1218244948320539E-4</v>
      </c>
      <c r="G622" s="23">
        <f t="shared" si="52"/>
        <v>2002</v>
      </c>
    </row>
    <row r="623" spans="1:7" x14ac:dyDescent="0.2">
      <c r="A623" s="23" t="s">
        <v>2108</v>
      </c>
      <c r="C623" s="24">
        <f t="shared" si="49"/>
        <v>37389</v>
      </c>
      <c r="D623" s="23">
        <f t="shared" si="50"/>
        <v>49.03</v>
      </c>
      <c r="E623" s="23">
        <f t="shared" si="51"/>
        <v>49.03</v>
      </c>
      <c r="F623" s="23">
        <f t="shared" si="53"/>
        <v>2.039775631754142E-4</v>
      </c>
      <c r="G623" s="23">
        <f t="shared" si="52"/>
        <v>2002</v>
      </c>
    </row>
    <row r="624" spans="1:7" x14ac:dyDescent="0.2">
      <c r="A624" s="23" t="s">
        <v>2107</v>
      </c>
      <c r="C624" s="24">
        <f t="shared" si="49"/>
        <v>37390</v>
      </c>
      <c r="D624" s="23">
        <f t="shared" si="50"/>
        <v>49.02</v>
      </c>
      <c r="E624" s="23">
        <f t="shared" si="51"/>
        <v>49.02</v>
      </c>
      <c r="F624" s="23">
        <f t="shared" si="53"/>
        <v>-2.0397756317531377E-4</v>
      </c>
      <c r="G624" s="23">
        <f t="shared" si="52"/>
        <v>2002</v>
      </c>
    </row>
    <row r="625" spans="1:7" x14ac:dyDescent="0.2">
      <c r="A625" s="23" t="s">
        <v>2106</v>
      </c>
      <c r="C625" s="24">
        <f t="shared" si="49"/>
        <v>37391</v>
      </c>
      <c r="D625" s="23">
        <f t="shared" si="50"/>
        <v>49.04</v>
      </c>
      <c r="E625" s="23">
        <f t="shared" si="51"/>
        <v>49.04</v>
      </c>
      <c r="F625" s="23">
        <f t="shared" si="53"/>
        <v>4.0791352798931561E-4</v>
      </c>
      <c r="G625" s="23">
        <f t="shared" si="52"/>
        <v>2002</v>
      </c>
    </row>
    <row r="626" spans="1:7" x14ac:dyDescent="0.2">
      <c r="A626" s="23" t="s">
        <v>2105</v>
      </c>
      <c r="C626" s="24">
        <f t="shared" si="49"/>
        <v>37392</v>
      </c>
      <c r="D626" s="23">
        <f t="shared" si="50"/>
        <v>49.05</v>
      </c>
      <c r="E626" s="23">
        <f t="shared" si="51"/>
        <v>49.05</v>
      </c>
      <c r="F626" s="23">
        <f t="shared" si="53"/>
        <v>2.0389438341609061E-4</v>
      </c>
      <c r="G626" s="23">
        <f t="shared" si="52"/>
        <v>2002</v>
      </c>
    </row>
    <row r="627" spans="1:7" x14ac:dyDescent="0.2">
      <c r="A627" s="23" t="s">
        <v>2104</v>
      </c>
      <c r="C627" s="24">
        <f t="shared" si="49"/>
        <v>37393</v>
      </c>
      <c r="D627" s="23">
        <f t="shared" si="50"/>
        <v>49.04</v>
      </c>
      <c r="E627" s="23">
        <f t="shared" si="51"/>
        <v>49.04</v>
      </c>
      <c r="F627" s="23">
        <f t="shared" si="53"/>
        <v>-2.038943834160499E-4</v>
      </c>
      <c r="G627" s="23">
        <f t="shared" si="52"/>
        <v>2002</v>
      </c>
    </row>
    <row r="628" spans="1:7" x14ac:dyDescent="0.2">
      <c r="A628" s="23" t="s">
        <v>2103</v>
      </c>
      <c r="C628" s="24">
        <f t="shared" si="49"/>
        <v>37396</v>
      </c>
      <c r="D628" s="23">
        <f t="shared" si="50"/>
        <v>49.06</v>
      </c>
      <c r="E628" s="23">
        <f t="shared" si="51"/>
        <v>49.06</v>
      </c>
      <c r="F628" s="23">
        <f t="shared" si="53"/>
        <v>4.0774720238742743E-4</v>
      </c>
      <c r="G628" s="23">
        <f t="shared" si="52"/>
        <v>2002</v>
      </c>
    </row>
    <row r="629" spans="1:7" x14ac:dyDescent="0.2">
      <c r="A629" s="23" t="s">
        <v>2102</v>
      </c>
      <c r="C629" s="24">
        <f t="shared" si="49"/>
        <v>37397</v>
      </c>
      <c r="D629" s="23">
        <f t="shared" si="50"/>
        <v>49.01</v>
      </c>
      <c r="E629" s="23">
        <f t="shared" si="51"/>
        <v>49.01</v>
      </c>
      <c r="F629" s="23">
        <f t="shared" si="53"/>
        <v>-1.0196799088872371E-3</v>
      </c>
      <c r="G629" s="23">
        <f t="shared" si="52"/>
        <v>2002</v>
      </c>
    </row>
    <row r="630" spans="1:7" x14ac:dyDescent="0.2">
      <c r="A630" s="23" t="s">
        <v>2101</v>
      </c>
      <c r="C630" s="24">
        <f t="shared" si="49"/>
        <v>37398</v>
      </c>
      <c r="D630" s="23">
        <f t="shared" si="50"/>
        <v>49.01</v>
      </c>
      <c r="E630" s="23">
        <f t="shared" si="51"/>
        <v>49.01</v>
      </c>
      <c r="F630" s="23">
        <f t="shared" si="53"/>
        <v>0</v>
      </c>
      <c r="G630" s="23">
        <f t="shared" si="52"/>
        <v>2002</v>
      </c>
    </row>
    <row r="631" spans="1:7" x14ac:dyDescent="0.2">
      <c r="A631" s="23" t="s">
        <v>2100</v>
      </c>
      <c r="C631" s="24">
        <f t="shared" si="49"/>
        <v>37399</v>
      </c>
      <c r="D631" s="23">
        <f t="shared" si="50"/>
        <v>49.07</v>
      </c>
      <c r="E631" s="23">
        <f t="shared" si="51"/>
        <v>49.07</v>
      </c>
      <c r="F631" s="23">
        <f t="shared" si="53"/>
        <v>1.2234911803559866E-3</v>
      </c>
      <c r="G631" s="23">
        <f t="shared" si="52"/>
        <v>2002</v>
      </c>
    </row>
    <row r="632" spans="1:7" x14ac:dyDescent="0.2">
      <c r="A632" s="23" t="s">
        <v>2099</v>
      </c>
      <c r="C632" s="24">
        <f t="shared" si="49"/>
        <v>37400</v>
      </c>
      <c r="D632" s="23">
        <f t="shared" si="50"/>
        <v>49.02</v>
      </c>
      <c r="E632" s="23">
        <f t="shared" si="51"/>
        <v>49.02</v>
      </c>
      <c r="F632" s="23">
        <f t="shared" si="53"/>
        <v>-1.0194720018454047E-3</v>
      </c>
      <c r="G632" s="23">
        <f t="shared" si="52"/>
        <v>2002</v>
      </c>
    </row>
    <row r="633" spans="1:7" x14ac:dyDescent="0.2">
      <c r="A633" s="23" t="s">
        <v>2098</v>
      </c>
      <c r="C633" s="24">
        <f t="shared" si="49"/>
        <v>37403</v>
      </c>
      <c r="D633" s="23" t="e">
        <f t="shared" si="50"/>
        <v>#VALUE!</v>
      </c>
      <c r="E633" s="23">
        <f t="shared" si="51"/>
        <v>49.02</v>
      </c>
      <c r="F633" s="23">
        <f t="shared" si="53"/>
        <v>0</v>
      </c>
      <c r="G633" s="23">
        <f t="shared" si="52"/>
        <v>2002</v>
      </c>
    </row>
    <row r="634" spans="1:7" x14ac:dyDescent="0.2">
      <c r="A634" s="23" t="s">
        <v>2097</v>
      </c>
      <c r="C634" s="24">
        <f t="shared" si="49"/>
        <v>37404</v>
      </c>
      <c r="D634" s="23">
        <f t="shared" si="50"/>
        <v>49.02</v>
      </c>
      <c r="E634" s="23">
        <f t="shared" si="51"/>
        <v>49.02</v>
      </c>
      <c r="F634" s="23">
        <f t="shared" si="53"/>
        <v>0</v>
      </c>
      <c r="G634" s="23">
        <f t="shared" si="52"/>
        <v>2002</v>
      </c>
    </row>
    <row r="635" spans="1:7" x14ac:dyDescent="0.2">
      <c r="A635" s="23" t="s">
        <v>2096</v>
      </c>
      <c r="C635" s="24">
        <f t="shared" si="49"/>
        <v>37405</v>
      </c>
      <c r="D635" s="23">
        <f t="shared" si="50"/>
        <v>49.01</v>
      </c>
      <c r="E635" s="23">
        <f t="shared" si="51"/>
        <v>49.01</v>
      </c>
      <c r="F635" s="23">
        <f t="shared" si="53"/>
        <v>-2.0401917851054318E-4</v>
      </c>
      <c r="G635" s="23">
        <f t="shared" si="52"/>
        <v>2002</v>
      </c>
    </row>
    <row r="636" spans="1:7" x14ac:dyDescent="0.2">
      <c r="A636" s="23" t="s">
        <v>2095</v>
      </c>
      <c r="C636" s="24">
        <f t="shared" si="49"/>
        <v>37406</v>
      </c>
      <c r="D636" s="23">
        <f t="shared" si="50"/>
        <v>49.03</v>
      </c>
      <c r="E636" s="23">
        <f t="shared" si="51"/>
        <v>49.03</v>
      </c>
      <c r="F636" s="23">
        <f t="shared" si="53"/>
        <v>4.0799674168570828E-4</v>
      </c>
      <c r="G636" s="23">
        <f t="shared" si="52"/>
        <v>2002</v>
      </c>
    </row>
    <row r="637" spans="1:7" x14ac:dyDescent="0.2">
      <c r="A637" s="23" t="s">
        <v>2094</v>
      </c>
      <c r="C637" s="24">
        <f t="shared" si="49"/>
        <v>37407</v>
      </c>
      <c r="D637" s="23">
        <f t="shared" si="50"/>
        <v>49.06</v>
      </c>
      <c r="E637" s="23">
        <f t="shared" si="51"/>
        <v>49.06</v>
      </c>
      <c r="F637" s="23">
        <f t="shared" si="53"/>
        <v>6.1168316720131184E-4</v>
      </c>
      <c r="G637" s="23">
        <f t="shared" si="52"/>
        <v>2002</v>
      </c>
    </row>
    <row r="638" spans="1:7" x14ac:dyDescent="0.2">
      <c r="A638" s="23" t="s">
        <v>2093</v>
      </c>
      <c r="C638" s="24">
        <f t="shared" si="49"/>
        <v>37410</v>
      </c>
      <c r="D638" s="23">
        <f t="shared" si="50"/>
        <v>49.07</v>
      </c>
      <c r="E638" s="23">
        <f t="shared" si="51"/>
        <v>49.07</v>
      </c>
      <c r="F638" s="23">
        <f t="shared" si="53"/>
        <v>2.038112714686529E-4</v>
      </c>
      <c r="G638" s="23">
        <f t="shared" si="52"/>
        <v>2002</v>
      </c>
    </row>
    <row r="639" spans="1:7" x14ac:dyDescent="0.2">
      <c r="A639" s="23" t="s">
        <v>2092</v>
      </c>
      <c r="C639" s="24">
        <f t="shared" si="49"/>
        <v>37411</v>
      </c>
      <c r="D639" s="23">
        <f t="shared" si="50"/>
        <v>49.07</v>
      </c>
      <c r="E639" s="23">
        <f t="shared" si="51"/>
        <v>49.07</v>
      </c>
      <c r="F639" s="23">
        <f t="shared" si="53"/>
        <v>0</v>
      </c>
      <c r="G639" s="23">
        <f t="shared" si="52"/>
        <v>2002</v>
      </c>
    </row>
    <row r="640" spans="1:7" x14ac:dyDescent="0.2">
      <c r="A640" s="23" t="s">
        <v>2091</v>
      </c>
      <c r="C640" s="24">
        <f t="shared" si="49"/>
        <v>37412</v>
      </c>
      <c r="D640" s="23">
        <f t="shared" si="50"/>
        <v>49.05</v>
      </c>
      <c r="E640" s="23">
        <f t="shared" si="51"/>
        <v>49.05</v>
      </c>
      <c r="F640" s="23">
        <f t="shared" si="53"/>
        <v>-4.0766409043996191E-4</v>
      </c>
      <c r="G640" s="23">
        <f t="shared" si="52"/>
        <v>2002</v>
      </c>
    </row>
    <row r="641" spans="1:7" x14ac:dyDescent="0.2">
      <c r="A641" s="23" t="s">
        <v>2090</v>
      </c>
      <c r="C641" s="24">
        <f t="shared" si="49"/>
        <v>37413</v>
      </c>
      <c r="D641" s="23">
        <f t="shared" si="50"/>
        <v>49.03</v>
      </c>
      <c r="E641" s="23">
        <f t="shared" si="51"/>
        <v>49.03</v>
      </c>
      <c r="F641" s="23">
        <f t="shared" si="53"/>
        <v>-4.0783034823015703E-4</v>
      </c>
      <c r="G641" s="23">
        <f t="shared" si="52"/>
        <v>2002</v>
      </c>
    </row>
    <row r="642" spans="1:7" x14ac:dyDescent="0.2">
      <c r="A642" s="23" t="s">
        <v>2089</v>
      </c>
      <c r="C642" s="24">
        <f t="shared" si="49"/>
        <v>37414</v>
      </c>
      <c r="D642" s="23">
        <f t="shared" si="50"/>
        <v>49.05</v>
      </c>
      <c r="E642" s="23">
        <f t="shared" si="51"/>
        <v>49.05</v>
      </c>
      <c r="F642" s="23">
        <f t="shared" si="53"/>
        <v>4.0783034823009979E-4</v>
      </c>
      <c r="G642" s="23">
        <f t="shared" si="52"/>
        <v>2002</v>
      </c>
    </row>
    <row r="643" spans="1:7" x14ac:dyDescent="0.2">
      <c r="A643" s="23" t="s">
        <v>2088</v>
      </c>
      <c r="C643" s="24">
        <f t="shared" si="49"/>
        <v>37417</v>
      </c>
      <c r="D643" s="23">
        <f t="shared" si="50"/>
        <v>49.02</v>
      </c>
      <c r="E643" s="23">
        <f t="shared" si="51"/>
        <v>49.02</v>
      </c>
      <c r="F643" s="23">
        <f t="shared" si="53"/>
        <v>-6.1180791140544386E-4</v>
      </c>
      <c r="G643" s="23">
        <f t="shared" si="52"/>
        <v>2002</v>
      </c>
    </row>
    <row r="644" spans="1:7" x14ac:dyDescent="0.2">
      <c r="A644" s="23" t="s">
        <v>2087</v>
      </c>
      <c r="C644" s="24">
        <f t="shared" si="49"/>
        <v>37418</v>
      </c>
      <c r="D644" s="23">
        <f t="shared" si="50"/>
        <v>49</v>
      </c>
      <c r="E644" s="23">
        <f t="shared" si="51"/>
        <v>49</v>
      </c>
      <c r="F644" s="23">
        <f t="shared" si="53"/>
        <v>-4.0807998934000033E-4</v>
      </c>
      <c r="G644" s="23">
        <f t="shared" si="52"/>
        <v>2002</v>
      </c>
    </row>
    <row r="645" spans="1:7" x14ac:dyDescent="0.2">
      <c r="A645" s="23" t="s">
        <v>2086</v>
      </c>
      <c r="C645" s="24">
        <f t="shared" si="49"/>
        <v>37419</v>
      </c>
      <c r="D645" s="23">
        <f t="shared" si="50"/>
        <v>49</v>
      </c>
      <c r="E645" s="23">
        <f t="shared" si="51"/>
        <v>49</v>
      </c>
      <c r="F645" s="23">
        <f t="shared" si="53"/>
        <v>0</v>
      </c>
      <c r="G645" s="23">
        <f t="shared" si="52"/>
        <v>2002</v>
      </c>
    </row>
    <row r="646" spans="1:7" x14ac:dyDescent="0.2">
      <c r="A646" s="23" t="s">
        <v>2085</v>
      </c>
      <c r="C646" s="24">
        <f t="shared" si="49"/>
        <v>37420</v>
      </c>
      <c r="D646" s="23">
        <f t="shared" si="50"/>
        <v>49.04</v>
      </c>
      <c r="E646" s="23">
        <f t="shared" si="51"/>
        <v>49.04</v>
      </c>
      <c r="F646" s="23">
        <f t="shared" si="53"/>
        <v>8.1599351732935925E-4</v>
      </c>
      <c r="G646" s="23">
        <f t="shared" si="52"/>
        <v>2002</v>
      </c>
    </row>
    <row r="647" spans="1:7" x14ac:dyDescent="0.2">
      <c r="A647" s="23" t="s">
        <v>2084</v>
      </c>
      <c r="C647" s="24">
        <f t="shared" si="49"/>
        <v>37421</v>
      </c>
      <c r="D647" s="23">
        <f t="shared" si="50"/>
        <v>49.03</v>
      </c>
      <c r="E647" s="23">
        <f t="shared" si="51"/>
        <v>49.03</v>
      </c>
      <c r="F647" s="23">
        <f t="shared" si="53"/>
        <v>-2.039359648140368E-4</v>
      </c>
      <c r="G647" s="23">
        <f t="shared" si="52"/>
        <v>2002</v>
      </c>
    </row>
    <row r="648" spans="1:7" x14ac:dyDescent="0.2">
      <c r="A648" s="23" t="s">
        <v>2083</v>
      </c>
      <c r="C648" s="24">
        <f t="shared" ref="C648:C711" si="54">VALUE(LEFT(A648,15))</f>
        <v>37424</v>
      </c>
      <c r="D648" s="23">
        <f t="shared" ref="D648:D711" si="55">VALUE(RIGHT(A648,9))</f>
        <v>49.02</v>
      </c>
      <c r="E648" s="23">
        <f t="shared" ref="E648:E711" si="56">IF(ISNUMBER(D648),D648,D647)</f>
        <v>49.02</v>
      </c>
      <c r="F648" s="23">
        <f t="shared" si="53"/>
        <v>-2.0397756317531377E-4</v>
      </c>
      <c r="G648" s="23">
        <f t="shared" ref="G648:G711" si="57">YEAR(C648)</f>
        <v>2002</v>
      </c>
    </row>
    <row r="649" spans="1:7" x14ac:dyDescent="0.2">
      <c r="A649" s="23" t="s">
        <v>2082</v>
      </c>
      <c r="C649" s="24">
        <f t="shared" si="54"/>
        <v>37425</v>
      </c>
      <c r="D649" s="23">
        <f t="shared" si="55"/>
        <v>48.99</v>
      </c>
      <c r="E649" s="23">
        <f t="shared" si="56"/>
        <v>48.99</v>
      </c>
      <c r="F649" s="23">
        <f t="shared" ref="F649:F712" si="58">LN(E649/E648)</f>
        <v>-6.1218244948311107E-4</v>
      </c>
      <c r="G649" s="23">
        <f t="shared" si="57"/>
        <v>2002</v>
      </c>
    </row>
    <row r="650" spans="1:7" x14ac:dyDescent="0.2">
      <c r="A650" s="23" t="s">
        <v>2081</v>
      </c>
      <c r="C650" s="24">
        <f t="shared" si="54"/>
        <v>37426</v>
      </c>
      <c r="D650" s="23">
        <f t="shared" si="55"/>
        <v>48.94</v>
      </c>
      <c r="E650" s="23">
        <f t="shared" si="56"/>
        <v>48.94</v>
      </c>
      <c r="F650" s="23">
        <f t="shared" si="58"/>
        <v>-1.0211376359579285E-3</v>
      </c>
      <c r="G650" s="23">
        <f t="shared" si="57"/>
        <v>2002</v>
      </c>
    </row>
    <row r="651" spans="1:7" x14ac:dyDescent="0.2">
      <c r="A651" s="23" t="s">
        <v>2080</v>
      </c>
      <c r="C651" s="24">
        <f t="shared" si="54"/>
        <v>37427</v>
      </c>
      <c r="D651" s="23">
        <f t="shared" si="55"/>
        <v>48.94</v>
      </c>
      <c r="E651" s="23">
        <f t="shared" si="56"/>
        <v>48.94</v>
      </c>
      <c r="F651" s="23">
        <f t="shared" si="58"/>
        <v>0</v>
      </c>
      <c r="G651" s="23">
        <f t="shared" si="57"/>
        <v>2002</v>
      </c>
    </row>
    <row r="652" spans="1:7" x14ac:dyDescent="0.2">
      <c r="A652" s="23" t="s">
        <v>2079</v>
      </c>
      <c r="C652" s="24">
        <f t="shared" si="54"/>
        <v>37428</v>
      </c>
      <c r="D652" s="23">
        <f t="shared" si="55"/>
        <v>48.95</v>
      </c>
      <c r="E652" s="23">
        <f t="shared" si="56"/>
        <v>48.95</v>
      </c>
      <c r="F652" s="23">
        <f t="shared" si="58"/>
        <v>2.043109619937811E-4</v>
      </c>
      <c r="G652" s="23">
        <f t="shared" si="57"/>
        <v>2002</v>
      </c>
    </row>
    <row r="653" spans="1:7" x14ac:dyDescent="0.2">
      <c r="A653" s="23" t="s">
        <v>2078</v>
      </c>
      <c r="C653" s="24">
        <f t="shared" si="54"/>
        <v>37431</v>
      </c>
      <c r="D653" s="23">
        <f t="shared" si="55"/>
        <v>48.91</v>
      </c>
      <c r="E653" s="23">
        <f t="shared" si="56"/>
        <v>48.91</v>
      </c>
      <c r="F653" s="23">
        <f t="shared" si="58"/>
        <v>-8.1749442525368339E-4</v>
      </c>
      <c r="G653" s="23">
        <f t="shared" si="57"/>
        <v>2002</v>
      </c>
    </row>
    <row r="654" spans="1:7" x14ac:dyDescent="0.2">
      <c r="A654" s="23" t="s">
        <v>2077</v>
      </c>
      <c r="C654" s="24">
        <f t="shared" si="54"/>
        <v>37432</v>
      </c>
      <c r="D654" s="23">
        <f t="shared" si="55"/>
        <v>48.93</v>
      </c>
      <c r="E654" s="23">
        <f t="shared" si="56"/>
        <v>48.93</v>
      </c>
      <c r="F654" s="23">
        <f t="shared" si="58"/>
        <v>4.088307497665171E-4</v>
      </c>
      <c r="G654" s="23">
        <f t="shared" si="57"/>
        <v>2002</v>
      </c>
    </row>
    <row r="655" spans="1:7" x14ac:dyDescent="0.2">
      <c r="A655" s="23" t="s">
        <v>2076</v>
      </c>
      <c r="C655" s="24">
        <f t="shared" si="54"/>
        <v>37433</v>
      </c>
      <c r="D655" s="23">
        <f t="shared" si="55"/>
        <v>48.87</v>
      </c>
      <c r="E655" s="23">
        <f t="shared" si="56"/>
        <v>48.87</v>
      </c>
      <c r="F655" s="23">
        <f t="shared" si="58"/>
        <v>-1.2269940189688132E-3</v>
      </c>
      <c r="G655" s="23">
        <f t="shared" si="57"/>
        <v>2002</v>
      </c>
    </row>
    <row r="656" spans="1:7" x14ac:dyDescent="0.2">
      <c r="A656" s="23" t="s">
        <v>2075</v>
      </c>
      <c r="C656" s="24">
        <f t="shared" si="54"/>
        <v>37434</v>
      </c>
      <c r="D656" s="23">
        <f t="shared" si="55"/>
        <v>48.86</v>
      </c>
      <c r="E656" s="23">
        <f t="shared" si="56"/>
        <v>48.86</v>
      </c>
      <c r="F656" s="23">
        <f t="shared" si="58"/>
        <v>-2.0464545246896875E-4</v>
      </c>
      <c r="G656" s="23">
        <f t="shared" si="57"/>
        <v>2002</v>
      </c>
    </row>
    <row r="657" spans="1:7" x14ac:dyDescent="0.2">
      <c r="A657" s="23" t="s">
        <v>2074</v>
      </c>
      <c r="C657" s="24">
        <f t="shared" si="54"/>
        <v>37435</v>
      </c>
      <c r="D657" s="23">
        <f t="shared" si="55"/>
        <v>48.91</v>
      </c>
      <c r="E657" s="23">
        <f t="shared" si="56"/>
        <v>48.91</v>
      </c>
      <c r="F657" s="23">
        <f t="shared" si="58"/>
        <v>1.0228087216712981E-3</v>
      </c>
      <c r="G657" s="23">
        <f t="shared" si="57"/>
        <v>2002</v>
      </c>
    </row>
    <row r="658" spans="1:7" x14ac:dyDescent="0.2">
      <c r="A658" s="23" t="s">
        <v>2073</v>
      </c>
      <c r="C658" s="24">
        <f t="shared" si="54"/>
        <v>37438</v>
      </c>
      <c r="D658" s="23">
        <f t="shared" si="55"/>
        <v>48.86</v>
      </c>
      <c r="E658" s="23">
        <f t="shared" si="56"/>
        <v>48.86</v>
      </c>
      <c r="F658" s="23">
        <f t="shared" si="58"/>
        <v>-1.0228087216713271E-3</v>
      </c>
      <c r="G658" s="23">
        <f t="shared" si="57"/>
        <v>2002</v>
      </c>
    </row>
    <row r="659" spans="1:7" x14ac:dyDescent="0.2">
      <c r="A659" s="23" t="s">
        <v>2072</v>
      </c>
      <c r="C659" s="24">
        <f t="shared" si="54"/>
        <v>37439</v>
      </c>
      <c r="D659" s="23">
        <f t="shared" si="55"/>
        <v>48.87</v>
      </c>
      <c r="E659" s="23">
        <f t="shared" si="56"/>
        <v>48.87</v>
      </c>
      <c r="F659" s="23">
        <f t="shared" si="58"/>
        <v>2.0464545246893189E-4</v>
      </c>
      <c r="G659" s="23">
        <f t="shared" si="57"/>
        <v>2002</v>
      </c>
    </row>
    <row r="660" spans="1:7" x14ac:dyDescent="0.2">
      <c r="A660" s="23" t="s">
        <v>2071</v>
      </c>
      <c r="C660" s="24">
        <f t="shared" si="54"/>
        <v>37440</v>
      </c>
      <c r="D660" s="23">
        <f t="shared" si="55"/>
        <v>48.83</v>
      </c>
      <c r="E660" s="23">
        <f t="shared" si="56"/>
        <v>48.83</v>
      </c>
      <c r="F660" s="23">
        <f t="shared" si="58"/>
        <v>-8.188332084945976E-4</v>
      </c>
      <c r="G660" s="23">
        <f t="shared" si="57"/>
        <v>2002</v>
      </c>
    </row>
    <row r="661" spans="1:7" x14ac:dyDescent="0.2">
      <c r="A661" s="23" t="s">
        <v>2070</v>
      </c>
      <c r="C661" s="24">
        <f t="shared" si="54"/>
        <v>37441</v>
      </c>
      <c r="D661" s="23" t="e">
        <f t="shared" si="55"/>
        <v>#VALUE!</v>
      </c>
      <c r="E661" s="23">
        <f t="shared" si="56"/>
        <v>48.83</v>
      </c>
      <c r="F661" s="23">
        <f t="shared" si="58"/>
        <v>0</v>
      </c>
      <c r="G661" s="23">
        <f t="shared" si="57"/>
        <v>2002</v>
      </c>
    </row>
    <row r="662" spans="1:7" x14ac:dyDescent="0.2">
      <c r="A662" s="23" t="s">
        <v>2069</v>
      </c>
      <c r="C662" s="24">
        <f t="shared" si="54"/>
        <v>37442</v>
      </c>
      <c r="D662" s="23">
        <f t="shared" si="55"/>
        <v>48.86</v>
      </c>
      <c r="E662" s="23">
        <f t="shared" si="56"/>
        <v>48.86</v>
      </c>
      <c r="F662" s="23">
        <f t="shared" si="58"/>
        <v>6.1418775602562229E-4</v>
      </c>
      <c r="G662" s="23">
        <f t="shared" si="57"/>
        <v>2002</v>
      </c>
    </row>
    <row r="663" spans="1:7" x14ac:dyDescent="0.2">
      <c r="A663" s="23" t="s">
        <v>2068</v>
      </c>
      <c r="C663" s="24">
        <f t="shared" si="54"/>
        <v>37445</v>
      </c>
      <c r="D663" s="23">
        <f t="shared" si="55"/>
        <v>48.84</v>
      </c>
      <c r="E663" s="23">
        <f t="shared" si="56"/>
        <v>48.84</v>
      </c>
      <c r="F663" s="23">
        <f t="shared" si="58"/>
        <v>-4.0941658709036716E-4</v>
      </c>
      <c r="G663" s="23">
        <f t="shared" si="57"/>
        <v>2002</v>
      </c>
    </row>
    <row r="664" spans="1:7" x14ac:dyDescent="0.2">
      <c r="A664" s="23" t="s">
        <v>2067</v>
      </c>
      <c r="C664" s="24">
        <f t="shared" si="54"/>
        <v>37446</v>
      </c>
      <c r="D664" s="23">
        <f t="shared" si="55"/>
        <v>48.82</v>
      </c>
      <c r="E664" s="23">
        <f t="shared" si="56"/>
        <v>48.82</v>
      </c>
      <c r="F664" s="23">
        <f t="shared" si="58"/>
        <v>-4.0958427769000684E-4</v>
      </c>
      <c r="G664" s="23">
        <f t="shared" si="57"/>
        <v>2002</v>
      </c>
    </row>
    <row r="665" spans="1:7" x14ac:dyDescent="0.2">
      <c r="A665" s="23" t="s">
        <v>2066</v>
      </c>
      <c r="C665" s="24">
        <f t="shared" si="54"/>
        <v>37447</v>
      </c>
      <c r="D665" s="23">
        <f t="shared" si="55"/>
        <v>48.82</v>
      </c>
      <c r="E665" s="23">
        <f t="shared" si="56"/>
        <v>48.82</v>
      </c>
      <c r="F665" s="23">
        <f t="shared" si="58"/>
        <v>0</v>
      </c>
      <c r="G665" s="23">
        <f t="shared" si="57"/>
        <v>2002</v>
      </c>
    </row>
    <row r="666" spans="1:7" x14ac:dyDescent="0.2">
      <c r="A666" s="23" t="s">
        <v>2065</v>
      </c>
      <c r="C666" s="24">
        <f t="shared" si="54"/>
        <v>37448</v>
      </c>
      <c r="D666" s="23">
        <f t="shared" si="55"/>
        <v>48.81</v>
      </c>
      <c r="E666" s="23">
        <f t="shared" si="56"/>
        <v>48.81</v>
      </c>
      <c r="F666" s="23">
        <f t="shared" si="58"/>
        <v>-2.0485506575789323E-4</v>
      </c>
      <c r="G666" s="23">
        <f t="shared" si="57"/>
        <v>2002</v>
      </c>
    </row>
    <row r="667" spans="1:7" x14ac:dyDescent="0.2">
      <c r="A667" s="23" t="s">
        <v>2064</v>
      </c>
      <c r="C667" s="24">
        <f t="shared" si="54"/>
        <v>37449</v>
      </c>
      <c r="D667" s="23">
        <f t="shared" si="55"/>
        <v>48.8</v>
      </c>
      <c r="E667" s="23">
        <f t="shared" si="56"/>
        <v>48.8</v>
      </c>
      <c r="F667" s="23">
        <f t="shared" si="58"/>
        <v>-2.0489703995473882E-4</v>
      </c>
      <c r="G667" s="23">
        <f t="shared" si="57"/>
        <v>2002</v>
      </c>
    </row>
    <row r="668" spans="1:7" x14ac:dyDescent="0.2">
      <c r="A668" s="23" t="s">
        <v>2063</v>
      </c>
      <c r="C668" s="24">
        <f t="shared" si="54"/>
        <v>37452</v>
      </c>
      <c r="D668" s="23">
        <f t="shared" si="55"/>
        <v>48.85</v>
      </c>
      <c r="E668" s="23">
        <f t="shared" si="56"/>
        <v>48.85</v>
      </c>
      <c r="F668" s="23">
        <f t="shared" si="58"/>
        <v>1.0240656296903522E-3</v>
      </c>
      <c r="G668" s="23">
        <f t="shared" si="57"/>
        <v>2002</v>
      </c>
    </row>
    <row r="669" spans="1:7" x14ac:dyDescent="0.2">
      <c r="A669" s="23" t="s">
        <v>2062</v>
      </c>
      <c r="C669" s="24">
        <f t="shared" si="54"/>
        <v>37453</v>
      </c>
      <c r="D669" s="23">
        <f t="shared" si="55"/>
        <v>48.83</v>
      </c>
      <c r="E669" s="23">
        <f t="shared" si="56"/>
        <v>48.83</v>
      </c>
      <c r="F669" s="23">
        <f t="shared" si="58"/>
        <v>-4.0950041522292438E-4</v>
      </c>
      <c r="G669" s="23">
        <f t="shared" si="57"/>
        <v>2002</v>
      </c>
    </row>
    <row r="670" spans="1:7" x14ac:dyDescent="0.2">
      <c r="A670" s="23" t="s">
        <v>2061</v>
      </c>
      <c r="C670" s="24">
        <f t="shared" si="54"/>
        <v>37454</v>
      </c>
      <c r="D670" s="23">
        <f t="shared" si="55"/>
        <v>48.81</v>
      </c>
      <c r="E670" s="23">
        <f t="shared" si="56"/>
        <v>48.81</v>
      </c>
      <c r="F670" s="23">
        <f t="shared" si="58"/>
        <v>-4.0966817451272607E-4</v>
      </c>
      <c r="G670" s="23">
        <f t="shared" si="57"/>
        <v>2002</v>
      </c>
    </row>
    <row r="671" spans="1:7" x14ac:dyDescent="0.2">
      <c r="A671" s="23" t="s">
        <v>2060</v>
      </c>
      <c r="C671" s="24">
        <f t="shared" si="54"/>
        <v>37455</v>
      </c>
      <c r="D671" s="23">
        <f t="shared" si="55"/>
        <v>48.82</v>
      </c>
      <c r="E671" s="23">
        <f t="shared" si="56"/>
        <v>48.82</v>
      </c>
      <c r="F671" s="23">
        <f t="shared" si="58"/>
        <v>2.0485506575788746E-4</v>
      </c>
      <c r="G671" s="23">
        <f t="shared" si="57"/>
        <v>2002</v>
      </c>
    </row>
    <row r="672" spans="1:7" x14ac:dyDescent="0.2">
      <c r="A672" s="23" t="s">
        <v>2059</v>
      </c>
      <c r="C672" s="24">
        <f t="shared" si="54"/>
        <v>37456</v>
      </c>
      <c r="D672" s="23">
        <f t="shared" si="55"/>
        <v>48.75</v>
      </c>
      <c r="E672" s="23">
        <f t="shared" si="56"/>
        <v>48.75</v>
      </c>
      <c r="F672" s="23">
        <f t="shared" si="58"/>
        <v>-1.4348675209578598E-3</v>
      </c>
      <c r="G672" s="23">
        <f t="shared" si="57"/>
        <v>2002</v>
      </c>
    </row>
    <row r="673" spans="1:7" x14ac:dyDescent="0.2">
      <c r="A673" s="23" t="s">
        <v>2058</v>
      </c>
      <c r="C673" s="24">
        <f t="shared" si="54"/>
        <v>37459</v>
      </c>
      <c r="D673" s="23">
        <f t="shared" si="55"/>
        <v>48.73</v>
      </c>
      <c r="E673" s="23">
        <f t="shared" si="56"/>
        <v>48.73</v>
      </c>
      <c r="F673" s="23">
        <f t="shared" si="58"/>
        <v>-4.1034058844145206E-4</v>
      </c>
      <c r="G673" s="23">
        <f t="shared" si="57"/>
        <v>2002</v>
      </c>
    </row>
    <row r="674" spans="1:7" x14ac:dyDescent="0.2">
      <c r="A674" s="23" t="s">
        <v>2057</v>
      </c>
      <c r="C674" s="24">
        <f t="shared" si="54"/>
        <v>37460</v>
      </c>
      <c r="D674" s="23">
        <f t="shared" si="55"/>
        <v>48.72</v>
      </c>
      <c r="E674" s="23">
        <f t="shared" si="56"/>
        <v>48.72</v>
      </c>
      <c r="F674" s="23">
        <f t="shared" si="58"/>
        <v>-2.0523345377320698E-4</v>
      </c>
      <c r="G674" s="23">
        <f t="shared" si="57"/>
        <v>2002</v>
      </c>
    </row>
    <row r="675" spans="1:7" x14ac:dyDescent="0.2">
      <c r="A675" s="23" t="s">
        <v>2056</v>
      </c>
      <c r="C675" s="24">
        <f t="shared" si="54"/>
        <v>37461</v>
      </c>
      <c r="D675" s="23">
        <f t="shared" si="55"/>
        <v>48.7</v>
      </c>
      <c r="E675" s="23">
        <f t="shared" si="56"/>
        <v>48.7</v>
      </c>
      <c r="F675" s="23">
        <f t="shared" si="58"/>
        <v>-4.105933130974489E-4</v>
      </c>
      <c r="G675" s="23">
        <f t="shared" si="57"/>
        <v>2002</v>
      </c>
    </row>
    <row r="676" spans="1:7" x14ac:dyDescent="0.2">
      <c r="A676" s="23" t="s">
        <v>2055</v>
      </c>
      <c r="C676" s="24">
        <f t="shared" si="54"/>
        <v>37462</v>
      </c>
      <c r="D676" s="23">
        <f t="shared" si="55"/>
        <v>48.71</v>
      </c>
      <c r="E676" s="23">
        <f t="shared" si="56"/>
        <v>48.71</v>
      </c>
      <c r="F676" s="23">
        <f t="shared" si="58"/>
        <v>2.0531772990711649E-4</v>
      </c>
      <c r="G676" s="23">
        <f t="shared" si="57"/>
        <v>2002</v>
      </c>
    </row>
    <row r="677" spans="1:7" x14ac:dyDescent="0.2">
      <c r="A677" s="23" t="s">
        <v>2054</v>
      </c>
      <c r="C677" s="24">
        <f t="shared" si="54"/>
        <v>37463</v>
      </c>
      <c r="D677" s="23">
        <f t="shared" si="55"/>
        <v>48.71</v>
      </c>
      <c r="E677" s="23">
        <f t="shared" si="56"/>
        <v>48.71</v>
      </c>
      <c r="F677" s="23">
        <f t="shared" si="58"/>
        <v>0</v>
      </c>
      <c r="G677" s="23">
        <f t="shared" si="57"/>
        <v>2002</v>
      </c>
    </row>
    <row r="678" spans="1:7" x14ac:dyDescent="0.2">
      <c r="A678" s="23" t="s">
        <v>2053</v>
      </c>
      <c r="C678" s="24">
        <f t="shared" si="54"/>
        <v>37466</v>
      </c>
      <c r="D678" s="23">
        <f t="shared" si="55"/>
        <v>48.76</v>
      </c>
      <c r="E678" s="23">
        <f t="shared" si="56"/>
        <v>48.76</v>
      </c>
      <c r="F678" s="23">
        <f t="shared" si="58"/>
        <v>1.0259567946194214E-3</v>
      </c>
      <c r="G678" s="23">
        <f t="shared" si="57"/>
        <v>2002</v>
      </c>
    </row>
    <row r="679" spans="1:7" x14ac:dyDescent="0.2">
      <c r="A679" s="23" t="s">
        <v>2052</v>
      </c>
      <c r="C679" s="24">
        <f t="shared" si="54"/>
        <v>37467</v>
      </c>
      <c r="D679" s="23">
        <f t="shared" si="55"/>
        <v>48.74</v>
      </c>
      <c r="E679" s="23">
        <f t="shared" si="56"/>
        <v>48.74</v>
      </c>
      <c r="F679" s="23">
        <f t="shared" si="58"/>
        <v>-4.1025641601051278E-4</v>
      </c>
      <c r="G679" s="23">
        <f t="shared" si="57"/>
        <v>2002</v>
      </c>
    </row>
    <row r="680" spans="1:7" x14ac:dyDescent="0.2">
      <c r="A680" s="23" t="s">
        <v>2051</v>
      </c>
      <c r="C680" s="24">
        <f t="shared" si="54"/>
        <v>37468</v>
      </c>
      <c r="D680" s="23">
        <f t="shared" si="55"/>
        <v>48.69</v>
      </c>
      <c r="E680" s="23">
        <f t="shared" si="56"/>
        <v>48.69</v>
      </c>
      <c r="F680" s="23">
        <f t="shared" si="58"/>
        <v>-1.0263780024507541E-3</v>
      </c>
      <c r="G680" s="23">
        <f t="shared" si="57"/>
        <v>2002</v>
      </c>
    </row>
    <row r="681" spans="1:7" x14ac:dyDescent="0.2">
      <c r="A681" s="23" t="s">
        <v>2050</v>
      </c>
      <c r="C681" s="24">
        <f t="shared" si="54"/>
        <v>37469</v>
      </c>
      <c r="D681" s="23">
        <f t="shared" si="55"/>
        <v>48.68</v>
      </c>
      <c r="E681" s="23">
        <f t="shared" si="56"/>
        <v>48.68</v>
      </c>
      <c r="F681" s="23">
        <f t="shared" si="58"/>
        <v>-2.0540207528309067E-4</v>
      </c>
      <c r="G681" s="23">
        <f t="shared" si="57"/>
        <v>2002</v>
      </c>
    </row>
    <row r="682" spans="1:7" x14ac:dyDescent="0.2">
      <c r="A682" s="23" t="s">
        <v>2049</v>
      </c>
      <c r="C682" s="24">
        <f t="shared" si="54"/>
        <v>37470</v>
      </c>
      <c r="D682" s="23">
        <f t="shared" si="55"/>
        <v>48.68</v>
      </c>
      <c r="E682" s="23">
        <f t="shared" si="56"/>
        <v>48.68</v>
      </c>
      <c r="F682" s="23">
        <f t="shared" si="58"/>
        <v>0</v>
      </c>
      <c r="G682" s="23">
        <f t="shared" si="57"/>
        <v>2002</v>
      </c>
    </row>
    <row r="683" spans="1:7" x14ac:dyDescent="0.2">
      <c r="A683" s="23" t="s">
        <v>2048</v>
      </c>
      <c r="C683" s="24">
        <f t="shared" si="54"/>
        <v>37473</v>
      </c>
      <c r="D683" s="23">
        <f t="shared" si="55"/>
        <v>48.67</v>
      </c>
      <c r="E683" s="23">
        <f t="shared" si="56"/>
        <v>48.67</v>
      </c>
      <c r="F683" s="23">
        <f t="shared" si="58"/>
        <v>-2.0544427396349292E-4</v>
      </c>
      <c r="G683" s="23">
        <f t="shared" si="57"/>
        <v>2002</v>
      </c>
    </row>
    <row r="684" spans="1:7" x14ac:dyDescent="0.2">
      <c r="A684" s="23" t="s">
        <v>2047</v>
      </c>
      <c r="C684" s="24">
        <f t="shared" si="54"/>
        <v>37474</v>
      </c>
      <c r="D684" s="23">
        <f t="shared" si="55"/>
        <v>48.73</v>
      </c>
      <c r="E684" s="23">
        <f t="shared" si="56"/>
        <v>48.73</v>
      </c>
      <c r="F684" s="23">
        <f t="shared" si="58"/>
        <v>1.2320330100518142E-3</v>
      </c>
      <c r="G684" s="23">
        <f t="shared" si="57"/>
        <v>2002</v>
      </c>
    </row>
    <row r="685" spans="1:7" x14ac:dyDescent="0.2">
      <c r="A685" s="23" t="s">
        <v>2046</v>
      </c>
      <c r="C685" s="24">
        <f t="shared" si="54"/>
        <v>37475</v>
      </c>
      <c r="D685" s="23">
        <f t="shared" si="55"/>
        <v>48.7</v>
      </c>
      <c r="E685" s="23">
        <f t="shared" si="56"/>
        <v>48.7</v>
      </c>
      <c r="F685" s="23">
        <f t="shared" si="58"/>
        <v>-6.1582676687063761E-4</v>
      </c>
      <c r="G685" s="23">
        <f t="shared" si="57"/>
        <v>2002</v>
      </c>
    </row>
    <row r="686" spans="1:7" x14ac:dyDescent="0.2">
      <c r="A686" s="23" t="s">
        <v>2045</v>
      </c>
      <c r="C686" s="24">
        <f t="shared" si="54"/>
        <v>37476</v>
      </c>
      <c r="D686" s="23">
        <f t="shared" si="55"/>
        <v>48.68</v>
      </c>
      <c r="E686" s="23">
        <f t="shared" si="56"/>
        <v>48.68</v>
      </c>
      <c r="F686" s="23">
        <f t="shared" si="58"/>
        <v>-4.1076196921776696E-4</v>
      </c>
      <c r="G686" s="23">
        <f t="shared" si="57"/>
        <v>2002</v>
      </c>
    </row>
    <row r="687" spans="1:7" x14ac:dyDescent="0.2">
      <c r="A687" s="23" t="s">
        <v>2044</v>
      </c>
      <c r="C687" s="24">
        <f t="shared" si="54"/>
        <v>37477</v>
      </c>
      <c r="D687" s="23">
        <f t="shared" si="55"/>
        <v>48.67</v>
      </c>
      <c r="E687" s="23">
        <f t="shared" si="56"/>
        <v>48.67</v>
      </c>
      <c r="F687" s="23">
        <f t="shared" si="58"/>
        <v>-2.0544427396349292E-4</v>
      </c>
      <c r="G687" s="23">
        <f t="shared" si="57"/>
        <v>2002</v>
      </c>
    </row>
    <row r="688" spans="1:7" x14ac:dyDescent="0.2">
      <c r="A688" s="23" t="s">
        <v>2043</v>
      </c>
      <c r="C688" s="24">
        <f t="shared" si="54"/>
        <v>37480</v>
      </c>
      <c r="D688" s="23">
        <f t="shared" si="55"/>
        <v>48.64</v>
      </c>
      <c r="E688" s="23">
        <f t="shared" si="56"/>
        <v>48.64</v>
      </c>
      <c r="F688" s="23">
        <f t="shared" si="58"/>
        <v>-6.1658618745144675E-4</v>
      </c>
      <c r="G688" s="23">
        <f t="shared" si="57"/>
        <v>2002</v>
      </c>
    </row>
    <row r="689" spans="1:7" x14ac:dyDescent="0.2">
      <c r="A689" s="23" t="s">
        <v>2042</v>
      </c>
      <c r="C689" s="24">
        <f t="shared" si="54"/>
        <v>37481</v>
      </c>
      <c r="D689" s="23">
        <f t="shared" si="55"/>
        <v>48.62</v>
      </c>
      <c r="E689" s="23">
        <f t="shared" si="56"/>
        <v>48.62</v>
      </c>
      <c r="F689" s="23">
        <f t="shared" si="58"/>
        <v>-4.1126876993427726E-4</v>
      </c>
      <c r="G689" s="23">
        <f t="shared" si="57"/>
        <v>2002</v>
      </c>
    </row>
    <row r="690" spans="1:7" x14ac:dyDescent="0.2">
      <c r="A690" s="23" t="s">
        <v>2041</v>
      </c>
      <c r="C690" s="24">
        <f t="shared" si="54"/>
        <v>37482</v>
      </c>
      <c r="D690" s="23">
        <f t="shared" si="55"/>
        <v>48.63</v>
      </c>
      <c r="E690" s="23">
        <f t="shared" si="56"/>
        <v>48.63</v>
      </c>
      <c r="F690" s="23">
        <f t="shared" si="58"/>
        <v>2.0565552771724453E-4</v>
      </c>
      <c r="G690" s="23">
        <f t="shared" si="57"/>
        <v>2002</v>
      </c>
    </row>
    <row r="691" spans="1:7" x14ac:dyDescent="0.2">
      <c r="A691" s="23" t="s">
        <v>2040</v>
      </c>
      <c r="C691" s="24">
        <f t="shared" si="54"/>
        <v>37483</v>
      </c>
      <c r="D691" s="23">
        <f t="shared" si="55"/>
        <v>48.63</v>
      </c>
      <c r="E691" s="23">
        <f t="shared" si="56"/>
        <v>48.63</v>
      </c>
      <c r="F691" s="23">
        <f t="shared" si="58"/>
        <v>0</v>
      </c>
      <c r="G691" s="23">
        <f t="shared" si="57"/>
        <v>2002</v>
      </c>
    </row>
    <row r="692" spans="1:7" x14ac:dyDescent="0.2">
      <c r="A692" s="23" t="s">
        <v>2039</v>
      </c>
      <c r="C692" s="24">
        <f t="shared" si="54"/>
        <v>37484</v>
      </c>
      <c r="D692" s="23">
        <f t="shared" si="55"/>
        <v>48.6</v>
      </c>
      <c r="E692" s="23">
        <f t="shared" si="56"/>
        <v>48.6</v>
      </c>
      <c r="F692" s="23">
        <f t="shared" si="58"/>
        <v>-6.1709350924640273E-4</v>
      </c>
      <c r="G692" s="23">
        <f t="shared" si="57"/>
        <v>2002</v>
      </c>
    </row>
    <row r="693" spans="1:7" x14ac:dyDescent="0.2">
      <c r="A693" s="23" t="s">
        <v>2038</v>
      </c>
      <c r="C693" s="24">
        <f t="shared" si="54"/>
        <v>37487</v>
      </c>
      <c r="D693" s="23">
        <f t="shared" si="55"/>
        <v>48.61</v>
      </c>
      <c r="E693" s="23">
        <f t="shared" si="56"/>
        <v>48.61</v>
      </c>
      <c r="F693" s="23">
        <f t="shared" si="58"/>
        <v>2.0574015091605674E-4</v>
      </c>
      <c r="G693" s="23">
        <f t="shared" si="57"/>
        <v>2002</v>
      </c>
    </row>
    <row r="694" spans="1:7" x14ac:dyDescent="0.2">
      <c r="A694" s="23" t="s">
        <v>2037</v>
      </c>
      <c r="C694" s="24">
        <f t="shared" si="54"/>
        <v>37488</v>
      </c>
      <c r="D694" s="23">
        <f t="shared" si="55"/>
        <v>48.59</v>
      </c>
      <c r="E694" s="23">
        <f t="shared" si="56"/>
        <v>48.59</v>
      </c>
      <c r="F694" s="23">
        <f t="shared" si="58"/>
        <v>-4.115226395524107E-4</v>
      </c>
      <c r="G694" s="23">
        <f t="shared" si="57"/>
        <v>2002</v>
      </c>
    </row>
    <row r="695" spans="1:7" x14ac:dyDescent="0.2">
      <c r="A695" s="23" t="s">
        <v>2036</v>
      </c>
      <c r="C695" s="24">
        <f t="shared" si="54"/>
        <v>37489</v>
      </c>
      <c r="D695" s="23">
        <f t="shared" si="55"/>
        <v>48.56</v>
      </c>
      <c r="E695" s="23">
        <f t="shared" si="56"/>
        <v>48.56</v>
      </c>
      <c r="F695" s="23">
        <f t="shared" si="58"/>
        <v>-6.1760166656881551E-4</v>
      </c>
      <c r="G695" s="23">
        <f t="shared" si="57"/>
        <v>2002</v>
      </c>
    </row>
    <row r="696" spans="1:7" x14ac:dyDescent="0.2">
      <c r="A696" s="23" t="s">
        <v>2035</v>
      </c>
      <c r="C696" s="24">
        <f t="shared" si="54"/>
        <v>37490</v>
      </c>
      <c r="D696" s="23">
        <f t="shared" si="55"/>
        <v>48.55</v>
      </c>
      <c r="E696" s="23">
        <f t="shared" si="56"/>
        <v>48.55</v>
      </c>
      <c r="F696" s="23">
        <f t="shared" si="58"/>
        <v>-2.0595201390898431E-4</v>
      </c>
      <c r="G696" s="23">
        <f t="shared" si="57"/>
        <v>2002</v>
      </c>
    </row>
    <row r="697" spans="1:7" x14ac:dyDescent="0.2">
      <c r="A697" s="23" t="s">
        <v>2034</v>
      </c>
      <c r="C697" s="24">
        <f t="shared" si="54"/>
        <v>37491</v>
      </c>
      <c r="D697" s="23">
        <f t="shared" si="55"/>
        <v>48.55</v>
      </c>
      <c r="E697" s="23">
        <f t="shared" si="56"/>
        <v>48.55</v>
      </c>
      <c r="F697" s="23">
        <f t="shared" si="58"/>
        <v>0</v>
      </c>
      <c r="G697" s="23">
        <f t="shared" si="57"/>
        <v>2002</v>
      </c>
    </row>
    <row r="698" spans="1:7" x14ac:dyDescent="0.2">
      <c r="A698" s="23" t="s">
        <v>2033</v>
      </c>
      <c r="C698" s="24">
        <f t="shared" si="54"/>
        <v>37494</v>
      </c>
      <c r="D698" s="23">
        <f t="shared" si="55"/>
        <v>48.55</v>
      </c>
      <c r="E698" s="23">
        <f t="shared" si="56"/>
        <v>48.55</v>
      </c>
      <c r="F698" s="23">
        <f t="shared" si="58"/>
        <v>0</v>
      </c>
      <c r="G698" s="23">
        <f t="shared" si="57"/>
        <v>2002</v>
      </c>
    </row>
    <row r="699" spans="1:7" x14ac:dyDescent="0.2">
      <c r="A699" s="23" t="s">
        <v>2032</v>
      </c>
      <c r="C699" s="24">
        <f t="shared" si="54"/>
        <v>37495</v>
      </c>
      <c r="D699" s="23">
        <f t="shared" si="55"/>
        <v>48.53</v>
      </c>
      <c r="E699" s="23">
        <f t="shared" si="56"/>
        <v>48.53</v>
      </c>
      <c r="F699" s="23">
        <f t="shared" si="58"/>
        <v>-4.1203132020905712E-4</v>
      </c>
      <c r="G699" s="23">
        <f t="shared" si="57"/>
        <v>2002</v>
      </c>
    </row>
    <row r="700" spans="1:7" x14ac:dyDescent="0.2">
      <c r="A700" s="23" t="s">
        <v>2031</v>
      </c>
      <c r="C700" s="24">
        <f t="shared" si="54"/>
        <v>37496</v>
      </c>
      <c r="D700" s="23">
        <f t="shared" si="55"/>
        <v>48.6</v>
      </c>
      <c r="E700" s="23">
        <f t="shared" si="56"/>
        <v>48.6</v>
      </c>
      <c r="F700" s="23">
        <f t="shared" si="58"/>
        <v>1.4413674893233028E-3</v>
      </c>
      <c r="G700" s="23">
        <f t="shared" si="57"/>
        <v>2002</v>
      </c>
    </row>
    <row r="701" spans="1:7" x14ac:dyDescent="0.2">
      <c r="A701" s="23" t="s">
        <v>2030</v>
      </c>
      <c r="C701" s="24">
        <f t="shared" si="54"/>
        <v>37497</v>
      </c>
      <c r="D701" s="23">
        <f t="shared" si="55"/>
        <v>48.54</v>
      </c>
      <c r="E701" s="23">
        <f t="shared" si="56"/>
        <v>48.54</v>
      </c>
      <c r="F701" s="23">
        <f t="shared" si="58"/>
        <v>-1.2353306079928546E-3</v>
      </c>
      <c r="G701" s="23">
        <f t="shared" si="57"/>
        <v>2002</v>
      </c>
    </row>
    <row r="702" spans="1:7" x14ac:dyDescent="0.2">
      <c r="A702" s="23" t="s">
        <v>2029</v>
      </c>
      <c r="C702" s="24">
        <f t="shared" si="54"/>
        <v>37498</v>
      </c>
      <c r="D702" s="23">
        <f t="shared" si="55"/>
        <v>48.52</v>
      </c>
      <c r="E702" s="23">
        <f t="shared" si="56"/>
        <v>48.52</v>
      </c>
      <c r="F702" s="23">
        <f t="shared" si="58"/>
        <v>-4.1211622260588264E-4</v>
      </c>
      <c r="G702" s="23">
        <f t="shared" si="57"/>
        <v>2002</v>
      </c>
    </row>
    <row r="703" spans="1:7" x14ac:dyDescent="0.2">
      <c r="A703" s="23" t="s">
        <v>2028</v>
      </c>
      <c r="C703" s="24">
        <f t="shared" si="54"/>
        <v>37501</v>
      </c>
      <c r="D703" s="23" t="e">
        <f t="shared" si="55"/>
        <v>#VALUE!</v>
      </c>
      <c r="E703" s="23">
        <f t="shared" si="56"/>
        <v>48.52</v>
      </c>
      <c r="F703" s="23">
        <f t="shared" si="58"/>
        <v>0</v>
      </c>
      <c r="G703" s="23">
        <f t="shared" si="57"/>
        <v>2002</v>
      </c>
    </row>
    <row r="704" spans="1:7" x14ac:dyDescent="0.2">
      <c r="A704" s="23" t="s">
        <v>2027</v>
      </c>
      <c r="C704" s="24">
        <f t="shared" si="54"/>
        <v>37502</v>
      </c>
      <c r="D704" s="23">
        <f t="shared" si="55"/>
        <v>48.5</v>
      </c>
      <c r="E704" s="23">
        <f t="shared" si="56"/>
        <v>48.5</v>
      </c>
      <c r="F704" s="23">
        <f t="shared" si="58"/>
        <v>-4.122861324119314E-4</v>
      </c>
      <c r="G704" s="23">
        <f t="shared" si="57"/>
        <v>2002</v>
      </c>
    </row>
    <row r="705" spans="1:7" x14ac:dyDescent="0.2">
      <c r="A705" s="23" t="s">
        <v>2026</v>
      </c>
      <c r="C705" s="24">
        <f t="shared" si="54"/>
        <v>37503</v>
      </c>
      <c r="D705" s="23">
        <f t="shared" si="55"/>
        <v>48.48</v>
      </c>
      <c r="E705" s="23">
        <f t="shared" si="56"/>
        <v>48.48</v>
      </c>
      <c r="F705" s="23">
        <f t="shared" si="58"/>
        <v>-4.1245618237858815E-4</v>
      </c>
      <c r="G705" s="23">
        <f t="shared" si="57"/>
        <v>2002</v>
      </c>
    </row>
    <row r="706" spans="1:7" x14ac:dyDescent="0.2">
      <c r="A706" s="23" t="s">
        <v>2025</v>
      </c>
      <c r="C706" s="24">
        <f t="shared" si="54"/>
        <v>37504</v>
      </c>
      <c r="D706" s="23">
        <f t="shared" si="55"/>
        <v>48.5</v>
      </c>
      <c r="E706" s="23">
        <f t="shared" si="56"/>
        <v>48.5</v>
      </c>
      <c r="F706" s="23">
        <f t="shared" si="58"/>
        <v>4.1245618237846417E-4</v>
      </c>
      <c r="G706" s="23">
        <f t="shared" si="57"/>
        <v>2002</v>
      </c>
    </row>
    <row r="707" spans="1:7" x14ac:dyDescent="0.2">
      <c r="A707" s="23" t="s">
        <v>2024</v>
      </c>
      <c r="C707" s="24">
        <f t="shared" si="54"/>
        <v>37505</v>
      </c>
      <c r="D707" s="23">
        <f t="shared" si="55"/>
        <v>48.57</v>
      </c>
      <c r="E707" s="23">
        <f t="shared" si="56"/>
        <v>48.57</v>
      </c>
      <c r="F707" s="23">
        <f t="shared" si="58"/>
        <v>1.4422584142160244E-3</v>
      </c>
      <c r="G707" s="23">
        <f t="shared" si="57"/>
        <v>2002</v>
      </c>
    </row>
    <row r="708" spans="1:7" x14ac:dyDescent="0.2">
      <c r="A708" s="23" t="s">
        <v>2023</v>
      </c>
      <c r="C708" s="24">
        <f t="shared" si="54"/>
        <v>37508</v>
      </c>
      <c r="D708" s="23">
        <f t="shared" si="55"/>
        <v>48.52</v>
      </c>
      <c r="E708" s="23">
        <f t="shared" si="56"/>
        <v>48.52</v>
      </c>
      <c r="F708" s="23">
        <f t="shared" si="58"/>
        <v>-1.0299722818040134E-3</v>
      </c>
      <c r="G708" s="23">
        <f t="shared" si="57"/>
        <v>2002</v>
      </c>
    </row>
    <row r="709" spans="1:7" x14ac:dyDescent="0.2">
      <c r="A709" s="23" t="s">
        <v>2022</v>
      </c>
      <c r="C709" s="24">
        <f t="shared" si="54"/>
        <v>37509</v>
      </c>
      <c r="D709" s="23">
        <f t="shared" si="55"/>
        <v>48.52</v>
      </c>
      <c r="E709" s="23">
        <f t="shared" si="56"/>
        <v>48.52</v>
      </c>
      <c r="F709" s="23">
        <f t="shared" si="58"/>
        <v>0</v>
      </c>
      <c r="G709" s="23">
        <f t="shared" si="57"/>
        <v>2002</v>
      </c>
    </row>
    <row r="710" spans="1:7" x14ac:dyDescent="0.2">
      <c r="A710" s="23" t="s">
        <v>2021</v>
      </c>
      <c r="C710" s="24">
        <f t="shared" si="54"/>
        <v>37510</v>
      </c>
      <c r="D710" s="23">
        <f t="shared" si="55"/>
        <v>48.48</v>
      </c>
      <c r="E710" s="23">
        <f t="shared" si="56"/>
        <v>48.48</v>
      </c>
      <c r="F710" s="23">
        <f t="shared" si="58"/>
        <v>-8.2474231479049472E-4</v>
      </c>
      <c r="G710" s="23">
        <f t="shared" si="57"/>
        <v>2002</v>
      </c>
    </row>
    <row r="711" spans="1:7" x14ac:dyDescent="0.2">
      <c r="A711" s="23" t="s">
        <v>2020</v>
      </c>
      <c r="C711" s="24">
        <f t="shared" si="54"/>
        <v>37511</v>
      </c>
      <c r="D711" s="23">
        <f t="shared" si="55"/>
        <v>48.48</v>
      </c>
      <c r="E711" s="23">
        <f t="shared" si="56"/>
        <v>48.48</v>
      </c>
      <c r="F711" s="23">
        <f t="shared" si="58"/>
        <v>0</v>
      </c>
      <c r="G711" s="23">
        <f t="shared" si="57"/>
        <v>2002</v>
      </c>
    </row>
    <row r="712" spans="1:7" x14ac:dyDescent="0.2">
      <c r="A712" s="23" t="s">
        <v>2019</v>
      </c>
      <c r="C712" s="24">
        <f t="shared" ref="C712:C775" si="59">VALUE(LEFT(A712,15))</f>
        <v>37512</v>
      </c>
      <c r="D712" s="23">
        <f t="shared" ref="D712:D775" si="60">VALUE(RIGHT(A712,9))</f>
        <v>48.47</v>
      </c>
      <c r="E712" s="23">
        <f t="shared" ref="E712:E775" si="61">IF(ISNUMBER(D712),D712,D711)</f>
        <v>48.47</v>
      </c>
      <c r="F712" s="23">
        <f t="shared" si="58"/>
        <v>-2.062919037743731E-4</v>
      </c>
      <c r="G712" s="23">
        <f t="shared" ref="G712:G775" si="62">YEAR(C712)</f>
        <v>2002</v>
      </c>
    </row>
    <row r="713" spans="1:7" x14ac:dyDescent="0.2">
      <c r="A713" s="23" t="s">
        <v>2018</v>
      </c>
      <c r="C713" s="24">
        <f t="shared" si="59"/>
        <v>37515</v>
      </c>
      <c r="D713" s="23">
        <f t="shared" si="60"/>
        <v>48.43</v>
      </c>
      <c r="E713" s="23">
        <f t="shared" si="61"/>
        <v>48.43</v>
      </c>
      <c r="F713" s="23">
        <f t="shared" ref="F713:F776" si="63">LN(E713/E712)</f>
        <v>-8.2559344214681342E-4</v>
      </c>
      <c r="G713" s="23">
        <f t="shared" si="62"/>
        <v>2002</v>
      </c>
    </row>
    <row r="714" spans="1:7" x14ac:dyDescent="0.2">
      <c r="A714" s="23" t="s">
        <v>2017</v>
      </c>
      <c r="C714" s="24">
        <f t="shared" si="59"/>
        <v>37516</v>
      </c>
      <c r="D714" s="23">
        <f t="shared" si="60"/>
        <v>48.45</v>
      </c>
      <c r="E714" s="23">
        <f t="shared" si="61"/>
        <v>48.45</v>
      </c>
      <c r="F714" s="23">
        <f t="shared" si="63"/>
        <v>4.1288192163762812E-4</v>
      </c>
      <c r="G714" s="23">
        <f t="shared" si="62"/>
        <v>2002</v>
      </c>
    </row>
    <row r="715" spans="1:7" x14ac:dyDescent="0.2">
      <c r="A715" s="23" t="s">
        <v>2016</v>
      </c>
      <c r="C715" s="24">
        <f t="shared" si="59"/>
        <v>37517</v>
      </c>
      <c r="D715" s="23">
        <f t="shared" si="60"/>
        <v>48.43</v>
      </c>
      <c r="E715" s="23">
        <f t="shared" si="61"/>
        <v>48.43</v>
      </c>
      <c r="F715" s="23">
        <f t="shared" si="63"/>
        <v>-4.1288192163755803E-4</v>
      </c>
      <c r="G715" s="23">
        <f t="shared" si="62"/>
        <v>2002</v>
      </c>
    </row>
    <row r="716" spans="1:7" x14ac:dyDescent="0.2">
      <c r="A716" s="23" t="s">
        <v>2015</v>
      </c>
      <c r="C716" s="24">
        <f t="shared" si="59"/>
        <v>37518</v>
      </c>
      <c r="D716" s="23">
        <f t="shared" si="60"/>
        <v>48.44</v>
      </c>
      <c r="E716" s="23">
        <f t="shared" si="61"/>
        <v>48.44</v>
      </c>
      <c r="F716" s="23">
        <f t="shared" si="63"/>
        <v>2.0646226975370362E-4</v>
      </c>
      <c r="G716" s="23">
        <f t="shared" si="62"/>
        <v>2002</v>
      </c>
    </row>
    <row r="717" spans="1:7" x14ac:dyDescent="0.2">
      <c r="A717" s="23" t="s">
        <v>2014</v>
      </c>
      <c r="C717" s="24">
        <f t="shared" si="59"/>
        <v>37519</v>
      </c>
      <c r="D717" s="23">
        <f t="shared" si="60"/>
        <v>48.46</v>
      </c>
      <c r="E717" s="23">
        <f t="shared" si="61"/>
        <v>48.46</v>
      </c>
      <c r="F717" s="23">
        <f t="shared" si="63"/>
        <v>4.1279670348812674E-4</v>
      </c>
      <c r="G717" s="23">
        <f t="shared" si="62"/>
        <v>2002</v>
      </c>
    </row>
    <row r="718" spans="1:7" x14ac:dyDescent="0.2">
      <c r="A718" s="23" t="s">
        <v>2013</v>
      </c>
      <c r="C718" s="24">
        <f t="shared" si="59"/>
        <v>37522</v>
      </c>
      <c r="D718" s="23">
        <f t="shared" si="60"/>
        <v>48.44</v>
      </c>
      <c r="E718" s="23">
        <f t="shared" si="61"/>
        <v>48.44</v>
      </c>
      <c r="F718" s="23">
        <f t="shared" si="63"/>
        <v>-4.1279670348818789E-4</v>
      </c>
      <c r="G718" s="23">
        <f t="shared" si="62"/>
        <v>2002</v>
      </c>
    </row>
    <row r="719" spans="1:7" x14ac:dyDescent="0.2">
      <c r="A719" s="23" t="s">
        <v>2012</v>
      </c>
      <c r="C719" s="24">
        <f t="shared" si="59"/>
        <v>37523</v>
      </c>
      <c r="D719" s="23">
        <f t="shared" si="60"/>
        <v>48.42</v>
      </c>
      <c r="E719" s="23">
        <f t="shared" si="61"/>
        <v>48.42</v>
      </c>
      <c r="F719" s="23">
        <f t="shared" si="63"/>
        <v>-4.1296717497902859E-4</v>
      </c>
      <c r="G719" s="23">
        <f t="shared" si="62"/>
        <v>2002</v>
      </c>
    </row>
    <row r="720" spans="1:7" x14ac:dyDescent="0.2">
      <c r="A720" s="23" t="s">
        <v>2011</v>
      </c>
      <c r="C720" s="24">
        <f t="shared" si="59"/>
        <v>37524</v>
      </c>
      <c r="D720" s="23">
        <f t="shared" si="60"/>
        <v>48.43</v>
      </c>
      <c r="E720" s="23">
        <f t="shared" si="61"/>
        <v>48.43</v>
      </c>
      <c r="F720" s="23">
        <f t="shared" si="63"/>
        <v>2.0650490522537986E-4</v>
      </c>
      <c r="G720" s="23">
        <f t="shared" si="62"/>
        <v>2002</v>
      </c>
    </row>
    <row r="721" spans="1:7" x14ac:dyDescent="0.2">
      <c r="A721" s="23" t="s">
        <v>2010</v>
      </c>
      <c r="C721" s="24">
        <f t="shared" si="59"/>
        <v>37525</v>
      </c>
      <c r="D721" s="23">
        <f t="shared" si="60"/>
        <v>48.43</v>
      </c>
      <c r="E721" s="23">
        <f t="shared" si="61"/>
        <v>48.43</v>
      </c>
      <c r="F721" s="23">
        <f t="shared" si="63"/>
        <v>0</v>
      </c>
      <c r="G721" s="23">
        <f t="shared" si="62"/>
        <v>2002</v>
      </c>
    </row>
    <row r="722" spans="1:7" x14ac:dyDescent="0.2">
      <c r="A722" s="23" t="s">
        <v>2009</v>
      </c>
      <c r="C722" s="24">
        <f t="shared" si="59"/>
        <v>37526</v>
      </c>
      <c r="D722" s="23">
        <f t="shared" si="60"/>
        <v>48.4</v>
      </c>
      <c r="E722" s="23">
        <f t="shared" si="61"/>
        <v>48.4</v>
      </c>
      <c r="F722" s="23">
        <f t="shared" si="63"/>
        <v>-6.1964269255175596E-4</v>
      </c>
      <c r="G722" s="23">
        <f t="shared" si="62"/>
        <v>2002</v>
      </c>
    </row>
    <row r="723" spans="1:7" x14ac:dyDescent="0.2">
      <c r="A723" s="23" t="s">
        <v>2008</v>
      </c>
      <c r="C723" s="24">
        <f t="shared" si="59"/>
        <v>37529</v>
      </c>
      <c r="D723" s="23">
        <f t="shared" si="60"/>
        <v>48.4</v>
      </c>
      <c r="E723" s="23">
        <f t="shared" si="61"/>
        <v>48.4</v>
      </c>
      <c r="F723" s="23">
        <f t="shared" si="63"/>
        <v>0</v>
      </c>
      <c r="G723" s="23">
        <f t="shared" si="62"/>
        <v>2002</v>
      </c>
    </row>
    <row r="724" spans="1:7" x14ac:dyDescent="0.2">
      <c r="A724" s="23" t="s">
        <v>2007</v>
      </c>
      <c r="C724" s="24">
        <f t="shared" si="59"/>
        <v>37530</v>
      </c>
      <c r="D724" s="23">
        <f t="shared" si="60"/>
        <v>48.39</v>
      </c>
      <c r="E724" s="23">
        <f t="shared" si="61"/>
        <v>48.39</v>
      </c>
      <c r="F724" s="23">
        <f t="shared" si="63"/>
        <v>-2.0663291735883182E-4</v>
      </c>
      <c r="G724" s="23">
        <f t="shared" si="62"/>
        <v>2002</v>
      </c>
    </row>
    <row r="725" spans="1:7" x14ac:dyDescent="0.2">
      <c r="A725" s="23" t="s">
        <v>2006</v>
      </c>
      <c r="C725" s="24">
        <f t="shared" si="59"/>
        <v>37531</v>
      </c>
      <c r="D725" s="23">
        <f t="shared" si="60"/>
        <v>48.39</v>
      </c>
      <c r="E725" s="23">
        <f t="shared" si="61"/>
        <v>48.39</v>
      </c>
      <c r="F725" s="23">
        <f t="shared" si="63"/>
        <v>0</v>
      </c>
      <c r="G725" s="23">
        <f t="shared" si="62"/>
        <v>2002</v>
      </c>
    </row>
    <row r="726" spans="1:7" x14ac:dyDescent="0.2">
      <c r="A726" s="23" t="s">
        <v>2005</v>
      </c>
      <c r="C726" s="24">
        <f t="shared" si="59"/>
        <v>37532</v>
      </c>
      <c r="D726" s="23">
        <f t="shared" si="60"/>
        <v>48.38</v>
      </c>
      <c r="E726" s="23">
        <f t="shared" si="61"/>
        <v>48.38</v>
      </c>
      <c r="F726" s="23">
        <f t="shared" si="63"/>
        <v>-2.0667562334598894E-4</v>
      </c>
      <c r="G726" s="23">
        <f t="shared" si="62"/>
        <v>2002</v>
      </c>
    </row>
    <row r="727" spans="1:7" x14ac:dyDescent="0.2">
      <c r="A727" s="23" t="s">
        <v>2004</v>
      </c>
      <c r="C727" s="24">
        <f t="shared" si="59"/>
        <v>37533</v>
      </c>
      <c r="D727" s="23">
        <f t="shared" si="60"/>
        <v>48.38</v>
      </c>
      <c r="E727" s="23">
        <f t="shared" si="61"/>
        <v>48.38</v>
      </c>
      <c r="F727" s="23">
        <f t="shared" si="63"/>
        <v>0</v>
      </c>
      <c r="G727" s="23">
        <f t="shared" si="62"/>
        <v>2002</v>
      </c>
    </row>
    <row r="728" spans="1:7" x14ac:dyDescent="0.2">
      <c r="A728" s="23" t="s">
        <v>2003</v>
      </c>
      <c r="C728" s="24">
        <f t="shared" si="59"/>
        <v>37536</v>
      </c>
      <c r="D728" s="23">
        <f t="shared" si="60"/>
        <v>48.35</v>
      </c>
      <c r="E728" s="23">
        <f t="shared" si="61"/>
        <v>48.35</v>
      </c>
      <c r="F728" s="23">
        <f t="shared" si="63"/>
        <v>-6.2028328257783213E-4</v>
      </c>
      <c r="G728" s="23">
        <f t="shared" si="62"/>
        <v>2002</v>
      </c>
    </row>
    <row r="729" spans="1:7" x14ac:dyDescent="0.2">
      <c r="A729" s="23" t="s">
        <v>2002</v>
      </c>
      <c r="C729" s="24">
        <f t="shared" si="59"/>
        <v>37537</v>
      </c>
      <c r="D729" s="23">
        <f t="shared" si="60"/>
        <v>48.39</v>
      </c>
      <c r="E729" s="23">
        <f t="shared" si="61"/>
        <v>48.39</v>
      </c>
      <c r="F729" s="23">
        <f t="shared" si="63"/>
        <v>8.26958905923898E-4</v>
      </c>
      <c r="G729" s="23">
        <f t="shared" si="62"/>
        <v>2002</v>
      </c>
    </row>
    <row r="730" spans="1:7" x14ac:dyDescent="0.2">
      <c r="A730" s="23" t="s">
        <v>2001</v>
      </c>
      <c r="C730" s="24">
        <f t="shared" si="59"/>
        <v>37538</v>
      </c>
      <c r="D730" s="23">
        <f t="shared" si="60"/>
        <v>48.34</v>
      </c>
      <c r="E730" s="23">
        <f t="shared" si="61"/>
        <v>48.34</v>
      </c>
      <c r="F730" s="23">
        <f t="shared" si="63"/>
        <v>-1.0338055298901203E-3</v>
      </c>
      <c r="G730" s="23">
        <f t="shared" si="62"/>
        <v>2002</v>
      </c>
    </row>
    <row r="731" spans="1:7" x14ac:dyDescent="0.2">
      <c r="A731" s="23" t="s">
        <v>2000</v>
      </c>
      <c r="C731" s="24">
        <f t="shared" si="59"/>
        <v>37539</v>
      </c>
      <c r="D731" s="23">
        <f t="shared" si="60"/>
        <v>48.38</v>
      </c>
      <c r="E731" s="23">
        <f t="shared" si="61"/>
        <v>48.38</v>
      </c>
      <c r="F731" s="23">
        <f t="shared" si="63"/>
        <v>8.2712990654411507E-4</v>
      </c>
      <c r="G731" s="23">
        <f t="shared" si="62"/>
        <v>2002</v>
      </c>
    </row>
    <row r="732" spans="1:7" x14ac:dyDescent="0.2">
      <c r="A732" s="23" t="s">
        <v>1999</v>
      </c>
      <c r="C732" s="24">
        <f t="shared" si="59"/>
        <v>37540</v>
      </c>
      <c r="D732" s="23">
        <f t="shared" si="60"/>
        <v>48.36</v>
      </c>
      <c r="E732" s="23">
        <f t="shared" si="61"/>
        <v>48.36</v>
      </c>
      <c r="F732" s="23">
        <f t="shared" si="63"/>
        <v>-4.1347943528932478E-4</v>
      </c>
      <c r="G732" s="23">
        <f t="shared" si="62"/>
        <v>2002</v>
      </c>
    </row>
    <row r="733" spans="1:7" x14ac:dyDescent="0.2">
      <c r="A733" s="23" t="s">
        <v>1998</v>
      </c>
      <c r="C733" s="24">
        <f t="shared" si="59"/>
        <v>37543</v>
      </c>
      <c r="D733" s="23" t="e">
        <f t="shared" si="60"/>
        <v>#VALUE!</v>
      </c>
      <c r="E733" s="23">
        <f t="shared" si="61"/>
        <v>48.36</v>
      </c>
      <c r="F733" s="23">
        <f t="shared" si="63"/>
        <v>0</v>
      </c>
      <c r="G733" s="23">
        <f t="shared" si="62"/>
        <v>2002</v>
      </c>
    </row>
    <row r="734" spans="1:7" x14ac:dyDescent="0.2">
      <c r="A734" s="23" t="s">
        <v>1997</v>
      </c>
      <c r="C734" s="24">
        <f t="shared" si="59"/>
        <v>37544</v>
      </c>
      <c r="D734" s="23">
        <f t="shared" si="60"/>
        <v>48.36</v>
      </c>
      <c r="E734" s="23">
        <f t="shared" si="61"/>
        <v>48.36</v>
      </c>
      <c r="F734" s="23">
        <f t="shared" si="63"/>
        <v>0</v>
      </c>
      <c r="G734" s="23">
        <f t="shared" si="62"/>
        <v>2002</v>
      </c>
    </row>
    <row r="735" spans="1:7" x14ac:dyDescent="0.2">
      <c r="A735" s="23" t="s">
        <v>1996</v>
      </c>
      <c r="C735" s="24">
        <f t="shared" si="59"/>
        <v>37545</v>
      </c>
      <c r="D735" s="23">
        <f t="shared" si="60"/>
        <v>48.41</v>
      </c>
      <c r="E735" s="23">
        <f t="shared" si="61"/>
        <v>48.41</v>
      </c>
      <c r="F735" s="23">
        <f t="shared" si="63"/>
        <v>1.0333782050110474E-3</v>
      </c>
      <c r="G735" s="23">
        <f t="shared" si="62"/>
        <v>2002</v>
      </c>
    </row>
    <row r="736" spans="1:7" x14ac:dyDescent="0.2">
      <c r="A736" s="23" t="s">
        <v>1995</v>
      </c>
      <c r="C736" s="24">
        <f t="shared" si="59"/>
        <v>37546</v>
      </c>
      <c r="D736" s="23">
        <f t="shared" si="60"/>
        <v>48.42</v>
      </c>
      <c r="E736" s="23">
        <f t="shared" si="61"/>
        <v>48.42</v>
      </c>
      <c r="F736" s="23">
        <f t="shared" si="63"/>
        <v>2.0654755830950688E-4</v>
      </c>
      <c r="G736" s="23">
        <f t="shared" si="62"/>
        <v>2002</v>
      </c>
    </row>
    <row r="737" spans="1:7" x14ac:dyDescent="0.2">
      <c r="A737" s="23" t="s">
        <v>1994</v>
      </c>
      <c r="C737" s="24">
        <f t="shared" si="59"/>
        <v>37547</v>
      </c>
      <c r="D737" s="23">
        <f t="shared" si="60"/>
        <v>48.44</v>
      </c>
      <c r="E737" s="23">
        <f t="shared" si="61"/>
        <v>48.44</v>
      </c>
      <c r="F737" s="23">
        <f t="shared" si="63"/>
        <v>4.1296717497893816E-4</v>
      </c>
      <c r="G737" s="23">
        <f t="shared" si="62"/>
        <v>2002</v>
      </c>
    </row>
    <row r="738" spans="1:7" x14ac:dyDescent="0.2">
      <c r="A738" s="23" t="s">
        <v>1993</v>
      </c>
      <c r="C738" s="24">
        <f t="shared" si="59"/>
        <v>37550</v>
      </c>
      <c r="D738" s="23">
        <f t="shared" si="60"/>
        <v>48.38</v>
      </c>
      <c r="E738" s="23">
        <f t="shared" si="61"/>
        <v>48.38</v>
      </c>
      <c r="F738" s="23">
        <f t="shared" si="63"/>
        <v>-1.2394135030101754E-3</v>
      </c>
      <c r="G738" s="23">
        <f t="shared" si="62"/>
        <v>2002</v>
      </c>
    </row>
    <row r="739" spans="1:7" x14ac:dyDescent="0.2">
      <c r="A739" s="23" t="s">
        <v>1992</v>
      </c>
      <c r="C739" s="24">
        <f t="shared" si="59"/>
        <v>37551</v>
      </c>
      <c r="D739" s="23">
        <f t="shared" si="60"/>
        <v>48.39</v>
      </c>
      <c r="E739" s="23">
        <f t="shared" si="61"/>
        <v>48.39</v>
      </c>
      <c r="F739" s="23">
        <f t="shared" si="63"/>
        <v>2.0667562334601553E-4</v>
      </c>
      <c r="G739" s="23">
        <f t="shared" si="62"/>
        <v>2002</v>
      </c>
    </row>
    <row r="740" spans="1:7" x14ac:dyDescent="0.2">
      <c r="A740" s="23" t="s">
        <v>1991</v>
      </c>
      <c r="C740" s="24">
        <f t="shared" si="59"/>
        <v>37552</v>
      </c>
      <c r="D740" s="23">
        <f t="shared" si="60"/>
        <v>48.35</v>
      </c>
      <c r="E740" s="23">
        <f t="shared" si="61"/>
        <v>48.35</v>
      </c>
      <c r="F740" s="23">
        <f t="shared" si="63"/>
        <v>-8.2695890592385235E-4</v>
      </c>
      <c r="G740" s="23">
        <f t="shared" si="62"/>
        <v>2002</v>
      </c>
    </row>
    <row r="741" spans="1:7" x14ac:dyDescent="0.2">
      <c r="A741" s="23" t="s">
        <v>1990</v>
      </c>
      <c r="C741" s="24">
        <f t="shared" si="59"/>
        <v>37553</v>
      </c>
      <c r="D741" s="23">
        <f t="shared" si="60"/>
        <v>48.42</v>
      </c>
      <c r="E741" s="23">
        <f t="shared" si="61"/>
        <v>48.42</v>
      </c>
      <c r="F741" s="23">
        <f t="shared" si="63"/>
        <v>1.4467296106090114E-3</v>
      </c>
      <c r="G741" s="23">
        <f t="shared" si="62"/>
        <v>2002</v>
      </c>
    </row>
    <row r="742" spans="1:7" x14ac:dyDescent="0.2">
      <c r="A742" s="23" t="s">
        <v>1989</v>
      </c>
      <c r="C742" s="24">
        <f t="shared" si="59"/>
        <v>37554</v>
      </c>
      <c r="D742" s="23">
        <f t="shared" si="60"/>
        <v>48.41</v>
      </c>
      <c r="E742" s="23">
        <f t="shared" si="61"/>
        <v>48.41</v>
      </c>
      <c r="F742" s="23">
        <f t="shared" si="63"/>
        <v>-2.0654755830959573E-4</v>
      </c>
      <c r="G742" s="23">
        <f t="shared" si="62"/>
        <v>2002</v>
      </c>
    </row>
    <row r="743" spans="1:7" x14ac:dyDescent="0.2">
      <c r="A743" s="23" t="s">
        <v>1988</v>
      </c>
      <c r="C743" s="24">
        <f t="shared" si="59"/>
        <v>37557</v>
      </c>
      <c r="D743" s="23">
        <f t="shared" si="60"/>
        <v>48.45</v>
      </c>
      <c r="E743" s="23">
        <f t="shared" si="61"/>
        <v>48.45</v>
      </c>
      <c r="F743" s="23">
        <f t="shared" si="63"/>
        <v>8.2593438517229083E-4</v>
      </c>
      <c r="G743" s="23">
        <f t="shared" si="62"/>
        <v>2002</v>
      </c>
    </row>
    <row r="744" spans="1:7" x14ac:dyDescent="0.2">
      <c r="A744" s="23" t="s">
        <v>1987</v>
      </c>
      <c r="C744" s="24">
        <f t="shared" si="59"/>
        <v>37558</v>
      </c>
      <c r="D744" s="23">
        <f t="shared" si="60"/>
        <v>48.41</v>
      </c>
      <c r="E744" s="23">
        <f t="shared" si="61"/>
        <v>48.41</v>
      </c>
      <c r="F744" s="23">
        <f t="shared" si="63"/>
        <v>-8.2593438517242115E-4</v>
      </c>
      <c r="G744" s="23">
        <f t="shared" si="62"/>
        <v>2002</v>
      </c>
    </row>
    <row r="745" spans="1:7" x14ac:dyDescent="0.2">
      <c r="A745" s="23" t="s">
        <v>1986</v>
      </c>
      <c r="C745" s="24">
        <f t="shared" si="59"/>
        <v>37559</v>
      </c>
      <c r="D745" s="23">
        <f t="shared" si="60"/>
        <v>48.35</v>
      </c>
      <c r="E745" s="23">
        <f t="shared" si="61"/>
        <v>48.35</v>
      </c>
      <c r="F745" s="23">
        <f t="shared" si="63"/>
        <v>-1.2401820522996094E-3</v>
      </c>
      <c r="G745" s="23">
        <f t="shared" si="62"/>
        <v>2002</v>
      </c>
    </row>
    <row r="746" spans="1:7" x14ac:dyDescent="0.2">
      <c r="A746" s="23" t="s">
        <v>1985</v>
      </c>
      <c r="C746" s="24">
        <f t="shared" si="59"/>
        <v>37560</v>
      </c>
      <c r="D746" s="23">
        <f t="shared" si="60"/>
        <v>48.39</v>
      </c>
      <c r="E746" s="23">
        <f t="shared" si="61"/>
        <v>48.39</v>
      </c>
      <c r="F746" s="23">
        <f t="shared" si="63"/>
        <v>8.26958905923898E-4</v>
      </c>
      <c r="G746" s="23">
        <f t="shared" si="62"/>
        <v>2002</v>
      </c>
    </row>
    <row r="747" spans="1:7" x14ac:dyDescent="0.2">
      <c r="A747" s="23" t="s">
        <v>1984</v>
      </c>
      <c r="C747" s="24">
        <f t="shared" si="59"/>
        <v>37561</v>
      </c>
      <c r="D747" s="23">
        <f t="shared" si="60"/>
        <v>48.36</v>
      </c>
      <c r="E747" s="23">
        <f t="shared" si="61"/>
        <v>48.36</v>
      </c>
      <c r="F747" s="23">
        <f t="shared" si="63"/>
        <v>-6.2015505863526055E-4</v>
      </c>
      <c r="G747" s="23">
        <f t="shared" si="62"/>
        <v>2002</v>
      </c>
    </row>
    <row r="748" spans="1:7" x14ac:dyDescent="0.2">
      <c r="A748" s="23" t="s">
        <v>1983</v>
      </c>
      <c r="C748" s="24">
        <f t="shared" si="59"/>
        <v>37564</v>
      </c>
      <c r="D748" s="23">
        <f t="shared" si="60"/>
        <v>48.36</v>
      </c>
      <c r="E748" s="23">
        <f t="shared" si="61"/>
        <v>48.36</v>
      </c>
      <c r="F748" s="23">
        <f t="shared" si="63"/>
        <v>0</v>
      </c>
      <c r="G748" s="23">
        <f t="shared" si="62"/>
        <v>2002</v>
      </c>
    </row>
    <row r="749" spans="1:7" x14ac:dyDescent="0.2">
      <c r="A749" s="23" t="s">
        <v>1982</v>
      </c>
      <c r="C749" s="24">
        <f t="shared" si="59"/>
        <v>37565</v>
      </c>
      <c r="D749" s="23">
        <f t="shared" si="60"/>
        <v>48.35</v>
      </c>
      <c r="E749" s="23">
        <f t="shared" si="61"/>
        <v>48.35</v>
      </c>
      <c r="F749" s="23">
        <f t="shared" si="63"/>
        <v>-2.0680384728856606E-4</v>
      </c>
      <c r="G749" s="23">
        <f t="shared" si="62"/>
        <v>2002</v>
      </c>
    </row>
    <row r="750" spans="1:7" x14ac:dyDescent="0.2">
      <c r="A750" s="23" t="s">
        <v>1981</v>
      </c>
      <c r="C750" s="24">
        <f t="shared" si="59"/>
        <v>37566</v>
      </c>
      <c r="D750" s="23">
        <f t="shared" si="60"/>
        <v>48.36</v>
      </c>
      <c r="E750" s="23">
        <f t="shared" si="61"/>
        <v>48.36</v>
      </c>
      <c r="F750" s="23">
        <f t="shared" si="63"/>
        <v>2.0680384728854773E-4</v>
      </c>
      <c r="G750" s="23">
        <f t="shared" si="62"/>
        <v>2002</v>
      </c>
    </row>
    <row r="751" spans="1:7" x14ac:dyDescent="0.2">
      <c r="A751" s="23" t="s">
        <v>1980</v>
      </c>
      <c r="C751" s="24">
        <f t="shared" si="59"/>
        <v>37567</v>
      </c>
      <c r="D751" s="23">
        <f t="shared" si="60"/>
        <v>48.34</v>
      </c>
      <c r="E751" s="23">
        <f t="shared" si="61"/>
        <v>48.34</v>
      </c>
      <c r="F751" s="23">
        <f t="shared" si="63"/>
        <v>-4.1365047125491947E-4</v>
      </c>
      <c r="G751" s="23">
        <f t="shared" si="62"/>
        <v>2002</v>
      </c>
    </row>
    <row r="752" spans="1:7" x14ac:dyDescent="0.2">
      <c r="A752" s="23" t="s">
        <v>1979</v>
      </c>
      <c r="C752" s="24">
        <f t="shared" si="59"/>
        <v>37568</v>
      </c>
      <c r="D752" s="23">
        <f t="shared" si="60"/>
        <v>48.29</v>
      </c>
      <c r="E752" s="23">
        <f t="shared" si="61"/>
        <v>48.29</v>
      </c>
      <c r="F752" s="23">
        <f t="shared" si="63"/>
        <v>-1.0348753898864894E-3</v>
      </c>
      <c r="G752" s="23">
        <f t="shared" si="62"/>
        <v>2002</v>
      </c>
    </row>
    <row r="753" spans="1:7" x14ac:dyDescent="0.2">
      <c r="A753" s="23" t="s">
        <v>1978</v>
      </c>
      <c r="C753" s="24">
        <f t="shared" si="59"/>
        <v>37571</v>
      </c>
      <c r="D753" s="23" t="e">
        <f t="shared" si="60"/>
        <v>#VALUE!</v>
      </c>
      <c r="E753" s="23">
        <f t="shared" si="61"/>
        <v>48.29</v>
      </c>
      <c r="F753" s="23">
        <f t="shared" si="63"/>
        <v>0</v>
      </c>
      <c r="G753" s="23">
        <f t="shared" si="62"/>
        <v>2002</v>
      </c>
    </row>
    <row r="754" spans="1:7" x14ac:dyDescent="0.2">
      <c r="A754" s="23" t="s">
        <v>1977</v>
      </c>
      <c r="C754" s="24">
        <f t="shared" si="59"/>
        <v>37572</v>
      </c>
      <c r="D754" s="23">
        <f t="shared" si="60"/>
        <v>48.3</v>
      </c>
      <c r="E754" s="23">
        <f t="shared" si="61"/>
        <v>48.3</v>
      </c>
      <c r="F754" s="23">
        <f t="shared" si="63"/>
        <v>2.0706077307646698E-4</v>
      </c>
      <c r="G754" s="23">
        <f t="shared" si="62"/>
        <v>2002</v>
      </c>
    </row>
    <row r="755" spans="1:7" x14ac:dyDescent="0.2">
      <c r="A755" s="23" t="s">
        <v>1976</v>
      </c>
      <c r="C755" s="24">
        <f t="shared" si="59"/>
        <v>37573</v>
      </c>
      <c r="D755" s="23">
        <f t="shared" si="60"/>
        <v>48.3</v>
      </c>
      <c r="E755" s="23">
        <f t="shared" si="61"/>
        <v>48.3</v>
      </c>
      <c r="F755" s="23">
        <f t="shared" si="63"/>
        <v>0</v>
      </c>
      <c r="G755" s="23">
        <f t="shared" si="62"/>
        <v>2002</v>
      </c>
    </row>
    <row r="756" spans="1:7" x14ac:dyDescent="0.2">
      <c r="A756" s="23" t="s">
        <v>1975</v>
      </c>
      <c r="C756" s="24">
        <f t="shared" si="59"/>
        <v>37574</v>
      </c>
      <c r="D756" s="23">
        <f t="shared" si="60"/>
        <v>48.29</v>
      </c>
      <c r="E756" s="23">
        <f t="shared" si="61"/>
        <v>48.29</v>
      </c>
      <c r="F756" s="23">
        <f t="shared" si="63"/>
        <v>-2.0706077307648137E-4</v>
      </c>
      <c r="G756" s="23">
        <f t="shared" si="62"/>
        <v>2002</v>
      </c>
    </row>
    <row r="757" spans="1:7" x14ac:dyDescent="0.2">
      <c r="A757" s="23" t="s">
        <v>1974</v>
      </c>
      <c r="C757" s="24">
        <f t="shared" si="59"/>
        <v>37575</v>
      </c>
      <c r="D757" s="23">
        <f t="shared" si="60"/>
        <v>48.23</v>
      </c>
      <c r="E757" s="23">
        <f t="shared" si="61"/>
        <v>48.23</v>
      </c>
      <c r="F757" s="23">
        <f t="shared" si="63"/>
        <v>-1.243265804570068E-3</v>
      </c>
      <c r="G757" s="23">
        <f t="shared" si="62"/>
        <v>2002</v>
      </c>
    </row>
    <row r="758" spans="1:7" x14ac:dyDescent="0.2">
      <c r="A758" s="23" t="s">
        <v>1973</v>
      </c>
      <c r="C758" s="24">
        <f t="shared" si="59"/>
        <v>37578</v>
      </c>
      <c r="D758" s="23">
        <f t="shared" si="60"/>
        <v>48.23</v>
      </c>
      <c r="E758" s="23">
        <f t="shared" si="61"/>
        <v>48.23</v>
      </c>
      <c r="F758" s="23">
        <f t="shared" si="63"/>
        <v>0</v>
      </c>
      <c r="G758" s="23">
        <f t="shared" si="62"/>
        <v>2002</v>
      </c>
    </row>
    <row r="759" spans="1:7" x14ac:dyDescent="0.2">
      <c r="A759" s="23" t="s">
        <v>1972</v>
      </c>
      <c r="C759" s="24">
        <f t="shared" si="59"/>
        <v>37579</v>
      </c>
      <c r="D759" s="23">
        <f t="shared" si="60"/>
        <v>48.23</v>
      </c>
      <c r="E759" s="23">
        <f t="shared" si="61"/>
        <v>48.23</v>
      </c>
      <c r="F759" s="23">
        <f t="shared" si="63"/>
        <v>0</v>
      </c>
      <c r="G759" s="23">
        <f t="shared" si="62"/>
        <v>2002</v>
      </c>
    </row>
    <row r="760" spans="1:7" x14ac:dyDescent="0.2">
      <c r="A760" s="23" t="s">
        <v>1971</v>
      </c>
      <c r="C760" s="24">
        <f t="shared" si="59"/>
        <v>37580</v>
      </c>
      <c r="D760" s="23">
        <f t="shared" si="60"/>
        <v>48.25</v>
      </c>
      <c r="E760" s="23">
        <f t="shared" si="61"/>
        <v>48.25</v>
      </c>
      <c r="F760" s="23">
        <f t="shared" si="63"/>
        <v>4.1459370411441591E-4</v>
      </c>
      <c r="G760" s="23">
        <f t="shared" si="62"/>
        <v>2002</v>
      </c>
    </row>
    <row r="761" spans="1:7" x14ac:dyDescent="0.2">
      <c r="A761" s="23" t="s">
        <v>1970</v>
      </c>
      <c r="C761" s="24">
        <f t="shared" si="59"/>
        <v>37581</v>
      </c>
      <c r="D761" s="23">
        <f t="shared" si="60"/>
        <v>48.21</v>
      </c>
      <c r="E761" s="23">
        <f t="shared" si="61"/>
        <v>48.21</v>
      </c>
      <c r="F761" s="23">
        <f t="shared" si="63"/>
        <v>-8.2935936746403956E-4</v>
      </c>
      <c r="G761" s="23">
        <f t="shared" si="62"/>
        <v>2002</v>
      </c>
    </row>
    <row r="762" spans="1:7" x14ac:dyDescent="0.2">
      <c r="A762" s="23" t="s">
        <v>1969</v>
      </c>
      <c r="C762" s="24">
        <f t="shared" si="59"/>
        <v>37582</v>
      </c>
      <c r="D762" s="23">
        <f t="shared" si="60"/>
        <v>48.22</v>
      </c>
      <c r="E762" s="23">
        <f t="shared" si="61"/>
        <v>48.22</v>
      </c>
      <c r="F762" s="23">
        <f t="shared" si="63"/>
        <v>2.0740433549399593E-4</v>
      </c>
      <c r="G762" s="23">
        <f t="shared" si="62"/>
        <v>2002</v>
      </c>
    </row>
    <row r="763" spans="1:7" x14ac:dyDescent="0.2">
      <c r="A763" s="23" t="s">
        <v>1968</v>
      </c>
      <c r="C763" s="24">
        <f t="shared" si="59"/>
        <v>37585</v>
      </c>
      <c r="D763" s="23">
        <f t="shared" si="60"/>
        <v>48.23</v>
      </c>
      <c r="E763" s="23">
        <f t="shared" si="61"/>
        <v>48.23</v>
      </c>
      <c r="F763" s="23">
        <f t="shared" si="63"/>
        <v>2.0736132785542923E-4</v>
      </c>
      <c r="G763" s="23">
        <f t="shared" si="62"/>
        <v>2002</v>
      </c>
    </row>
    <row r="764" spans="1:7" x14ac:dyDescent="0.2">
      <c r="A764" s="23" t="s">
        <v>1967</v>
      </c>
      <c r="C764" s="24">
        <f t="shared" si="59"/>
        <v>37586</v>
      </c>
      <c r="D764" s="23">
        <f t="shared" si="60"/>
        <v>48.24</v>
      </c>
      <c r="E764" s="23">
        <f t="shared" si="61"/>
        <v>48.24</v>
      </c>
      <c r="F764" s="23">
        <f t="shared" si="63"/>
        <v>2.0731833804971247E-4</v>
      </c>
      <c r="G764" s="23">
        <f t="shared" si="62"/>
        <v>2002</v>
      </c>
    </row>
    <row r="765" spans="1:7" x14ac:dyDescent="0.2">
      <c r="A765" s="23" t="s">
        <v>1966</v>
      </c>
      <c r="C765" s="24">
        <f t="shared" si="59"/>
        <v>37587</v>
      </c>
      <c r="D765" s="23">
        <f t="shared" si="60"/>
        <v>48.27</v>
      </c>
      <c r="E765" s="23">
        <f t="shared" si="61"/>
        <v>48.27</v>
      </c>
      <c r="F765" s="23">
        <f t="shared" si="63"/>
        <v>6.2169725347154111E-4</v>
      </c>
      <c r="G765" s="23">
        <f t="shared" si="62"/>
        <v>2002</v>
      </c>
    </row>
    <row r="766" spans="1:7" x14ac:dyDescent="0.2">
      <c r="A766" s="23" t="s">
        <v>1965</v>
      </c>
      <c r="C766" s="24">
        <f t="shared" si="59"/>
        <v>37588</v>
      </c>
      <c r="D766" s="23" t="e">
        <f t="shared" si="60"/>
        <v>#VALUE!</v>
      </c>
      <c r="E766" s="23">
        <f t="shared" si="61"/>
        <v>48.27</v>
      </c>
      <c r="F766" s="23">
        <f t="shared" si="63"/>
        <v>0</v>
      </c>
      <c r="G766" s="23">
        <f t="shared" si="62"/>
        <v>2002</v>
      </c>
    </row>
    <row r="767" spans="1:7" x14ac:dyDescent="0.2">
      <c r="A767" s="23" t="s">
        <v>1964</v>
      </c>
      <c r="C767" s="24">
        <f t="shared" si="59"/>
        <v>37589</v>
      </c>
      <c r="D767" s="23">
        <f t="shared" si="60"/>
        <v>48.36</v>
      </c>
      <c r="E767" s="23">
        <f t="shared" si="61"/>
        <v>48.36</v>
      </c>
      <c r="F767" s="23">
        <f t="shared" si="63"/>
        <v>1.8627760741904253E-3</v>
      </c>
      <c r="G767" s="23">
        <f t="shared" si="62"/>
        <v>2002</v>
      </c>
    </row>
    <row r="768" spans="1:7" x14ac:dyDescent="0.2">
      <c r="A768" s="23" t="s">
        <v>1963</v>
      </c>
      <c r="C768" s="24">
        <f t="shared" si="59"/>
        <v>37592</v>
      </c>
      <c r="D768" s="23">
        <f t="shared" si="60"/>
        <v>48.32</v>
      </c>
      <c r="E768" s="23">
        <f t="shared" si="61"/>
        <v>48.32</v>
      </c>
      <c r="F768" s="23">
        <f t="shared" si="63"/>
        <v>-8.274721200324241E-4</v>
      </c>
      <c r="G768" s="23">
        <f t="shared" si="62"/>
        <v>2002</v>
      </c>
    </row>
    <row r="769" spans="1:7" x14ac:dyDescent="0.2">
      <c r="A769" s="23" t="s">
        <v>1962</v>
      </c>
      <c r="C769" s="24">
        <f t="shared" si="59"/>
        <v>37593</v>
      </c>
      <c r="D769" s="23">
        <f t="shared" si="60"/>
        <v>48.28</v>
      </c>
      <c r="E769" s="23">
        <f t="shared" si="61"/>
        <v>48.28</v>
      </c>
      <c r="F769" s="23">
        <f t="shared" si="63"/>
        <v>-8.2815739722873194E-4</v>
      </c>
      <c r="G769" s="23">
        <f t="shared" si="62"/>
        <v>2002</v>
      </c>
    </row>
    <row r="770" spans="1:7" x14ac:dyDescent="0.2">
      <c r="A770" s="23" t="s">
        <v>1961</v>
      </c>
      <c r="C770" s="24">
        <f t="shared" si="59"/>
        <v>37594</v>
      </c>
      <c r="D770" s="23">
        <f t="shared" si="60"/>
        <v>48.23</v>
      </c>
      <c r="E770" s="23">
        <f t="shared" si="61"/>
        <v>48.23</v>
      </c>
      <c r="F770" s="23">
        <f t="shared" si="63"/>
        <v>-1.0361621484503746E-3</v>
      </c>
      <c r="G770" s="23">
        <f t="shared" si="62"/>
        <v>2002</v>
      </c>
    </row>
    <row r="771" spans="1:7" x14ac:dyDescent="0.2">
      <c r="A771" s="23" t="s">
        <v>1960</v>
      </c>
      <c r="C771" s="24">
        <f t="shared" si="59"/>
        <v>37595</v>
      </c>
      <c r="D771" s="23">
        <f t="shared" si="60"/>
        <v>48.27</v>
      </c>
      <c r="E771" s="23">
        <f t="shared" si="61"/>
        <v>48.27</v>
      </c>
      <c r="F771" s="23">
        <f t="shared" si="63"/>
        <v>8.2901559152122762E-4</v>
      </c>
      <c r="G771" s="23">
        <f t="shared" si="62"/>
        <v>2002</v>
      </c>
    </row>
    <row r="772" spans="1:7" x14ac:dyDescent="0.2">
      <c r="A772" s="23" t="s">
        <v>1959</v>
      </c>
      <c r="C772" s="24">
        <f t="shared" si="59"/>
        <v>37596</v>
      </c>
      <c r="D772" s="23">
        <f t="shared" si="60"/>
        <v>48.24</v>
      </c>
      <c r="E772" s="23">
        <f t="shared" si="61"/>
        <v>48.24</v>
      </c>
      <c r="F772" s="23">
        <f t="shared" si="63"/>
        <v>-6.2169725347150425E-4</v>
      </c>
      <c r="G772" s="23">
        <f t="shared" si="62"/>
        <v>2002</v>
      </c>
    </row>
    <row r="773" spans="1:7" x14ac:dyDescent="0.2">
      <c r="A773" s="23" t="s">
        <v>1958</v>
      </c>
      <c r="C773" s="24">
        <f t="shared" si="59"/>
        <v>37599</v>
      </c>
      <c r="D773" s="23">
        <f t="shared" si="60"/>
        <v>48.24</v>
      </c>
      <c r="E773" s="23">
        <f t="shared" si="61"/>
        <v>48.24</v>
      </c>
      <c r="F773" s="23">
        <f t="shared" si="63"/>
        <v>0</v>
      </c>
      <c r="G773" s="23">
        <f t="shared" si="62"/>
        <v>2002</v>
      </c>
    </row>
    <row r="774" spans="1:7" x14ac:dyDescent="0.2">
      <c r="A774" s="23" t="s">
        <v>1957</v>
      </c>
      <c r="C774" s="24">
        <f t="shared" si="59"/>
        <v>37600</v>
      </c>
      <c r="D774" s="23">
        <f t="shared" si="60"/>
        <v>48.24</v>
      </c>
      <c r="E774" s="23">
        <f t="shared" si="61"/>
        <v>48.24</v>
      </c>
      <c r="F774" s="23">
        <f t="shared" si="63"/>
        <v>0</v>
      </c>
      <c r="G774" s="23">
        <f t="shared" si="62"/>
        <v>2002</v>
      </c>
    </row>
    <row r="775" spans="1:7" x14ac:dyDescent="0.2">
      <c r="A775" s="23" t="s">
        <v>1956</v>
      </c>
      <c r="C775" s="24">
        <f t="shared" si="59"/>
        <v>37601</v>
      </c>
      <c r="D775" s="23">
        <f t="shared" si="60"/>
        <v>48.18</v>
      </c>
      <c r="E775" s="23">
        <f t="shared" si="61"/>
        <v>48.18</v>
      </c>
      <c r="F775" s="23">
        <f t="shared" si="63"/>
        <v>-1.2445552322047188E-3</v>
      </c>
      <c r="G775" s="23">
        <f t="shared" si="62"/>
        <v>2002</v>
      </c>
    </row>
    <row r="776" spans="1:7" x14ac:dyDescent="0.2">
      <c r="A776" s="23" t="s">
        <v>1955</v>
      </c>
      <c r="C776" s="24">
        <f t="shared" ref="C776:C839" si="64">VALUE(LEFT(A776,15))</f>
        <v>37602</v>
      </c>
      <c r="D776" s="23">
        <f t="shared" ref="D776:D839" si="65">VALUE(RIGHT(A776,9))</f>
        <v>48.22</v>
      </c>
      <c r="E776" s="23">
        <f t="shared" ref="E776:E839" si="66">IF(ISNUMBER(D776),D776,D775)</f>
        <v>48.22</v>
      </c>
      <c r="F776" s="23">
        <f t="shared" si="63"/>
        <v>8.2987556629961451E-4</v>
      </c>
      <c r="G776" s="23">
        <f t="shared" ref="G776:G839" si="67">YEAR(C776)</f>
        <v>2002</v>
      </c>
    </row>
    <row r="777" spans="1:7" x14ac:dyDescent="0.2">
      <c r="A777" s="23" t="s">
        <v>1954</v>
      </c>
      <c r="C777" s="24">
        <f t="shared" si="64"/>
        <v>37603</v>
      </c>
      <c r="D777" s="23">
        <f t="shared" si="65"/>
        <v>48.2</v>
      </c>
      <c r="E777" s="23">
        <f t="shared" si="66"/>
        <v>48.2</v>
      </c>
      <c r="F777" s="23">
        <f t="shared" ref="F777:F840" si="68">LN(E777/E776)</f>
        <v>-4.1485169647030736E-4</v>
      </c>
      <c r="G777" s="23">
        <f t="shared" si="67"/>
        <v>2002</v>
      </c>
    </row>
    <row r="778" spans="1:7" x14ac:dyDescent="0.2">
      <c r="A778" s="23" t="s">
        <v>1953</v>
      </c>
      <c r="C778" s="24">
        <f t="shared" si="64"/>
        <v>37606</v>
      </c>
      <c r="D778" s="23">
        <f t="shared" si="65"/>
        <v>48.18</v>
      </c>
      <c r="E778" s="23">
        <f t="shared" si="66"/>
        <v>48.18</v>
      </c>
      <c r="F778" s="23">
        <f t="shared" si="68"/>
        <v>-4.1502386982942451E-4</v>
      </c>
      <c r="G778" s="23">
        <f t="shared" si="67"/>
        <v>2002</v>
      </c>
    </row>
    <row r="779" spans="1:7" x14ac:dyDescent="0.2">
      <c r="A779" s="23" t="s">
        <v>1952</v>
      </c>
      <c r="C779" s="24">
        <f t="shared" si="64"/>
        <v>37607</v>
      </c>
      <c r="D779" s="23">
        <f t="shared" si="65"/>
        <v>48.16</v>
      </c>
      <c r="E779" s="23">
        <f t="shared" si="66"/>
        <v>48.16</v>
      </c>
      <c r="F779" s="23">
        <f t="shared" si="68"/>
        <v>-4.1519618615978344E-4</v>
      </c>
      <c r="G779" s="23">
        <f t="shared" si="67"/>
        <v>2002</v>
      </c>
    </row>
    <row r="780" spans="1:7" x14ac:dyDescent="0.2">
      <c r="A780" s="23" t="s">
        <v>1951</v>
      </c>
      <c r="C780" s="24">
        <f t="shared" si="64"/>
        <v>37608</v>
      </c>
      <c r="D780" s="23">
        <f t="shared" si="65"/>
        <v>48.15</v>
      </c>
      <c r="E780" s="23">
        <f t="shared" si="66"/>
        <v>48.15</v>
      </c>
      <c r="F780" s="23">
        <f t="shared" si="68"/>
        <v>-2.0766275643098833E-4</v>
      </c>
      <c r="G780" s="23">
        <f t="shared" si="67"/>
        <v>2002</v>
      </c>
    </row>
    <row r="781" spans="1:7" x14ac:dyDescent="0.2">
      <c r="A781" s="23" t="s">
        <v>1950</v>
      </c>
      <c r="C781" s="24">
        <f t="shared" si="64"/>
        <v>37609</v>
      </c>
      <c r="D781" s="23">
        <f t="shared" si="65"/>
        <v>48.11</v>
      </c>
      <c r="E781" s="23">
        <f t="shared" si="66"/>
        <v>48.11</v>
      </c>
      <c r="F781" s="23">
        <f t="shared" si="68"/>
        <v>-8.3108253277217406E-4</v>
      </c>
      <c r="G781" s="23">
        <f t="shared" si="67"/>
        <v>2002</v>
      </c>
    </row>
    <row r="782" spans="1:7" x14ac:dyDescent="0.2">
      <c r="A782" s="23" t="s">
        <v>1949</v>
      </c>
      <c r="C782" s="24">
        <f t="shared" si="64"/>
        <v>37610</v>
      </c>
      <c r="D782" s="23">
        <f t="shared" si="65"/>
        <v>48.03</v>
      </c>
      <c r="E782" s="23">
        <f t="shared" si="66"/>
        <v>48.03</v>
      </c>
      <c r="F782" s="23">
        <f t="shared" si="68"/>
        <v>-1.6642400346292868E-3</v>
      </c>
      <c r="G782" s="23">
        <f t="shared" si="67"/>
        <v>2002</v>
      </c>
    </row>
    <row r="783" spans="1:7" x14ac:dyDescent="0.2">
      <c r="A783" s="23" t="s">
        <v>1948</v>
      </c>
      <c r="C783" s="24">
        <f t="shared" si="64"/>
        <v>37613</v>
      </c>
      <c r="D783" s="23">
        <f t="shared" si="65"/>
        <v>48.03</v>
      </c>
      <c r="E783" s="23">
        <f t="shared" si="66"/>
        <v>48.03</v>
      </c>
      <c r="F783" s="23">
        <f t="shared" si="68"/>
        <v>0</v>
      </c>
      <c r="G783" s="23">
        <f t="shared" si="67"/>
        <v>2002</v>
      </c>
    </row>
    <row r="784" spans="1:7" x14ac:dyDescent="0.2">
      <c r="A784" s="23" t="s">
        <v>1947</v>
      </c>
      <c r="C784" s="24">
        <f t="shared" si="64"/>
        <v>37614</v>
      </c>
      <c r="D784" s="23">
        <f t="shared" si="65"/>
        <v>48.04</v>
      </c>
      <c r="E784" s="23">
        <f t="shared" si="66"/>
        <v>48.04</v>
      </c>
      <c r="F784" s="23">
        <f t="shared" si="68"/>
        <v>2.0818153504970974E-4</v>
      </c>
      <c r="G784" s="23">
        <f t="shared" si="67"/>
        <v>2002</v>
      </c>
    </row>
    <row r="785" spans="1:7" x14ac:dyDescent="0.2">
      <c r="A785" s="23" t="s">
        <v>1946</v>
      </c>
      <c r="C785" s="24">
        <f t="shared" si="64"/>
        <v>37615</v>
      </c>
      <c r="D785" s="23" t="e">
        <f t="shared" si="65"/>
        <v>#VALUE!</v>
      </c>
      <c r="E785" s="23">
        <f t="shared" si="66"/>
        <v>48.04</v>
      </c>
      <c r="F785" s="23">
        <f t="shared" si="68"/>
        <v>0</v>
      </c>
      <c r="G785" s="23">
        <f t="shared" si="67"/>
        <v>2002</v>
      </c>
    </row>
    <row r="786" spans="1:7" x14ac:dyDescent="0.2">
      <c r="A786" s="23" t="s">
        <v>1945</v>
      </c>
      <c r="C786" s="24">
        <f t="shared" si="64"/>
        <v>37616</v>
      </c>
      <c r="D786" s="23">
        <f t="shared" si="65"/>
        <v>48.05</v>
      </c>
      <c r="E786" s="23">
        <f t="shared" si="66"/>
        <v>48.05</v>
      </c>
      <c r="F786" s="23">
        <f t="shared" si="68"/>
        <v>2.0813820451860108E-4</v>
      </c>
      <c r="G786" s="23">
        <f t="shared" si="67"/>
        <v>2002</v>
      </c>
    </row>
    <row r="787" spans="1:7" x14ac:dyDescent="0.2">
      <c r="A787" s="23" t="s">
        <v>1944</v>
      </c>
      <c r="C787" s="24">
        <f t="shared" si="64"/>
        <v>37617</v>
      </c>
      <c r="D787" s="23">
        <f t="shared" si="65"/>
        <v>48.01</v>
      </c>
      <c r="E787" s="23">
        <f t="shared" si="66"/>
        <v>48.01</v>
      </c>
      <c r="F787" s="23">
        <f t="shared" si="68"/>
        <v>-8.3281287345248389E-4</v>
      </c>
      <c r="G787" s="23">
        <f t="shared" si="67"/>
        <v>2002</v>
      </c>
    </row>
    <row r="788" spans="1:7" x14ac:dyDescent="0.2">
      <c r="A788" s="23" t="s">
        <v>1943</v>
      </c>
      <c r="C788" s="24">
        <f t="shared" si="64"/>
        <v>37620</v>
      </c>
      <c r="D788" s="23">
        <f t="shared" si="65"/>
        <v>47.96</v>
      </c>
      <c r="E788" s="23">
        <f t="shared" si="66"/>
        <v>47.96</v>
      </c>
      <c r="F788" s="23">
        <f t="shared" si="68"/>
        <v>-1.041992383535381E-3</v>
      </c>
      <c r="G788" s="23">
        <f t="shared" si="67"/>
        <v>2002</v>
      </c>
    </row>
    <row r="789" spans="1:7" x14ac:dyDescent="0.2">
      <c r="A789" s="23" t="s">
        <v>1942</v>
      </c>
      <c r="C789" s="24">
        <f t="shared" si="64"/>
        <v>37621</v>
      </c>
      <c r="D789" s="23">
        <f t="shared" si="65"/>
        <v>48</v>
      </c>
      <c r="E789" s="23">
        <f t="shared" si="66"/>
        <v>48</v>
      </c>
      <c r="F789" s="23">
        <f t="shared" si="68"/>
        <v>8.3368074857740867E-4</v>
      </c>
      <c r="G789" s="23">
        <f t="shared" si="67"/>
        <v>2002</v>
      </c>
    </row>
    <row r="790" spans="1:7" x14ac:dyDescent="0.2">
      <c r="A790" s="23" t="s">
        <v>1941</v>
      </c>
      <c r="C790" s="24">
        <f t="shared" si="64"/>
        <v>37622</v>
      </c>
      <c r="D790" s="23" t="e">
        <f t="shared" si="65"/>
        <v>#VALUE!</v>
      </c>
      <c r="E790" s="23">
        <f t="shared" si="66"/>
        <v>48</v>
      </c>
      <c r="F790" s="23">
        <f t="shared" si="68"/>
        <v>0</v>
      </c>
      <c r="G790" s="23">
        <f t="shared" si="67"/>
        <v>2003</v>
      </c>
    </row>
    <row r="791" spans="1:7" x14ac:dyDescent="0.2">
      <c r="A791" s="23" t="s">
        <v>1940</v>
      </c>
      <c r="C791" s="24">
        <f t="shared" si="64"/>
        <v>37623</v>
      </c>
      <c r="D791" s="23">
        <f t="shared" si="65"/>
        <v>48.05</v>
      </c>
      <c r="E791" s="23">
        <f t="shared" si="66"/>
        <v>48.05</v>
      </c>
      <c r="F791" s="23">
        <f t="shared" si="68"/>
        <v>1.0411245084105101E-3</v>
      </c>
      <c r="G791" s="23">
        <f t="shared" si="67"/>
        <v>2003</v>
      </c>
    </row>
    <row r="792" spans="1:7" x14ac:dyDescent="0.2">
      <c r="A792" s="23" t="s">
        <v>1939</v>
      </c>
      <c r="C792" s="24">
        <f t="shared" si="64"/>
        <v>37624</v>
      </c>
      <c r="D792" s="23">
        <f t="shared" si="65"/>
        <v>48.03</v>
      </c>
      <c r="E792" s="23">
        <f t="shared" si="66"/>
        <v>48.03</v>
      </c>
      <c r="F792" s="23">
        <f t="shared" si="68"/>
        <v>-4.1631973956841834E-4</v>
      </c>
      <c r="G792" s="23">
        <f t="shared" si="67"/>
        <v>2003</v>
      </c>
    </row>
    <row r="793" spans="1:7" x14ac:dyDescent="0.2">
      <c r="A793" s="23" t="s">
        <v>1938</v>
      </c>
      <c r="C793" s="24">
        <f t="shared" si="64"/>
        <v>37627</v>
      </c>
      <c r="D793" s="23">
        <f t="shared" si="65"/>
        <v>48.01</v>
      </c>
      <c r="E793" s="23">
        <f t="shared" si="66"/>
        <v>48.01</v>
      </c>
      <c r="F793" s="23">
        <f t="shared" si="68"/>
        <v>-4.1649313388410198E-4</v>
      </c>
      <c r="G793" s="23">
        <f t="shared" si="67"/>
        <v>2003</v>
      </c>
    </row>
    <row r="794" spans="1:7" x14ac:dyDescent="0.2">
      <c r="A794" s="23" t="s">
        <v>1937</v>
      </c>
      <c r="C794" s="24">
        <f t="shared" si="64"/>
        <v>37628</v>
      </c>
      <c r="D794" s="23">
        <f t="shared" si="65"/>
        <v>48</v>
      </c>
      <c r="E794" s="23">
        <f t="shared" si="66"/>
        <v>48</v>
      </c>
      <c r="F794" s="23">
        <f t="shared" si="68"/>
        <v>-2.0831163495801155E-4</v>
      </c>
      <c r="G794" s="23">
        <f t="shared" si="67"/>
        <v>2003</v>
      </c>
    </row>
    <row r="795" spans="1:7" x14ac:dyDescent="0.2">
      <c r="A795" s="23" t="s">
        <v>1936</v>
      </c>
      <c r="C795" s="24">
        <f t="shared" si="64"/>
        <v>37629</v>
      </c>
      <c r="D795" s="23">
        <f t="shared" si="65"/>
        <v>48</v>
      </c>
      <c r="E795" s="23">
        <f t="shared" si="66"/>
        <v>48</v>
      </c>
      <c r="F795" s="23">
        <f t="shared" si="68"/>
        <v>0</v>
      </c>
      <c r="G795" s="23">
        <f t="shared" si="67"/>
        <v>2003</v>
      </c>
    </row>
    <row r="796" spans="1:7" x14ac:dyDescent="0.2">
      <c r="A796" s="23" t="s">
        <v>1935</v>
      </c>
      <c r="C796" s="24">
        <f t="shared" si="64"/>
        <v>37630</v>
      </c>
      <c r="D796" s="23">
        <f t="shared" si="65"/>
        <v>47.96</v>
      </c>
      <c r="E796" s="23">
        <f t="shared" si="66"/>
        <v>47.96</v>
      </c>
      <c r="F796" s="23">
        <f t="shared" si="68"/>
        <v>-8.3368074857745312E-4</v>
      </c>
      <c r="G796" s="23">
        <f t="shared" si="67"/>
        <v>2003</v>
      </c>
    </row>
    <row r="797" spans="1:7" x14ac:dyDescent="0.2">
      <c r="A797" s="23" t="s">
        <v>1934</v>
      </c>
      <c r="C797" s="24">
        <f t="shared" si="64"/>
        <v>37631</v>
      </c>
      <c r="D797" s="23">
        <f t="shared" si="65"/>
        <v>48</v>
      </c>
      <c r="E797" s="23">
        <f t="shared" si="66"/>
        <v>48</v>
      </c>
      <c r="F797" s="23">
        <f t="shared" si="68"/>
        <v>8.3368074857740867E-4</v>
      </c>
      <c r="G797" s="23">
        <f t="shared" si="67"/>
        <v>2003</v>
      </c>
    </row>
    <row r="798" spans="1:7" x14ac:dyDescent="0.2">
      <c r="A798" s="23" t="s">
        <v>1933</v>
      </c>
      <c r="C798" s="24">
        <f t="shared" si="64"/>
        <v>37634</v>
      </c>
      <c r="D798" s="23">
        <f t="shared" si="65"/>
        <v>47.96</v>
      </c>
      <c r="E798" s="23">
        <f t="shared" si="66"/>
        <v>47.96</v>
      </c>
      <c r="F798" s="23">
        <f t="shared" si="68"/>
        <v>-8.3368074857745312E-4</v>
      </c>
      <c r="G798" s="23">
        <f t="shared" si="67"/>
        <v>2003</v>
      </c>
    </row>
    <row r="799" spans="1:7" x14ac:dyDescent="0.2">
      <c r="A799" s="23" t="s">
        <v>1932</v>
      </c>
      <c r="C799" s="24">
        <f t="shared" si="64"/>
        <v>37635</v>
      </c>
      <c r="D799" s="23">
        <f t="shared" si="65"/>
        <v>47.95</v>
      </c>
      <c r="E799" s="23">
        <f t="shared" si="66"/>
        <v>47.95</v>
      </c>
      <c r="F799" s="23">
        <f t="shared" si="68"/>
        <v>-2.0852882986626195E-4</v>
      </c>
      <c r="G799" s="23">
        <f t="shared" si="67"/>
        <v>2003</v>
      </c>
    </row>
    <row r="800" spans="1:7" x14ac:dyDescent="0.2">
      <c r="A800" s="23" t="s">
        <v>1931</v>
      </c>
      <c r="C800" s="24">
        <f t="shared" si="64"/>
        <v>37636</v>
      </c>
      <c r="D800" s="23">
        <f t="shared" si="65"/>
        <v>47.97</v>
      </c>
      <c r="E800" s="23">
        <f t="shared" si="66"/>
        <v>47.97</v>
      </c>
      <c r="F800" s="23">
        <f t="shared" si="68"/>
        <v>4.1701418452514961E-4</v>
      </c>
      <c r="G800" s="23">
        <f t="shared" si="67"/>
        <v>2003</v>
      </c>
    </row>
    <row r="801" spans="1:7" x14ac:dyDescent="0.2">
      <c r="A801" s="23" t="s">
        <v>1930</v>
      </c>
      <c r="C801" s="24">
        <f t="shared" si="64"/>
        <v>37637</v>
      </c>
      <c r="D801" s="23">
        <f t="shared" si="65"/>
        <v>47.96</v>
      </c>
      <c r="E801" s="23">
        <f t="shared" si="66"/>
        <v>47.96</v>
      </c>
      <c r="F801" s="23">
        <f t="shared" si="68"/>
        <v>-2.0848535465896662E-4</v>
      </c>
      <c r="G801" s="23">
        <f t="shared" si="67"/>
        <v>2003</v>
      </c>
    </row>
    <row r="802" spans="1:7" x14ac:dyDescent="0.2">
      <c r="A802" s="23" t="s">
        <v>1929</v>
      </c>
      <c r="C802" s="24">
        <f t="shared" si="64"/>
        <v>37638</v>
      </c>
      <c r="D802" s="23">
        <f t="shared" si="65"/>
        <v>47.96</v>
      </c>
      <c r="E802" s="23">
        <f t="shared" si="66"/>
        <v>47.96</v>
      </c>
      <c r="F802" s="23">
        <f t="shared" si="68"/>
        <v>0</v>
      </c>
      <c r="G802" s="23">
        <f t="shared" si="67"/>
        <v>2003</v>
      </c>
    </row>
    <row r="803" spans="1:7" x14ac:dyDescent="0.2">
      <c r="A803" s="23" t="s">
        <v>1928</v>
      </c>
      <c r="C803" s="24">
        <f t="shared" si="64"/>
        <v>37641</v>
      </c>
      <c r="D803" s="23" t="e">
        <f t="shared" si="65"/>
        <v>#VALUE!</v>
      </c>
      <c r="E803" s="23">
        <f t="shared" si="66"/>
        <v>47.96</v>
      </c>
      <c r="F803" s="23">
        <f t="shared" si="68"/>
        <v>0</v>
      </c>
      <c r="G803" s="23">
        <f t="shared" si="67"/>
        <v>2003</v>
      </c>
    </row>
    <row r="804" spans="1:7" x14ac:dyDescent="0.2">
      <c r="A804" s="23" t="s">
        <v>1927</v>
      </c>
      <c r="C804" s="24">
        <f t="shared" si="64"/>
        <v>37642</v>
      </c>
      <c r="D804" s="23">
        <f t="shared" si="65"/>
        <v>47.97</v>
      </c>
      <c r="E804" s="23">
        <f t="shared" si="66"/>
        <v>47.97</v>
      </c>
      <c r="F804" s="23">
        <f t="shared" si="68"/>
        <v>2.0848535465905314E-4</v>
      </c>
      <c r="G804" s="23">
        <f t="shared" si="67"/>
        <v>2003</v>
      </c>
    </row>
    <row r="805" spans="1:7" x14ac:dyDescent="0.2">
      <c r="A805" s="23" t="s">
        <v>1926</v>
      </c>
      <c r="C805" s="24">
        <f t="shared" si="64"/>
        <v>37643</v>
      </c>
      <c r="D805" s="23">
        <f t="shared" si="65"/>
        <v>47.93</v>
      </c>
      <c r="E805" s="23">
        <f t="shared" si="66"/>
        <v>47.93</v>
      </c>
      <c r="F805" s="23">
        <f t="shared" si="68"/>
        <v>-8.3420234243260271E-4</v>
      </c>
      <c r="G805" s="23">
        <f t="shared" si="67"/>
        <v>2003</v>
      </c>
    </row>
    <row r="806" spans="1:7" x14ac:dyDescent="0.2">
      <c r="A806" s="23" t="s">
        <v>1925</v>
      </c>
      <c r="C806" s="24">
        <f t="shared" si="64"/>
        <v>37644</v>
      </c>
      <c r="D806" s="23">
        <f t="shared" si="65"/>
        <v>47.92</v>
      </c>
      <c r="E806" s="23">
        <f t="shared" si="66"/>
        <v>47.92</v>
      </c>
      <c r="F806" s="23">
        <f t="shared" si="68"/>
        <v>-2.0865936434592581E-4</v>
      </c>
      <c r="G806" s="23">
        <f t="shared" si="67"/>
        <v>2003</v>
      </c>
    </row>
    <row r="807" spans="1:7" x14ac:dyDescent="0.2">
      <c r="A807" s="23" t="s">
        <v>1924</v>
      </c>
      <c r="C807" s="24">
        <f t="shared" si="64"/>
        <v>37645</v>
      </c>
      <c r="D807" s="23">
        <f t="shared" si="65"/>
        <v>47.9</v>
      </c>
      <c r="E807" s="23">
        <f t="shared" si="66"/>
        <v>47.9</v>
      </c>
      <c r="F807" s="23">
        <f t="shared" si="68"/>
        <v>-4.1744939032446732E-4</v>
      </c>
      <c r="G807" s="23">
        <f t="shared" si="67"/>
        <v>2003</v>
      </c>
    </row>
    <row r="808" spans="1:7" x14ac:dyDescent="0.2">
      <c r="A808" s="23" t="s">
        <v>1923</v>
      </c>
      <c r="C808" s="24">
        <f t="shared" si="64"/>
        <v>37648</v>
      </c>
      <c r="D808" s="23">
        <f t="shared" si="65"/>
        <v>48.1</v>
      </c>
      <c r="E808" s="23">
        <f t="shared" si="66"/>
        <v>48.1</v>
      </c>
      <c r="F808" s="23">
        <f t="shared" si="68"/>
        <v>4.1666726948459123E-3</v>
      </c>
      <c r="G808" s="23">
        <f t="shared" si="67"/>
        <v>2003</v>
      </c>
    </row>
    <row r="809" spans="1:7" x14ac:dyDescent="0.2">
      <c r="A809" s="23" t="s">
        <v>1922</v>
      </c>
      <c r="C809" s="24">
        <f t="shared" si="64"/>
        <v>37649</v>
      </c>
      <c r="D809" s="23">
        <f t="shared" si="65"/>
        <v>47.92</v>
      </c>
      <c r="E809" s="23">
        <f t="shared" si="66"/>
        <v>47.92</v>
      </c>
      <c r="F809" s="23">
        <f t="shared" si="68"/>
        <v>-3.749223304521532E-3</v>
      </c>
      <c r="G809" s="23">
        <f t="shared" si="67"/>
        <v>2003</v>
      </c>
    </row>
    <row r="810" spans="1:7" x14ac:dyDescent="0.2">
      <c r="A810" s="23" t="s">
        <v>1921</v>
      </c>
      <c r="C810" s="24">
        <f t="shared" si="64"/>
        <v>37650</v>
      </c>
      <c r="D810" s="23">
        <f t="shared" si="65"/>
        <v>47.83</v>
      </c>
      <c r="E810" s="23">
        <f t="shared" si="66"/>
        <v>47.83</v>
      </c>
      <c r="F810" s="23">
        <f t="shared" si="68"/>
        <v>-1.8798961149884337E-3</v>
      </c>
      <c r="G810" s="23">
        <f t="shared" si="67"/>
        <v>2003</v>
      </c>
    </row>
    <row r="811" spans="1:7" x14ac:dyDescent="0.2">
      <c r="A811" s="23" t="s">
        <v>1920</v>
      </c>
      <c r="C811" s="24">
        <f t="shared" si="64"/>
        <v>37651</v>
      </c>
      <c r="D811" s="23">
        <f t="shared" si="65"/>
        <v>47.85</v>
      </c>
      <c r="E811" s="23">
        <f t="shared" si="66"/>
        <v>47.85</v>
      </c>
      <c r="F811" s="23">
        <f t="shared" si="68"/>
        <v>4.1806020675771462E-4</v>
      </c>
      <c r="G811" s="23">
        <f t="shared" si="67"/>
        <v>2003</v>
      </c>
    </row>
    <row r="812" spans="1:7" x14ac:dyDescent="0.2">
      <c r="A812" s="23" t="s">
        <v>1919</v>
      </c>
      <c r="C812" s="24">
        <f t="shared" si="64"/>
        <v>37652</v>
      </c>
      <c r="D812" s="23">
        <f t="shared" si="65"/>
        <v>47.83</v>
      </c>
      <c r="E812" s="23">
        <f t="shared" si="66"/>
        <v>47.83</v>
      </c>
      <c r="F812" s="23">
        <f t="shared" si="68"/>
        <v>-4.1806020675784424E-4</v>
      </c>
      <c r="G812" s="23">
        <f t="shared" si="67"/>
        <v>2003</v>
      </c>
    </row>
    <row r="813" spans="1:7" x14ac:dyDescent="0.2">
      <c r="A813" s="23" t="s">
        <v>1918</v>
      </c>
      <c r="C813" s="24">
        <f t="shared" si="64"/>
        <v>37655</v>
      </c>
      <c r="D813" s="23">
        <f t="shared" si="65"/>
        <v>47.8</v>
      </c>
      <c r="E813" s="23">
        <f t="shared" si="66"/>
        <v>47.8</v>
      </c>
      <c r="F813" s="23">
        <f t="shared" si="68"/>
        <v>-6.2741819479529527E-4</v>
      </c>
      <c r="G813" s="23">
        <f t="shared" si="67"/>
        <v>2003</v>
      </c>
    </row>
    <row r="814" spans="1:7" x14ac:dyDescent="0.2">
      <c r="A814" s="23" t="s">
        <v>1917</v>
      </c>
      <c r="C814" s="24">
        <f t="shared" si="64"/>
        <v>37656</v>
      </c>
      <c r="D814" s="23">
        <f t="shared" si="65"/>
        <v>47.82</v>
      </c>
      <c r="E814" s="23">
        <f t="shared" si="66"/>
        <v>47.82</v>
      </c>
      <c r="F814" s="23">
        <f t="shared" si="68"/>
        <v>4.1832253276855285E-4</v>
      </c>
      <c r="G814" s="23">
        <f t="shared" si="67"/>
        <v>2003</v>
      </c>
    </row>
    <row r="815" spans="1:7" x14ac:dyDescent="0.2">
      <c r="A815" s="23" t="s">
        <v>1916</v>
      </c>
      <c r="C815" s="24">
        <f t="shared" si="64"/>
        <v>37657</v>
      </c>
      <c r="D815" s="23">
        <f t="shared" si="65"/>
        <v>47.77</v>
      </c>
      <c r="E815" s="23">
        <f t="shared" si="66"/>
        <v>47.77</v>
      </c>
      <c r="F815" s="23">
        <f t="shared" si="68"/>
        <v>-1.0461346283081568E-3</v>
      </c>
      <c r="G815" s="23">
        <f t="shared" si="67"/>
        <v>2003</v>
      </c>
    </row>
    <row r="816" spans="1:7" x14ac:dyDescent="0.2">
      <c r="A816" s="23" t="s">
        <v>1915</v>
      </c>
      <c r="C816" s="24">
        <f t="shared" si="64"/>
        <v>37658</v>
      </c>
      <c r="D816" s="23">
        <f t="shared" si="65"/>
        <v>47.8</v>
      </c>
      <c r="E816" s="23">
        <f t="shared" si="66"/>
        <v>47.8</v>
      </c>
      <c r="F816" s="23">
        <f t="shared" si="68"/>
        <v>6.2781209553958454E-4</v>
      </c>
      <c r="G816" s="23">
        <f t="shared" si="67"/>
        <v>2003</v>
      </c>
    </row>
    <row r="817" spans="1:7" x14ac:dyDescent="0.2">
      <c r="A817" s="23" t="s">
        <v>1914</v>
      </c>
      <c r="C817" s="24">
        <f t="shared" si="64"/>
        <v>37659</v>
      </c>
      <c r="D817" s="23">
        <f t="shared" si="65"/>
        <v>47.72</v>
      </c>
      <c r="E817" s="23">
        <f t="shared" si="66"/>
        <v>47.72</v>
      </c>
      <c r="F817" s="23">
        <f t="shared" si="68"/>
        <v>-1.6750422676948438E-3</v>
      </c>
      <c r="G817" s="23">
        <f t="shared" si="67"/>
        <v>2003</v>
      </c>
    </row>
    <row r="818" spans="1:7" x14ac:dyDescent="0.2">
      <c r="A818" s="23" t="s">
        <v>1913</v>
      </c>
      <c r="C818" s="24">
        <f t="shared" si="64"/>
        <v>37662</v>
      </c>
      <c r="D818" s="23">
        <f t="shared" si="65"/>
        <v>47.69</v>
      </c>
      <c r="E818" s="23">
        <f t="shared" si="66"/>
        <v>47.69</v>
      </c>
      <c r="F818" s="23">
        <f t="shared" si="68"/>
        <v>-6.2886491958245665E-4</v>
      </c>
      <c r="G818" s="23">
        <f t="shared" si="67"/>
        <v>2003</v>
      </c>
    </row>
    <row r="819" spans="1:7" x14ac:dyDescent="0.2">
      <c r="A819" s="23" t="s">
        <v>1912</v>
      </c>
      <c r="C819" s="24">
        <f t="shared" si="64"/>
        <v>37663</v>
      </c>
      <c r="D819" s="23">
        <f t="shared" si="65"/>
        <v>47.7</v>
      </c>
      <c r="E819" s="23">
        <f t="shared" si="66"/>
        <v>47.7</v>
      </c>
      <c r="F819" s="23">
        <f t="shared" si="68"/>
        <v>2.0966558416271811E-4</v>
      </c>
      <c r="G819" s="23">
        <f t="shared" si="67"/>
        <v>2003</v>
      </c>
    </row>
    <row r="820" spans="1:7" x14ac:dyDescent="0.2">
      <c r="A820" s="23" t="s">
        <v>1911</v>
      </c>
      <c r="C820" s="24">
        <f t="shared" si="64"/>
        <v>37664</v>
      </c>
      <c r="D820" s="23">
        <f t="shared" si="65"/>
        <v>47.89</v>
      </c>
      <c r="E820" s="23">
        <f t="shared" si="66"/>
        <v>47.89</v>
      </c>
      <c r="F820" s="23">
        <f t="shared" si="68"/>
        <v>3.9753164602224986E-3</v>
      </c>
      <c r="G820" s="23">
        <f t="shared" si="67"/>
        <v>2003</v>
      </c>
    </row>
    <row r="821" spans="1:7" x14ac:dyDescent="0.2">
      <c r="A821" s="23" t="s">
        <v>1910</v>
      </c>
      <c r="C821" s="24">
        <f t="shared" si="64"/>
        <v>37665</v>
      </c>
      <c r="D821" s="23">
        <f t="shared" si="65"/>
        <v>47.87</v>
      </c>
      <c r="E821" s="23">
        <f t="shared" si="66"/>
        <v>47.87</v>
      </c>
      <c r="F821" s="23">
        <f t="shared" si="68"/>
        <v>-4.1771095010036368E-4</v>
      </c>
      <c r="G821" s="23">
        <f t="shared" si="67"/>
        <v>2003</v>
      </c>
    </row>
    <row r="822" spans="1:7" x14ac:dyDescent="0.2">
      <c r="A822" s="23" t="s">
        <v>1909</v>
      </c>
      <c r="C822" s="24">
        <f t="shared" si="64"/>
        <v>37666</v>
      </c>
      <c r="D822" s="23">
        <f t="shared" si="65"/>
        <v>47.92</v>
      </c>
      <c r="E822" s="23">
        <f t="shared" si="66"/>
        <v>47.92</v>
      </c>
      <c r="F822" s="23">
        <f t="shared" si="68"/>
        <v>1.04395040277641E-3</v>
      </c>
      <c r="G822" s="23">
        <f t="shared" si="67"/>
        <v>2003</v>
      </c>
    </row>
    <row r="823" spans="1:7" x14ac:dyDescent="0.2">
      <c r="A823" s="23" t="s">
        <v>1908</v>
      </c>
      <c r="C823" s="24">
        <f t="shared" si="64"/>
        <v>37669</v>
      </c>
      <c r="D823" s="23" t="e">
        <f t="shared" si="65"/>
        <v>#VALUE!</v>
      </c>
      <c r="E823" s="23">
        <f t="shared" si="66"/>
        <v>47.92</v>
      </c>
      <c r="F823" s="23">
        <f t="shared" si="68"/>
        <v>0</v>
      </c>
      <c r="G823" s="23">
        <f t="shared" si="67"/>
        <v>2003</v>
      </c>
    </row>
    <row r="824" spans="1:7" x14ac:dyDescent="0.2">
      <c r="A824" s="23" t="s">
        <v>1907</v>
      </c>
      <c r="C824" s="24">
        <f t="shared" si="64"/>
        <v>37670</v>
      </c>
      <c r="D824" s="23">
        <f t="shared" si="65"/>
        <v>47.75</v>
      </c>
      <c r="E824" s="23">
        <f t="shared" si="66"/>
        <v>47.75</v>
      </c>
      <c r="F824" s="23">
        <f t="shared" si="68"/>
        <v>-3.5538868804546966E-3</v>
      </c>
      <c r="G824" s="23">
        <f t="shared" si="67"/>
        <v>2003</v>
      </c>
    </row>
    <row r="825" spans="1:7" x14ac:dyDescent="0.2">
      <c r="A825" s="23" t="s">
        <v>1906</v>
      </c>
      <c r="C825" s="24">
        <f t="shared" si="64"/>
        <v>37671</v>
      </c>
      <c r="D825" s="23">
        <f t="shared" si="65"/>
        <v>47.7</v>
      </c>
      <c r="E825" s="23">
        <f t="shared" si="66"/>
        <v>47.7</v>
      </c>
      <c r="F825" s="23">
        <f t="shared" si="68"/>
        <v>-1.0476690324436888E-3</v>
      </c>
      <c r="G825" s="23">
        <f t="shared" si="67"/>
        <v>2003</v>
      </c>
    </row>
    <row r="826" spans="1:7" x14ac:dyDescent="0.2">
      <c r="A826" s="23" t="s">
        <v>1905</v>
      </c>
      <c r="C826" s="24">
        <f t="shared" si="64"/>
        <v>37672</v>
      </c>
      <c r="D826" s="23">
        <f t="shared" si="65"/>
        <v>47.65</v>
      </c>
      <c r="E826" s="23">
        <f t="shared" si="66"/>
        <v>47.65</v>
      </c>
      <c r="F826" s="23">
        <f t="shared" si="68"/>
        <v>-1.048767794084488E-3</v>
      </c>
      <c r="G826" s="23">
        <f t="shared" si="67"/>
        <v>2003</v>
      </c>
    </row>
    <row r="827" spans="1:7" x14ac:dyDescent="0.2">
      <c r="A827" s="23" t="s">
        <v>1904</v>
      </c>
      <c r="C827" s="24">
        <f t="shared" si="64"/>
        <v>37673</v>
      </c>
      <c r="D827" s="23">
        <f t="shared" si="65"/>
        <v>47.65</v>
      </c>
      <c r="E827" s="23">
        <f t="shared" si="66"/>
        <v>47.65</v>
      </c>
      <c r="F827" s="23">
        <f t="shared" si="68"/>
        <v>0</v>
      </c>
      <c r="G827" s="23">
        <f t="shared" si="67"/>
        <v>2003</v>
      </c>
    </row>
    <row r="828" spans="1:7" x14ac:dyDescent="0.2">
      <c r="A828" s="23" t="s">
        <v>1903</v>
      </c>
      <c r="C828" s="24">
        <f t="shared" si="64"/>
        <v>37676</v>
      </c>
      <c r="D828" s="23">
        <f t="shared" si="65"/>
        <v>47.74</v>
      </c>
      <c r="E828" s="23">
        <f t="shared" si="66"/>
        <v>47.74</v>
      </c>
      <c r="F828" s="23">
        <f t="shared" si="68"/>
        <v>1.8869908104729464E-3</v>
      </c>
      <c r="G828" s="23">
        <f t="shared" si="67"/>
        <v>2003</v>
      </c>
    </row>
    <row r="829" spans="1:7" x14ac:dyDescent="0.2">
      <c r="A829" s="23" t="s">
        <v>1902</v>
      </c>
      <c r="C829" s="24">
        <f t="shared" si="64"/>
        <v>37677</v>
      </c>
      <c r="D829" s="23">
        <f t="shared" si="65"/>
        <v>47.74</v>
      </c>
      <c r="E829" s="23">
        <f t="shared" si="66"/>
        <v>47.74</v>
      </c>
      <c r="F829" s="23">
        <f t="shared" si="68"/>
        <v>0</v>
      </c>
      <c r="G829" s="23">
        <f t="shared" si="67"/>
        <v>2003</v>
      </c>
    </row>
    <row r="830" spans="1:7" x14ac:dyDescent="0.2">
      <c r="A830" s="23" t="s">
        <v>1901</v>
      </c>
      <c r="C830" s="24">
        <f t="shared" si="64"/>
        <v>37678</v>
      </c>
      <c r="D830" s="23">
        <f t="shared" si="65"/>
        <v>47.67</v>
      </c>
      <c r="E830" s="23">
        <f t="shared" si="66"/>
        <v>47.67</v>
      </c>
      <c r="F830" s="23">
        <f t="shared" si="68"/>
        <v>-1.4673516939497316E-3</v>
      </c>
      <c r="G830" s="23">
        <f t="shared" si="67"/>
        <v>2003</v>
      </c>
    </row>
    <row r="831" spans="1:7" x14ac:dyDescent="0.2">
      <c r="A831" s="23" t="s">
        <v>1900</v>
      </c>
      <c r="C831" s="24">
        <f t="shared" si="64"/>
        <v>37679</v>
      </c>
      <c r="D831" s="23">
        <f t="shared" si="65"/>
        <v>47.66</v>
      </c>
      <c r="E831" s="23">
        <f t="shared" si="66"/>
        <v>47.66</v>
      </c>
      <c r="F831" s="23">
        <f t="shared" si="68"/>
        <v>-2.0979754613832023E-4</v>
      </c>
      <c r="G831" s="23">
        <f t="shared" si="67"/>
        <v>2003</v>
      </c>
    </row>
    <row r="832" spans="1:7" x14ac:dyDescent="0.2">
      <c r="A832" s="23" t="s">
        <v>1899</v>
      </c>
      <c r="C832" s="24">
        <f t="shared" si="64"/>
        <v>37680</v>
      </c>
      <c r="D832" s="23">
        <f t="shared" si="65"/>
        <v>47.66</v>
      </c>
      <c r="E832" s="23">
        <f t="shared" si="66"/>
        <v>47.66</v>
      </c>
      <c r="F832" s="23">
        <f t="shared" si="68"/>
        <v>0</v>
      </c>
      <c r="G832" s="23">
        <f t="shared" si="67"/>
        <v>2003</v>
      </c>
    </row>
    <row r="833" spans="1:7" x14ac:dyDescent="0.2">
      <c r="A833" s="23" t="s">
        <v>1898</v>
      </c>
      <c r="C833" s="24">
        <f t="shared" si="64"/>
        <v>37683</v>
      </c>
      <c r="D833" s="23">
        <f t="shared" si="65"/>
        <v>47.7</v>
      </c>
      <c r="E833" s="23">
        <f t="shared" si="66"/>
        <v>47.7</v>
      </c>
      <c r="F833" s="23">
        <f t="shared" si="68"/>
        <v>8.3892622369956282E-4</v>
      </c>
      <c r="G833" s="23">
        <f t="shared" si="67"/>
        <v>2003</v>
      </c>
    </row>
    <row r="834" spans="1:7" x14ac:dyDescent="0.2">
      <c r="A834" s="23" t="s">
        <v>1897</v>
      </c>
      <c r="C834" s="24">
        <f t="shared" si="64"/>
        <v>37684</v>
      </c>
      <c r="D834" s="23">
        <f t="shared" si="65"/>
        <v>47.85</v>
      </c>
      <c r="E834" s="23">
        <f t="shared" si="66"/>
        <v>47.85</v>
      </c>
      <c r="F834" s="23">
        <f t="shared" si="68"/>
        <v>3.1397200046676247E-3</v>
      </c>
      <c r="G834" s="23">
        <f t="shared" si="67"/>
        <v>2003</v>
      </c>
    </row>
    <row r="835" spans="1:7" x14ac:dyDescent="0.2">
      <c r="A835" s="23" t="s">
        <v>1896</v>
      </c>
      <c r="C835" s="24">
        <f t="shared" si="64"/>
        <v>37685</v>
      </c>
      <c r="D835" s="23">
        <f t="shared" si="65"/>
        <v>47.8</v>
      </c>
      <c r="E835" s="23">
        <f t="shared" si="66"/>
        <v>47.8</v>
      </c>
      <c r="F835" s="23">
        <f t="shared" si="68"/>
        <v>-1.0454784015530563E-3</v>
      </c>
      <c r="G835" s="23">
        <f t="shared" si="67"/>
        <v>2003</v>
      </c>
    </row>
    <row r="836" spans="1:7" x14ac:dyDescent="0.2">
      <c r="A836" s="23" t="s">
        <v>1895</v>
      </c>
      <c r="C836" s="24">
        <f t="shared" si="64"/>
        <v>37686</v>
      </c>
      <c r="D836" s="23">
        <f t="shared" si="65"/>
        <v>47.63</v>
      </c>
      <c r="E836" s="23">
        <f t="shared" si="66"/>
        <v>47.63</v>
      </c>
      <c r="F836" s="23">
        <f t="shared" si="68"/>
        <v>-3.5628246846411871E-3</v>
      </c>
      <c r="G836" s="23">
        <f t="shared" si="67"/>
        <v>2003</v>
      </c>
    </row>
    <row r="837" spans="1:7" x14ac:dyDescent="0.2">
      <c r="A837" s="23" t="s">
        <v>1894</v>
      </c>
      <c r="C837" s="24">
        <f t="shared" si="64"/>
        <v>37687</v>
      </c>
      <c r="D837" s="23">
        <f t="shared" si="65"/>
        <v>47.8</v>
      </c>
      <c r="E837" s="23">
        <f t="shared" si="66"/>
        <v>47.8</v>
      </c>
      <c r="F837" s="23">
        <f t="shared" si="68"/>
        <v>3.5628246846411893E-3</v>
      </c>
      <c r="G837" s="23">
        <f t="shared" si="67"/>
        <v>2003</v>
      </c>
    </row>
    <row r="838" spans="1:7" x14ac:dyDescent="0.2">
      <c r="A838" s="23" t="s">
        <v>1893</v>
      </c>
      <c r="C838" s="24">
        <f t="shared" si="64"/>
        <v>37690</v>
      </c>
      <c r="D838" s="23">
        <f t="shared" si="65"/>
        <v>47.7</v>
      </c>
      <c r="E838" s="23">
        <f t="shared" si="66"/>
        <v>47.7</v>
      </c>
      <c r="F838" s="23">
        <f t="shared" si="68"/>
        <v>-2.0942416031146257E-3</v>
      </c>
      <c r="G838" s="23">
        <f t="shared" si="67"/>
        <v>2003</v>
      </c>
    </row>
    <row r="839" spans="1:7" x14ac:dyDescent="0.2">
      <c r="A839" s="23" t="s">
        <v>1892</v>
      </c>
      <c r="C839" s="24">
        <f t="shared" si="64"/>
        <v>37691</v>
      </c>
      <c r="D839" s="23">
        <f t="shared" si="65"/>
        <v>47.64</v>
      </c>
      <c r="E839" s="23">
        <f t="shared" si="66"/>
        <v>47.64</v>
      </c>
      <c r="F839" s="23">
        <f t="shared" si="68"/>
        <v>-1.2586534071961774E-3</v>
      </c>
      <c r="G839" s="23">
        <f t="shared" si="67"/>
        <v>2003</v>
      </c>
    </row>
    <row r="840" spans="1:7" x14ac:dyDescent="0.2">
      <c r="A840" s="23" t="s">
        <v>1891</v>
      </c>
      <c r="C840" s="24">
        <f t="shared" ref="C840:C903" si="69">VALUE(LEFT(A840,15))</f>
        <v>37692</v>
      </c>
      <c r="D840" s="23">
        <f t="shared" ref="D840:D903" si="70">VALUE(RIGHT(A840,9))</f>
        <v>47.65</v>
      </c>
      <c r="E840" s="23">
        <f t="shared" ref="E840:E903" si="71">IF(ISNUMBER(D840),D840,D839)</f>
        <v>47.65</v>
      </c>
      <c r="F840" s="23">
        <f t="shared" si="68"/>
        <v>2.0988561311175165E-4</v>
      </c>
      <c r="G840" s="23">
        <f t="shared" ref="G840:G903" si="72">YEAR(C840)</f>
        <v>2003</v>
      </c>
    </row>
    <row r="841" spans="1:7" x14ac:dyDescent="0.2">
      <c r="A841" s="23" t="s">
        <v>1890</v>
      </c>
      <c r="C841" s="24">
        <f t="shared" si="69"/>
        <v>37693</v>
      </c>
      <c r="D841" s="23">
        <f t="shared" si="70"/>
        <v>47.66</v>
      </c>
      <c r="E841" s="23">
        <f t="shared" si="71"/>
        <v>47.66</v>
      </c>
      <c r="F841" s="23">
        <f t="shared" ref="F841:F904" si="73">LN(E841/E840)</f>
        <v>2.0984157038494855E-4</v>
      </c>
      <c r="G841" s="23">
        <f t="shared" si="72"/>
        <v>2003</v>
      </c>
    </row>
    <row r="842" spans="1:7" x14ac:dyDescent="0.2">
      <c r="A842" s="23" t="s">
        <v>1889</v>
      </c>
      <c r="C842" s="24">
        <f t="shared" si="69"/>
        <v>37694</v>
      </c>
      <c r="D842" s="23">
        <f t="shared" si="70"/>
        <v>47.66</v>
      </c>
      <c r="E842" s="23">
        <f t="shared" si="71"/>
        <v>47.66</v>
      </c>
      <c r="F842" s="23">
        <f t="shared" si="73"/>
        <v>0</v>
      </c>
      <c r="G842" s="23">
        <f t="shared" si="72"/>
        <v>2003</v>
      </c>
    </row>
    <row r="843" spans="1:7" x14ac:dyDescent="0.2">
      <c r="A843" s="23" t="s">
        <v>1888</v>
      </c>
      <c r="C843" s="24">
        <f t="shared" si="69"/>
        <v>37697</v>
      </c>
      <c r="D843" s="23">
        <f t="shared" si="70"/>
        <v>47.68</v>
      </c>
      <c r="E843" s="23">
        <f t="shared" si="71"/>
        <v>47.68</v>
      </c>
      <c r="F843" s="23">
        <f t="shared" si="73"/>
        <v>4.195510864984139E-4</v>
      </c>
      <c r="G843" s="23">
        <f t="shared" si="72"/>
        <v>2003</v>
      </c>
    </row>
    <row r="844" spans="1:7" x14ac:dyDescent="0.2">
      <c r="A844" s="23" t="s">
        <v>1887</v>
      </c>
      <c r="C844" s="24">
        <f t="shared" si="69"/>
        <v>37698</v>
      </c>
      <c r="D844" s="23">
        <f t="shared" si="70"/>
        <v>47.68</v>
      </c>
      <c r="E844" s="23">
        <f t="shared" si="71"/>
        <v>47.68</v>
      </c>
      <c r="F844" s="23">
        <f t="shared" si="73"/>
        <v>0</v>
      </c>
      <c r="G844" s="23">
        <f t="shared" si="72"/>
        <v>2003</v>
      </c>
    </row>
    <row r="845" spans="1:7" x14ac:dyDescent="0.2">
      <c r="A845" s="23" t="s">
        <v>1886</v>
      </c>
      <c r="C845" s="24">
        <f t="shared" si="69"/>
        <v>37699</v>
      </c>
      <c r="D845" s="23">
        <f t="shared" si="70"/>
        <v>47.72</v>
      </c>
      <c r="E845" s="23">
        <f t="shared" si="71"/>
        <v>47.72</v>
      </c>
      <c r="F845" s="23">
        <f t="shared" si="73"/>
        <v>8.3857447262094555E-4</v>
      </c>
      <c r="G845" s="23">
        <f t="shared" si="72"/>
        <v>2003</v>
      </c>
    </row>
    <row r="846" spans="1:7" x14ac:dyDescent="0.2">
      <c r="A846" s="23" t="s">
        <v>1885</v>
      </c>
      <c r="C846" s="24">
        <f t="shared" si="69"/>
        <v>37700</v>
      </c>
      <c r="D846" s="23">
        <f t="shared" si="70"/>
        <v>47.75</v>
      </c>
      <c r="E846" s="23">
        <f t="shared" si="71"/>
        <v>47.75</v>
      </c>
      <c r="F846" s="23">
        <f t="shared" si="73"/>
        <v>6.28469697023961E-4</v>
      </c>
      <c r="G846" s="23">
        <f t="shared" si="72"/>
        <v>2003</v>
      </c>
    </row>
    <row r="847" spans="1:7" x14ac:dyDescent="0.2">
      <c r="A847" s="23" t="s">
        <v>1884</v>
      </c>
      <c r="C847" s="24">
        <f t="shared" si="69"/>
        <v>37701</v>
      </c>
      <c r="D847" s="23">
        <f t="shared" si="70"/>
        <v>47.66</v>
      </c>
      <c r="E847" s="23">
        <f t="shared" si="71"/>
        <v>47.66</v>
      </c>
      <c r="F847" s="23">
        <f t="shared" si="73"/>
        <v>-1.8865952561433097E-3</v>
      </c>
      <c r="G847" s="23">
        <f t="shared" si="72"/>
        <v>2003</v>
      </c>
    </row>
    <row r="848" spans="1:7" x14ac:dyDescent="0.2">
      <c r="A848" s="23" t="s">
        <v>1883</v>
      </c>
      <c r="C848" s="24">
        <f t="shared" si="69"/>
        <v>37704</v>
      </c>
      <c r="D848" s="23">
        <f t="shared" si="70"/>
        <v>47.68</v>
      </c>
      <c r="E848" s="23">
        <f t="shared" si="71"/>
        <v>47.68</v>
      </c>
      <c r="F848" s="23">
        <f t="shared" si="73"/>
        <v>4.195510864984139E-4</v>
      </c>
      <c r="G848" s="23">
        <f t="shared" si="72"/>
        <v>2003</v>
      </c>
    </row>
    <row r="849" spans="1:7" x14ac:dyDescent="0.2">
      <c r="A849" s="23" t="s">
        <v>1882</v>
      </c>
      <c r="C849" s="24">
        <f t="shared" si="69"/>
        <v>37705</v>
      </c>
      <c r="D849" s="23">
        <f t="shared" si="70"/>
        <v>47.64</v>
      </c>
      <c r="E849" s="23">
        <f t="shared" si="71"/>
        <v>47.64</v>
      </c>
      <c r="F849" s="23">
        <f t="shared" si="73"/>
        <v>-8.3927826999497749E-4</v>
      </c>
      <c r="G849" s="23">
        <f t="shared" si="72"/>
        <v>2003</v>
      </c>
    </row>
    <row r="850" spans="1:7" x14ac:dyDescent="0.2">
      <c r="A850" s="23" t="s">
        <v>1881</v>
      </c>
      <c r="C850" s="24">
        <f t="shared" si="69"/>
        <v>37706</v>
      </c>
      <c r="D850" s="23">
        <f t="shared" si="70"/>
        <v>47.64</v>
      </c>
      <c r="E850" s="23">
        <f t="shared" si="71"/>
        <v>47.64</v>
      </c>
      <c r="F850" s="23">
        <f t="shared" si="73"/>
        <v>0</v>
      </c>
      <c r="G850" s="23">
        <f t="shared" si="72"/>
        <v>2003</v>
      </c>
    </row>
    <row r="851" spans="1:7" x14ac:dyDescent="0.2">
      <c r="A851" s="23" t="s">
        <v>1880</v>
      </c>
      <c r="C851" s="24">
        <f t="shared" si="69"/>
        <v>37707</v>
      </c>
      <c r="D851" s="23">
        <f t="shared" si="70"/>
        <v>47.59</v>
      </c>
      <c r="E851" s="23">
        <f t="shared" si="71"/>
        <v>47.59</v>
      </c>
      <c r="F851" s="23">
        <f t="shared" si="73"/>
        <v>-1.0500893540802048E-3</v>
      </c>
      <c r="G851" s="23">
        <f t="shared" si="72"/>
        <v>2003</v>
      </c>
    </row>
    <row r="852" spans="1:7" x14ac:dyDescent="0.2">
      <c r="A852" s="23" t="s">
        <v>1879</v>
      </c>
      <c r="C852" s="24">
        <f t="shared" si="69"/>
        <v>37708</v>
      </c>
      <c r="D852" s="23">
        <f t="shared" si="70"/>
        <v>47.55</v>
      </c>
      <c r="E852" s="23">
        <f t="shared" si="71"/>
        <v>47.55</v>
      </c>
      <c r="F852" s="23">
        <f t="shared" si="73"/>
        <v>-8.4086614161986884E-4</v>
      </c>
      <c r="G852" s="23">
        <f t="shared" si="72"/>
        <v>2003</v>
      </c>
    </row>
    <row r="853" spans="1:7" x14ac:dyDescent="0.2">
      <c r="A853" s="23" t="s">
        <v>1878</v>
      </c>
      <c r="C853" s="24">
        <f t="shared" si="69"/>
        <v>37711</v>
      </c>
      <c r="D853" s="23">
        <f t="shared" si="70"/>
        <v>47.53</v>
      </c>
      <c r="E853" s="23">
        <f t="shared" si="71"/>
        <v>47.53</v>
      </c>
      <c r="F853" s="23">
        <f t="shared" si="73"/>
        <v>-4.2069836548120081E-4</v>
      </c>
      <c r="G853" s="23">
        <f t="shared" si="72"/>
        <v>2003</v>
      </c>
    </row>
    <row r="854" spans="1:7" x14ac:dyDescent="0.2">
      <c r="A854" s="23" t="s">
        <v>1877</v>
      </c>
      <c r="C854" s="24">
        <f t="shared" si="69"/>
        <v>37712</v>
      </c>
      <c r="D854" s="23">
        <f t="shared" si="70"/>
        <v>47.45</v>
      </c>
      <c r="E854" s="23">
        <f t="shared" si="71"/>
        <v>47.45</v>
      </c>
      <c r="F854" s="23">
        <f t="shared" si="73"/>
        <v>-1.6845655699812025E-3</v>
      </c>
      <c r="G854" s="23">
        <f t="shared" si="72"/>
        <v>2003</v>
      </c>
    </row>
    <row r="855" spans="1:7" x14ac:dyDescent="0.2">
      <c r="A855" s="23" t="s">
        <v>1876</v>
      </c>
      <c r="C855" s="24">
        <f t="shared" si="69"/>
        <v>37713</v>
      </c>
      <c r="D855" s="23">
        <f t="shared" si="70"/>
        <v>47.4</v>
      </c>
      <c r="E855" s="23">
        <f t="shared" si="71"/>
        <v>47.4</v>
      </c>
      <c r="F855" s="23">
        <f t="shared" si="73"/>
        <v>-1.0542963549061591E-3</v>
      </c>
      <c r="G855" s="23">
        <f t="shared" si="72"/>
        <v>2003</v>
      </c>
    </row>
    <row r="856" spans="1:7" x14ac:dyDescent="0.2">
      <c r="A856" s="23" t="s">
        <v>1875</v>
      </c>
      <c r="C856" s="24">
        <f t="shared" si="69"/>
        <v>37714</v>
      </c>
      <c r="D856" s="23">
        <f t="shared" si="70"/>
        <v>47.43</v>
      </c>
      <c r="E856" s="23">
        <f t="shared" si="71"/>
        <v>47.43</v>
      </c>
      <c r="F856" s="23">
        <f t="shared" si="73"/>
        <v>6.3271118845953335E-4</v>
      </c>
      <c r="G856" s="23">
        <f t="shared" si="72"/>
        <v>2003</v>
      </c>
    </row>
    <row r="857" spans="1:7" x14ac:dyDescent="0.2">
      <c r="A857" s="23" t="s">
        <v>1874</v>
      </c>
      <c r="C857" s="24">
        <f t="shared" si="69"/>
        <v>37715</v>
      </c>
      <c r="D857" s="23">
        <f t="shared" si="70"/>
        <v>47.44</v>
      </c>
      <c r="E857" s="23">
        <f t="shared" si="71"/>
        <v>47.44</v>
      </c>
      <c r="F857" s="23">
        <f t="shared" si="73"/>
        <v>2.1081479997962812E-4</v>
      </c>
      <c r="G857" s="23">
        <f t="shared" si="72"/>
        <v>2003</v>
      </c>
    </row>
    <row r="858" spans="1:7" x14ac:dyDescent="0.2">
      <c r="A858" s="23" t="s">
        <v>1873</v>
      </c>
      <c r="C858" s="24">
        <f t="shared" si="69"/>
        <v>37718</v>
      </c>
      <c r="D858" s="23">
        <f t="shared" si="70"/>
        <v>47.44</v>
      </c>
      <c r="E858" s="23">
        <f t="shared" si="71"/>
        <v>47.44</v>
      </c>
      <c r="F858" s="23">
        <f t="shared" si="73"/>
        <v>0</v>
      </c>
      <c r="G858" s="23">
        <f t="shared" si="72"/>
        <v>2003</v>
      </c>
    </row>
    <row r="859" spans="1:7" x14ac:dyDescent="0.2">
      <c r="A859" s="23" t="s">
        <v>1872</v>
      </c>
      <c r="C859" s="24">
        <f t="shared" si="69"/>
        <v>37719</v>
      </c>
      <c r="D859" s="23">
        <f t="shared" si="70"/>
        <v>47.46</v>
      </c>
      <c r="E859" s="23">
        <f t="shared" si="71"/>
        <v>47.46</v>
      </c>
      <c r="F859" s="23">
        <f t="shared" si="73"/>
        <v>4.214963181476528E-4</v>
      </c>
      <c r="G859" s="23">
        <f t="shared" si="72"/>
        <v>2003</v>
      </c>
    </row>
    <row r="860" spans="1:7" x14ac:dyDescent="0.2">
      <c r="A860" s="23" t="s">
        <v>1871</v>
      </c>
      <c r="C860" s="24">
        <f t="shared" si="69"/>
        <v>37720</v>
      </c>
      <c r="D860" s="23">
        <f t="shared" si="70"/>
        <v>47.45</v>
      </c>
      <c r="E860" s="23">
        <f t="shared" si="71"/>
        <v>47.45</v>
      </c>
      <c r="F860" s="23">
        <f t="shared" si="73"/>
        <v>-2.1072595168055049E-4</v>
      </c>
      <c r="G860" s="23">
        <f t="shared" si="72"/>
        <v>2003</v>
      </c>
    </row>
    <row r="861" spans="1:7" x14ac:dyDescent="0.2">
      <c r="A861" s="23" t="s">
        <v>1870</v>
      </c>
      <c r="C861" s="24">
        <f t="shared" si="69"/>
        <v>37721</v>
      </c>
      <c r="D861" s="23">
        <f t="shared" si="70"/>
        <v>47.4</v>
      </c>
      <c r="E861" s="23">
        <f t="shared" si="71"/>
        <v>47.4</v>
      </c>
      <c r="F861" s="23">
        <f t="shared" si="73"/>
        <v>-1.0542963549061591E-3</v>
      </c>
      <c r="G861" s="23">
        <f t="shared" si="72"/>
        <v>2003</v>
      </c>
    </row>
    <row r="862" spans="1:7" x14ac:dyDescent="0.2">
      <c r="A862" s="23" t="s">
        <v>1869</v>
      </c>
      <c r="C862" s="24">
        <f t="shared" si="69"/>
        <v>37722</v>
      </c>
      <c r="D862" s="23">
        <f t="shared" si="70"/>
        <v>47.38</v>
      </c>
      <c r="E862" s="23">
        <f t="shared" si="71"/>
        <v>47.38</v>
      </c>
      <c r="F862" s="23">
        <f t="shared" si="73"/>
        <v>-4.2202997039133622E-4</v>
      </c>
      <c r="G862" s="23">
        <f t="shared" si="72"/>
        <v>2003</v>
      </c>
    </row>
    <row r="863" spans="1:7" x14ac:dyDescent="0.2">
      <c r="A863" s="23" t="s">
        <v>1868</v>
      </c>
      <c r="C863" s="24">
        <f t="shared" si="69"/>
        <v>37725</v>
      </c>
      <c r="D863" s="23">
        <f t="shared" si="70"/>
        <v>47.44</v>
      </c>
      <c r="E863" s="23">
        <f t="shared" si="71"/>
        <v>47.44</v>
      </c>
      <c r="F863" s="23">
        <f t="shared" si="73"/>
        <v>1.2655559588304454E-3</v>
      </c>
      <c r="G863" s="23">
        <f t="shared" si="72"/>
        <v>2003</v>
      </c>
    </row>
    <row r="864" spans="1:7" x14ac:dyDescent="0.2">
      <c r="A864" s="23" t="s">
        <v>1867</v>
      </c>
      <c r="C864" s="24">
        <f t="shared" si="69"/>
        <v>37726</v>
      </c>
      <c r="D864" s="23">
        <f t="shared" si="70"/>
        <v>47.36</v>
      </c>
      <c r="E864" s="23">
        <f t="shared" si="71"/>
        <v>47.36</v>
      </c>
      <c r="F864" s="23">
        <f t="shared" si="73"/>
        <v>-1.6877641137197409E-3</v>
      </c>
      <c r="G864" s="23">
        <f t="shared" si="72"/>
        <v>2003</v>
      </c>
    </row>
    <row r="865" spans="1:7" x14ac:dyDescent="0.2">
      <c r="A865" s="23" t="s">
        <v>1866</v>
      </c>
      <c r="C865" s="24">
        <f t="shared" si="69"/>
        <v>37727</v>
      </c>
      <c r="D865" s="23">
        <f t="shared" si="70"/>
        <v>47.38</v>
      </c>
      <c r="E865" s="23">
        <f t="shared" si="71"/>
        <v>47.38</v>
      </c>
      <c r="F865" s="23">
        <f t="shared" si="73"/>
        <v>4.2220815488923271E-4</v>
      </c>
      <c r="G865" s="23">
        <f t="shared" si="72"/>
        <v>2003</v>
      </c>
    </row>
    <row r="866" spans="1:7" x14ac:dyDescent="0.2">
      <c r="A866" s="23" t="s">
        <v>1865</v>
      </c>
      <c r="C866" s="24">
        <f t="shared" si="69"/>
        <v>37728</v>
      </c>
      <c r="D866" s="23">
        <f t="shared" si="70"/>
        <v>47.34</v>
      </c>
      <c r="E866" s="23">
        <f t="shared" si="71"/>
        <v>47.34</v>
      </c>
      <c r="F866" s="23">
        <f t="shared" si="73"/>
        <v>-8.445946448014549E-4</v>
      </c>
      <c r="G866" s="23">
        <f t="shared" si="72"/>
        <v>2003</v>
      </c>
    </row>
    <row r="867" spans="1:7" x14ac:dyDescent="0.2">
      <c r="A867" s="23" t="s">
        <v>1864</v>
      </c>
      <c r="C867" s="24">
        <f t="shared" si="69"/>
        <v>37729</v>
      </c>
      <c r="D867" s="23">
        <f t="shared" si="70"/>
        <v>47.34</v>
      </c>
      <c r="E867" s="23">
        <f t="shared" si="71"/>
        <v>47.34</v>
      </c>
      <c r="F867" s="23">
        <f t="shared" si="73"/>
        <v>0</v>
      </c>
      <c r="G867" s="23">
        <f t="shared" si="72"/>
        <v>2003</v>
      </c>
    </row>
    <row r="868" spans="1:7" x14ac:dyDescent="0.2">
      <c r="A868" s="23" t="s">
        <v>1863</v>
      </c>
      <c r="C868" s="24">
        <f t="shared" si="69"/>
        <v>37732</v>
      </c>
      <c r="D868" s="23">
        <f t="shared" si="70"/>
        <v>47.38</v>
      </c>
      <c r="E868" s="23">
        <f t="shared" si="71"/>
        <v>47.38</v>
      </c>
      <c r="F868" s="23">
        <f t="shared" si="73"/>
        <v>8.4459464480141164E-4</v>
      </c>
      <c r="G868" s="23">
        <f t="shared" si="72"/>
        <v>2003</v>
      </c>
    </row>
    <row r="869" spans="1:7" x14ac:dyDescent="0.2">
      <c r="A869" s="23" t="s">
        <v>1862</v>
      </c>
      <c r="C869" s="24">
        <f t="shared" si="69"/>
        <v>37733</v>
      </c>
      <c r="D869" s="23">
        <f t="shared" si="70"/>
        <v>47.34</v>
      </c>
      <c r="E869" s="23">
        <f t="shared" si="71"/>
        <v>47.34</v>
      </c>
      <c r="F869" s="23">
        <f t="shared" si="73"/>
        <v>-8.445946448014549E-4</v>
      </c>
      <c r="G869" s="23">
        <f t="shared" si="72"/>
        <v>2003</v>
      </c>
    </row>
    <row r="870" spans="1:7" x14ac:dyDescent="0.2">
      <c r="A870" s="23" t="s">
        <v>1861</v>
      </c>
      <c r="C870" s="24">
        <f t="shared" si="69"/>
        <v>37734</v>
      </c>
      <c r="D870" s="23">
        <f t="shared" si="70"/>
        <v>47.35</v>
      </c>
      <c r="E870" s="23">
        <f t="shared" si="71"/>
        <v>47.35</v>
      </c>
      <c r="F870" s="23">
        <f t="shared" si="73"/>
        <v>2.1121554624923525E-4</v>
      </c>
      <c r="G870" s="23">
        <f t="shared" si="72"/>
        <v>2003</v>
      </c>
    </row>
    <row r="871" spans="1:7" x14ac:dyDescent="0.2">
      <c r="A871" s="23" t="s">
        <v>1860</v>
      </c>
      <c r="C871" s="24">
        <f t="shared" si="69"/>
        <v>37735</v>
      </c>
      <c r="D871" s="23">
        <f t="shared" si="70"/>
        <v>47.36</v>
      </c>
      <c r="E871" s="23">
        <f t="shared" si="71"/>
        <v>47.36</v>
      </c>
      <c r="F871" s="23">
        <f t="shared" si="73"/>
        <v>2.1117094366301746E-4</v>
      </c>
      <c r="G871" s="23">
        <f t="shared" si="72"/>
        <v>2003</v>
      </c>
    </row>
    <row r="872" spans="1:7" x14ac:dyDescent="0.2">
      <c r="A872" s="23" t="s">
        <v>1859</v>
      </c>
      <c r="C872" s="24">
        <f t="shared" si="69"/>
        <v>37736</v>
      </c>
      <c r="D872" s="23">
        <f t="shared" si="70"/>
        <v>47.37</v>
      </c>
      <c r="E872" s="23">
        <f t="shared" si="71"/>
        <v>47.37</v>
      </c>
      <c r="F872" s="23">
        <f t="shared" si="73"/>
        <v>2.1112635991020771E-4</v>
      </c>
      <c r="G872" s="23">
        <f t="shared" si="72"/>
        <v>2003</v>
      </c>
    </row>
    <row r="873" spans="1:7" x14ac:dyDescent="0.2">
      <c r="A873" s="23" t="s">
        <v>1858</v>
      </c>
      <c r="C873" s="24">
        <f t="shared" si="69"/>
        <v>37739</v>
      </c>
      <c r="D873" s="23">
        <f t="shared" si="70"/>
        <v>47.35</v>
      </c>
      <c r="E873" s="23">
        <f t="shared" si="71"/>
        <v>47.35</v>
      </c>
      <c r="F873" s="23">
        <f t="shared" si="73"/>
        <v>-4.2229730357304867E-4</v>
      </c>
      <c r="G873" s="23">
        <f t="shared" si="72"/>
        <v>2003</v>
      </c>
    </row>
    <row r="874" spans="1:7" x14ac:dyDescent="0.2">
      <c r="A874" s="23" t="s">
        <v>1857</v>
      </c>
      <c r="C874" s="24">
        <f t="shared" si="69"/>
        <v>37740</v>
      </c>
      <c r="D874" s="23">
        <f t="shared" si="70"/>
        <v>47.37</v>
      </c>
      <c r="E874" s="23">
        <f t="shared" si="71"/>
        <v>47.37</v>
      </c>
      <c r="F874" s="23">
        <f t="shared" si="73"/>
        <v>4.2229730357299294E-4</v>
      </c>
      <c r="G874" s="23">
        <f t="shared" si="72"/>
        <v>2003</v>
      </c>
    </row>
    <row r="875" spans="1:7" x14ac:dyDescent="0.2">
      <c r="A875" s="23" t="s">
        <v>1856</v>
      </c>
      <c r="C875" s="24">
        <f t="shared" si="69"/>
        <v>37741</v>
      </c>
      <c r="D875" s="23">
        <f t="shared" si="70"/>
        <v>47.37</v>
      </c>
      <c r="E875" s="23">
        <f t="shared" si="71"/>
        <v>47.37</v>
      </c>
      <c r="F875" s="23">
        <f t="shared" si="73"/>
        <v>0</v>
      </c>
      <c r="G875" s="23">
        <f t="shared" si="72"/>
        <v>2003</v>
      </c>
    </row>
    <row r="876" spans="1:7" x14ac:dyDescent="0.2">
      <c r="A876" s="23" t="s">
        <v>1855</v>
      </c>
      <c r="C876" s="24">
        <f t="shared" si="69"/>
        <v>37742</v>
      </c>
      <c r="D876" s="23">
        <f t="shared" si="70"/>
        <v>47.35</v>
      </c>
      <c r="E876" s="23">
        <f t="shared" si="71"/>
        <v>47.35</v>
      </c>
      <c r="F876" s="23">
        <f t="shared" si="73"/>
        <v>-4.2229730357304867E-4</v>
      </c>
      <c r="G876" s="23">
        <f t="shared" si="72"/>
        <v>2003</v>
      </c>
    </row>
    <row r="877" spans="1:7" x14ac:dyDescent="0.2">
      <c r="A877" s="23" t="s">
        <v>1854</v>
      </c>
      <c r="C877" s="24">
        <f t="shared" si="69"/>
        <v>37743</v>
      </c>
      <c r="D877" s="23">
        <f t="shared" si="70"/>
        <v>47.35</v>
      </c>
      <c r="E877" s="23">
        <f t="shared" si="71"/>
        <v>47.35</v>
      </c>
      <c r="F877" s="23">
        <f t="shared" si="73"/>
        <v>0</v>
      </c>
      <c r="G877" s="23">
        <f t="shared" si="72"/>
        <v>2003</v>
      </c>
    </row>
    <row r="878" spans="1:7" x14ac:dyDescent="0.2">
      <c r="A878" s="23" t="s">
        <v>1853</v>
      </c>
      <c r="C878" s="24">
        <f t="shared" si="69"/>
        <v>37746</v>
      </c>
      <c r="D878" s="23">
        <f t="shared" si="70"/>
        <v>47.3</v>
      </c>
      <c r="E878" s="23">
        <f t="shared" si="71"/>
        <v>47.3</v>
      </c>
      <c r="F878" s="23">
        <f t="shared" si="73"/>
        <v>-1.0565241342000958E-3</v>
      </c>
      <c r="G878" s="23">
        <f t="shared" si="72"/>
        <v>2003</v>
      </c>
    </row>
    <row r="879" spans="1:7" x14ac:dyDescent="0.2">
      <c r="A879" s="23" t="s">
        <v>1852</v>
      </c>
      <c r="C879" s="24">
        <f t="shared" si="69"/>
        <v>37747</v>
      </c>
      <c r="D879" s="23">
        <f t="shared" si="70"/>
        <v>47.28</v>
      </c>
      <c r="E879" s="23">
        <f t="shared" si="71"/>
        <v>47.28</v>
      </c>
      <c r="F879" s="23">
        <f t="shared" si="73"/>
        <v>-4.2292240004446327E-4</v>
      </c>
      <c r="G879" s="23">
        <f t="shared" si="72"/>
        <v>2003</v>
      </c>
    </row>
    <row r="880" spans="1:7" x14ac:dyDescent="0.2">
      <c r="A880" s="23" t="s">
        <v>1851</v>
      </c>
      <c r="C880" s="24">
        <f t="shared" si="69"/>
        <v>37748</v>
      </c>
      <c r="D880" s="23">
        <f t="shared" si="70"/>
        <v>47.28</v>
      </c>
      <c r="E880" s="23">
        <f t="shared" si="71"/>
        <v>47.28</v>
      </c>
      <c r="F880" s="23">
        <f t="shared" si="73"/>
        <v>0</v>
      </c>
      <c r="G880" s="23">
        <f t="shared" si="72"/>
        <v>2003</v>
      </c>
    </row>
    <row r="881" spans="1:7" x14ac:dyDescent="0.2">
      <c r="A881" s="23" t="s">
        <v>1850</v>
      </c>
      <c r="C881" s="24">
        <f t="shared" si="69"/>
        <v>37749</v>
      </c>
      <c r="D881" s="23">
        <f t="shared" si="70"/>
        <v>47.25</v>
      </c>
      <c r="E881" s="23">
        <f t="shared" si="71"/>
        <v>47.25</v>
      </c>
      <c r="F881" s="23">
        <f t="shared" si="73"/>
        <v>-6.3471915809101376E-4</v>
      </c>
      <c r="G881" s="23">
        <f t="shared" si="72"/>
        <v>2003</v>
      </c>
    </row>
    <row r="882" spans="1:7" x14ac:dyDescent="0.2">
      <c r="A882" s="23" t="s">
        <v>1849</v>
      </c>
      <c r="C882" s="24">
        <f t="shared" si="69"/>
        <v>37750</v>
      </c>
      <c r="D882" s="23">
        <f t="shared" si="70"/>
        <v>47.2</v>
      </c>
      <c r="E882" s="23">
        <f t="shared" si="71"/>
        <v>47.2</v>
      </c>
      <c r="F882" s="23">
        <f t="shared" si="73"/>
        <v>-1.0587613482419878E-3</v>
      </c>
      <c r="G882" s="23">
        <f t="shared" si="72"/>
        <v>2003</v>
      </c>
    </row>
    <row r="883" spans="1:7" x14ac:dyDescent="0.2">
      <c r="A883" s="23" t="s">
        <v>1848</v>
      </c>
      <c r="C883" s="24">
        <f t="shared" si="69"/>
        <v>37753</v>
      </c>
      <c r="D883" s="23">
        <f t="shared" si="70"/>
        <v>47.18</v>
      </c>
      <c r="E883" s="23">
        <f t="shared" si="71"/>
        <v>47.18</v>
      </c>
      <c r="F883" s="23">
        <f t="shared" si="73"/>
        <v>-4.2381861198074496E-4</v>
      </c>
      <c r="G883" s="23">
        <f t="shared" si="72"/>
        <v>2003</v>
      </c>
    </row>
    <row r="884" spans="1:7" x14ac:dyDescent="0.2">
      <c r="A884" s="23" t="s">
        <v>1847</v>
      </c>
      <c r="C884" s="24">
        <f t="shared" si="69"/>
        <v>37754</v>
      </c>
      <c r="D884" s="23">
        <f t="shared" si="70"/>
        <v>47.15</v>
      </c>
      <c r="E884" s="23">
        <f t="shared" si="71"/>
        <v>47.15</v>
      </c>
      <c r="F884" s="23">
        <f t="shared" si="73"/>
        <v>-6.3606490006254727E-4</v>
      </c>
      <c r="G884" s="23">
        <f t="shared" si="72"/>
        <v>2003</v>
      </c>
    </row>
    <row r="885" spans="1:7" x14ac:dyDescent="0.2">
      <c r="A885" s="23" t="s">
        <v>1846</v>
      </c>
      <c r="C885" s="24">
        <f t="shared" si="69"/>
        <v>37755</v>
      </c>
      <c r="D885" s="23">
        <f t="shared" si="70"/>
        <v>47.15</v>
      </c>
      <c r="E885" s="23">
        <f t="shared" si="71"/>
        <v>47.15</v>
      </c>
      <c r="F885" s="23">
        <f t="shared" si="73"/>
        <v>0</v>
      </c>
      <c r="G885" s="23">
        <f t="shared" si="72"/>
        <v>2003</v>
      </c>
    </row>
    <row r="886" spans="1:7" x14ac:dyDescent="0.2">
      <c r="A886" s="23" t="s">
        <v>1845</v>
      </c>
      <c r="C886" s="24">
        <f t="shared" si="69"/>
        <v>37756</v>
      </c>
      <c r="D886" s="23">
        <f t="shared" si="70"/>
        <v>47.13</v>
      </c>
      <c r="E886" s="23">
        <f t="shared" si="71"/>
        <v>47.13</v>
      </c>
      <c r="F886" s="23">
        <f t="shared" si="73"/>
        <v>-4.2426814382697778E-4</v>
      </c>
      <c r="G886" s="23">
        <f t="shared" si="72"/>
        <v>2003</v>
      </c>
    </row>
    <row r="887" spans="1:7" x14ac:dyDescent="0.2">
      <c r="A887" s="23" t="s">
        <v>1844</v>
      </c>
      <c r="C887" s="24">
        <f t="shared" si="69"/>
        <v>37757</v>
      </c>
      <c r="D887" s="23">
        <f t="shared" si="70"/>
        <v>47.12</v>
      </c>
      <c r="E887" s="23">
        <f t="shared" si="71"/>
        <v>47.12</v>
      </c>
      <c r="F887" s="23">
        <f t="shared" si="73"/>
        <v>-2.1220159230836674E-4</v>
      </c>
      <c r="G887" s="23">
        <f t="shared" si="72"/>
        <v>2003</v>
      </c>
    </row>
    <row r="888" spans="1:7" x14ac:dyDescent="0.2">
      <c r="A888" s="23" t="s">
        <v>1843</v>
      </c>
      <c r="C888" s="24">
        <f t="shared" si="69"/>
        <v>37760</v>
      </c>
      <c r="D888" s="23">
        <f t="shared" si="70"/>
        <v>46.99</v>
      </c>
      <c r="E888" s="23">
        <f t="shared" si="71"/>
        <v>46.99</v>
      </c>
      <c r="F888" s="23">
        <f t="shared" si="73"/>
        <v>-2.7627262286068731E-3</v>
      </c>
      <c r="G888" s="23">
        <f t="shared" si="72"/>
        <v>2003</v>
      </c>
    </row>
    <row r="889" spans="1:7" x14ac:dyDescent="0.2">
      <c r="A889" s="23" t="s">
        <v>1842</v>
      </c>
      <c r="C889" s="24">
        <f t="shared" si="69"/>
        <v>37761</v>
      </c>
      <c r="D889" s="23">
        <f t="shared" si="70"/>
        <v>46.95</v>
      </c>
      <c r="E889" s="23">
        <f t="shared" si="71"/>
        <v>46.95</v>
      </c>
      <c r="F889" s="23">
        <f t="shared" si="73"/>
        <v>-8.516074604523762E-4</v>
      </c>
      <c r="G889" s="23">
        <f t="shared" si="72"/>
        <v>2003</v>
      </c>
    </row>
    <row r="890" spans="1:7" x14ac:dyDescent="0.2">
      <c r="A890" s="23" t="s">
        <v>1841</v>
      </c>
      <c r="C890" s="24">
        <f t="shared" si="69"/>
        <v>37762</v>
      </c>
      <c r="D890" s="23">
        <f t="shared" si="70"/>
        <v>46.9</v>
      </c>
      <c r="E890" s="23">
        <f t="shared" si="71"/>
        <v>46.9</v>
      </c>
      <c r="F890" s="23">
        <f t="shared" si="73"/>
        <v>-1.0655302020382848E-3</v>
      </c>
      <c r="G890" s="23">
        <f t="shared" si="72"/>
        <v>2003</v>
      </c>
    </row>
    <row r="891" spans="1:7" x14ac:dyDescent="0.2">
      <c r="A891" s="23" t="s">
        <v>1840</v>
      </c>
      <c r="C891" s="24">
        <f t="shared" si="69"/>
        <v>37763</v>
      </c>
      <c r="D891" s="23">
        <f t="shared" si="70"/>
        <v>46.91</v>
      </c>
      <c r="E891" s="23">
        <f t="shared" si="71"/>
        <v>46.91</v>
      </c>
      <c r="F891" s="23">
        <f t="shared" si="73"/>
        <v>2.1319688813286328E-4</v>
      </c>
      <c r="G891" s="23">
        <f t="shared" si="72"/>
        <v>2003</v>
      </c>
    </row>
    <row r="892" spans="1:7" x14ac:dyDescent="0.2">
      <c r="A892" s="23" t="s">
        <v>1839</v>
      </c>
      <c r="C892" s="24">
        <f t="shared" si="69"/>
        <v>37764</v>
      </c>
      <c r="D892" s="23">
        <f t="shared" si="70"/>
        <v>46.87</v>
      </c>
      <c r="E892" s="23">
        <f t="shared" si="71"/>
        <v>46.87</v>
      </c>
      <c r="F892" s="23">
        <f t="shared" si="73"/>
        <v>-8.5306040575183187E-4</v>
      </c>
      <c r="G892" s="23">
        <f t="shared" si="72"/>
        <v>2003</v>
      </c>
    </row>
    <row r="893" spans="1:7" x14ac:dyDescent="0.2">
      <c r="A893" s="23" t="s">
        <v>1838</v>
      </c>
      <c r="C893" s="24">
        <f t="shared" si="69"/>
        <v>37767</v>
      </c>
      <c r="D893" s="23" t="e">
        <f t="shared" si="70"/>
        <v>#VALUE!</v>
      </c>
      <c r="E893" s="23">
        <f t="shared" si="71"/>
        <v>46.87</v>
      </c>
      <c r="F893" s="23">
        <f t="shared" si="73"/>
        <v>0</v>
      </c>
      <c r="G893" s="23">
        <f t="shared" si="72"/>
        <v>2003</v>
      </c>
    </row>
    <row r="894" spans="1:7" x14ac:dyDescent="0.2">
      <c r="A894" s="23" t="s">
        <v>1837</v>
      </c>
      <c r="C894" s="24">
        <f t="shared" si="69"/>
        <v>37768</v>
      </c>
      <c r="D894" s="23">
        <f t="shared" si="70"/>
        <v>46.85</v>
      </c>
      <c r="E894" s="23">
        <f t="shared" si="71"/>
        <v>46.85</v>
      </c>
      <c r="F894" s="23">
        <f t="shared" si="73"/>
        <v>-4.2680325018342976E-4</v>
      </c>
      <c r="G894" s="23">
        <f t="shared" si="72"/>
        <v>2003</v>
      </c>
    </row>
    <row r="895" spans="1:7" x14ac:dyDescent="0.2">
      <c r="A895" s="23" t="s">
        <v>1836</v>
      </c>
      <c r="C895" s="24">
        <f t="shared" si="69"/>
        <v>37769</v>
      </c>
      <c r="D895" s="23">
        <f t="shared" si="70"/>
        <v>46.98</v>
      </c>
      <c r="E895" s="23">
        <f t="shared" si="71"/>
        <v>46.98</v>
      </c>
      <c r="F895" s="23">
        <f t="shared" si="73"/>
        <v>2.7709705463355243E-3</v>
      </c>
      <c r="G895" s="23">
        <f t="shared" si="72"/>
        <v>2003</v>
      </c>
    </row>
    <row r="896" spans="1:7" x14ac:dyDescent="0.2">
      <c r="A896" s="23" t="s">
        <v>1835</v>
      </c>
      <c r="C896" s="24">
        <f t="shared" si="69"/>
        <v>37770</v>
      </c>
      <c r="D896" s="23">
        <f t="shared" si="70"/>
        <v>47.05</v>
      </c>
      <c r="E896" s="23">
        <f t="shared" si="71"/>
        <v>47.05</v>
      </c>
      <c r="F896" s="23">
        <f t="shared" si="73"/>
        <v>1.4888868006219444E-3</v>
      </c>
      <c r="G896" s="23">
        <f t="shared" si="72"/>
        <v>2003</v>
      </c>
    </row>
    <row r="897" spans="1:7" x14ac:dyDescent="0.2">
      <c r="A897" s="23" t="s">
        <v>1834</v>
      </c>
      <c r="C897" s="24">
        <f t="shared" si="69"/>
        <v>37771</v>
      </c>
      <c r="D897" s="23">
        <f t="shared" si="70"/>
        <v>47.07</v>
      </c>
      <c r="E897" s="23">
        <f t="shared" si="71"/>
        <v>47.07</v>
      </c>
      <c r="F897" s="23">
        <f t="shared" si="73"/>
        <v>4.2498938166238563E-4</v>
      </c>
      <c r="G897" s="23">
        <f t="shared" si="72"/>
        <v>2003</v>
      </c>
    </row>
    <row r="898" spans="1:7" x14ac:dyDescent="0.2">
      <c r="A898" s="23" t="s">
        <v>1833</v>
      </c>
      <c r="C898" s="24">
        <f t="shared" si="69"/>
        <v>37774</v>
      </c>
      <c r="D898" s="23">
        <f t="shared" si="70"/>
        <v>47.15</v>
      </c>
      <c r="E898" s="23">
        <f t="shared" si="71"/>
        <v>47.15</v>
      </c>
      <c r="F898" s="23">
        <f t="shared" si="73"/>
        <v>1.6981536664156444E-3</v>
      </c>
      <c r="G898" s="23">
        <f t="shared" si="72"/>
        <v>2003</v>
      </c>
    </row>
    <row r="899" spans="1:7" x14ac:dyDescent="0.2">
      <c r="A899" s="23" t="s">
        <v>1832</v>
      </c>
      <c r="C899" s="24">
        <f t="shared" si="69"/>
        <v>37775</v>
      </c>
      <c r="D899" s="23">
        <f t="shared" si="70"/>
        <v>46.95</v>
      </c>
      <c r="E899" s="23">
        <f t="shared" si="71"/>
        <v>46.95</v>
      </c>
      <c r="F899" s="23">
        <f t="shared" si="73"/>
        <v>-4.2508034251944882E-3</v>
      </c>
      <c r="G899" s="23">
        <f t="shared" si="72"/>
        <v>2003</v>
      </c>
    </row>
    <row r="900" spans="1:7" x14ac:dyDescent="0.2">
      <c r="A900" s="23" t="s">
        <v>1831</v>
      </c>
      <c r="C900" s="24">
        <f t="shared" si="69"/>
        <v>37776</v>
      </c>
      <c r="D900" s="23">
        <f t="shared" si="70"/>
        <v>46.85</v>
      </c>
      <c r="E900" s="23">
        <f t="shared" si="71"/>
        <v>46.85</v>
      </c>
      <c r="F900" s="23">
        <f t="shared" si="73"/>
        <v>-2.132196969840711E-3</v>
      </c>
      <c r="G900" s="23">
        <f t="shared" si="72"/>
        <v>2003</v>
      </c>
    </row>
    <row r="901" spans="1:7" x14ac:dyDescent="0.2">
      <c r="A901" s="23" t="s">
        <v>1830</v>
      </c>
      <c r="C901" s="24">
        <f t="shared" si="69"/>
        <v>37777</v>
      </c>
      <c r="D901" s="23">
        <f t="shared" si="70"/>
        <v>46.84</v>
      </c>
      <c r="E901" s="23">
        <f t="shared" si="71"/>
        <v>46.84</v>
      </c>
      <c r="F901" s="23">
        <f t="shared" si="73"/>
        <v>-2.134699549145493E-4</v>
      </c>
      <c r="G901" s="23">
        <f t="shared" si="72"/>
        <v>2003</v>
      </c>
    </row>
    <row r="902" spans="1:7" x14ac:dyDescent="0.2">
      <c r="A902" s="23" t="s">
        <v>1829</v>
      </c>
      <c r="C902" s="24">
        <f t="shared" si="69"/>
        <v>37778</v>
      </c>
      <c r="D902" s="23">
        <f t="shared" si="70"/>
        <v>46.88</v>
      </c>
      <c r="E902" s="23">
        <f t="shared" si="71"/>
        <v>46.88</v>
      </c>
      <c r="F902" s="23">
        <f t="shared" si="73"/>
        <v>8.5360653924046448E-4</v>
      </c>
      <c r="G902" s="23">
        <f t="shared" si="72"/>
        <v>2003</v>
      </c>
    </row>
    <row r="903" spans="1:7" x14ac:dyDescent="0.2">
      <c r="A903" s="23" t="s">
        <v>1828</v>
      </c>
      <c r="C903" s="24">
        <f t="shared" si="69"/>
        <v>37781</v>
      </c>
      <c r="D903" s="23">
        <f t="shared" si="70"/>
        <v>46.87</v>
      </c>
      <c r="E903" s="23">
        <f t="shared" si="71"/>
        <v>46.87</v>
      </c>
      <c r="F903" s="23">
        <f t="shared" si="73"/>
        <v>-2.1333333414254787E-4</v>
      </c>
      <c r="G903" s="23">
        <f t="shared" si="72"/>
        <v>2003</v>
      </c>
    </row>
    <row r="904" spans="1:7" x14ac:dyDescent="0.2">
      <c r="A904" s="23" t="s">
        <v>1827</v>
      </c>
      <c r="C904" s="24">
        <f t="shared" ref="C904:C967" si="74">VALUE(LEFT(A904,15))</f>
        <v>37782</v>
      </c>
      <c r="D904" s="23">
        <f t="shared" ref="D904:D967" si="75">VALUE(RIGHT(A904,9))</f>
        <v>46.79</v>
      </c>
      <c r="E904" s="23">
        <f t="shared" ref="E904:E967" si="76">IF(ISNUMBER(D904),D904,D903)</f>
        <v>46.79</v>
      </c>
      <c r="F904" s="23">
        <f t="shared" si="73"/>
        <v>-1.7083070564897539E-3</v>
      </c>
      <c r="G904" s="23">
        <f t="shared" ref="G904:G967" si="77">YEAR(C904)</f>
        <v>2003</v>
      </c>
    </row>
    <row r="905" spans="1:7" x14ac:dyDescent="0.2">
      <c r="A905" s="23" t="s">
        <v>1826</v>
      </c>
      <c r="C905" s="24">
        <f t="shared" si="74"/>
        <v>37783</v>
      </c>
      <c r="D905" s="23">
        <f t="shared" si="75"/>
        <v>46.7</v>
      </c>
      <c r="E905" s="23">
        <f t="shared" si="76"/>
        <v>46.7</v>
      </c>
      <c r="F905" s="23">
        <f t="shared" ref="F905:F968" si="78">LN(E905/E904)</f>
        <v>-1.9253402032731923E-3</v>
      </c>
      <c r="G905" s="23">
        <f t="shared" si="77"/>
        <v>2003</v>
      </c>
    </row>
    <row r="906" spans="1:7" x14ac:dyDescent="0.2">
      <c r="A906" s="23" t="s">
        <v>1825</v>
      </c>
      <c r="C906" s="24">
        <f t="shared" si="74"/>
        <v>37784</v>
      </c>
      <c r="D906" s="23">
        <f t="shared" si="75"/>
        <v>46.73</v>
      </c>
      <c r="E906" s="23">
        <f t="shared" si="76"/>
        <v>46.73</v>
      </c>
      <c r="F906" s="23">
        <f t="shared" si="78"/>
        <v>6.4219203748295802E-4</v>
      </c>
      <c r="G906" s="23">
        <f t="shared" si="77"/>
        <v>2003</v>
      </c>
    </row>
    <row r="907" spans="1:7" x14ac:dyDescent="0.2">
      <c r="A907" s="23" t="s">
        <v>1824</v>
      </c>
      <c r="C907" s="24">
        <f t="shared" si="74"/>
        <v>37785</v>
      </c>
      <c r="D907" s="23">
        <f t="shared" si="75"/>
        <v>46.7</v>
      </c>
      <c r="E907" s="23">
        <f t="shared" si="76"/>
        <v>46.7</v>
      </c>
      <c r="F907" s="23">
        <f t="shared" si="78"/>
        <v>-6.4219203748304508E-4</v>
      </c>
      <c r="G907" s="23">
        <f t="shared" si="77"/>
        <v>2003</v>
      </c>
    </row>
    <row r="908" spans="1:7" x14ac:dyDescent="0.2">
      <c r="A908" s="23" t="s">
        <v>1823</v>
      </c>
      <c r="C908" s="24">
        <f t="shared" si="74"/>
        <v>37788</v>
      </c>
      <c r="D908" s="23">
        <f t="shared" si="75"/>
        <v>46.66</v>
      </c>
      <c r="E908" s="23">
        <f t="shared" si="76"/>
        <v>46.66</v>
      </c>
      <c r="F908" s="23">
        <f t="shared" si="78"/>
        <v>-8.5689808156783488E-4</v>
      </c>
      <c r="G908" s="23">
        <f t="shared" si="77"/>
        <v>2003</v>
      </c>
    </row>
    <row r="909" spans="1:7" x14ac:dyDescent="0.2">
      <c r="A909" s="23" t="s">
        <v>1822</v>
      </c>
      <c r="C909" s="24">
        <f t="shared" si="74"/>
        <v>37789</v>
      </c>
      <c r="D909" s="23">
        <f t="shared" si="75"/>
        <v>46.59</v>
      </c>
      <c r="E909" s="23">
        <f t="shared" si="76"/>
        <v>46.59</v>
      </c>
      <c r="F909" s="23">
        <f t="shared" si="78"/>
        <v>-1.5013407645783519E-3</v>
      </c>
      <c r="G909" s="23">
        <f t="shared" si="77"/>
        <v>2003</v>
      </c>
    </row>
    <row r="910" spans="1:7" x14ac:dyDescent="0.2">
      <c r="A910" s="23" t="s">
        <v>1821</v>
      </c>
      <c r="C910" s="24">
        <f t="shared" si="74"/>
        <v>37790</v>
      </c>
      <c r="D910" s="23">
        <f t="shared" si="75"/>
        <v>46.62</v>
      </c>
      <c r="E910" s="23">
        <f t="shared" si="76"/>
        <v>46.62</v>
      </c>
      <c r="F910" s="23">
        <f t="shared" si="78"/>
        <v>6.4370777890547005E-4</v>
      </c>
      <c r="G910" s="23">
        <f t="shared" si="77"/>
        <v>2003</v>
      </c>
    </row>
    <row r="911" spans="1:7" x14ac:dyDescent="0.2">
      <c r="A911" s="23" t="s">
        <v>1820</v>
      </c>
      <c r="C911" s="24">
        <f t="shared" si="74"/>
        <v>37791</v>
      </c>
      <c r="D911" s="23">
        <f t="shared" si="75"/>
        <v>46.61</v>
      </c>
      <c r="E911" s="23">
        <f t="shared" si="76"/>
        <v>46.61</v>
      </c>
      <c r="F911" s="23">
        <f t="shared" si="78"/>
        <v>-2.1452322296148412E-4</v>
      </c>
      <c r="G911" s="23">
        <f t="shared" si="77"/>
        <v>2003</v>
      </c>
    </row>
    <row r="912" spans="1:7" x14ac:dyDescent="0.2">
      <c r="A912" s="23" t="s">
        <v>1819</v>
      </c>
      <c r="C912" s="24">
        <f t="shared" si="74"/>
        <v>37792</v>
      </c>
      <c r="D912" s="23">
        <f t="shared" si="75"/>
        <v>46.57</v>
      </c>
      <c r="E912" s="23">
        <f t="shared" si="76"/>
        <v>46.57</v>
      </c>
      <c r="F912" s="23">
        <f t="shared" si="78"/>
        <v>-8.5855339036366735E-4</v>
      </c>
      <c r="G912" s="23">
        <f t="shared" si="77"/>
        <v>2003</v>
      </c>
    </row>
    <row r="913" spans="1:7" x14ac:dyDescent="0.2">
      <c r="A913" s="23" t="s">
        <v>1818</v>
      </c>
      <c r="C913" s="24">
        <f t="shared" si="74"/>
        <v>37795</v>
      </c>
      <c r="D913" s="23">
        <f t="shared" si="75"/>
        <v>46.66</v>
      </c>
      <c r="E913" s="23">
        <f t="shared" si="76"/>
        <v>46.66</v>
      </c>
      <c r="F913" s="23">
        <f t="shared" si="78"/>
        <v>1.9307095989979401E-3</v>
      </c>
      <c r="G913" s="23">
        <f t="shared" si="77"/>
        <v>2003</v>
      </c>
    </row>
    <row r="914" spans="1:7" x14ac:dyDescent="0.2">
      <c r="A914" s="23" t="s">
        <v>1817</v>
      </c>
      <c r="C914" s="24">
        <f t="shared" si="74"/>
        <v>37796</v>
      </c>
      <c r="D914" s="23">
        <f t="shared" si="75"/>
        <v>46.57</v>
      </c>
      <c r="E914" s="23">
        <f t="shared" si="76"/>
        <v>46.57</v>
      </c>
      <c r="F914" s="23">
        <f t="shared" si="78"/>
        <v>-1.9307095989979978E-3</v>
      </c>
      <c r="G914" s="23">
        <f t="shared" si="77"/>
        <v>2003</v>
      </c>
    </row>
    <row r="915" spans="1:7" x14ac:dyDescent="0.2">
      <c r="A915" s="23" t="s">
        <v>1816</v>
      </c>
      <c r="C915" s="24">
        <f t="shared" si="74"/>
        <v>37797</v>
      </c>
      <c r="D915" s="23">
        <f t="shared" si="75"/>
        <v>46.58</v>
      </c>
      <c r="E915" s="23">
        <f t="shared" si="76"/>
        <v>46.58</v>
      </c>
      <c r="F915" s="23">
        <f t="shared" si="78"/>
        <v>2.1470746190903101E-4</v>
      </c>
      <c r="G915" s="23">
        <f t="shared" si="77"/>
        <v>2003</v>
      </c>
    </row>
    <row r="916" spans="1:7" x14ac:dyDescent="0.2">
      <c r="A916" s="23" t="s">
        <v>1815</v>
      </c>
      <c r="C916" s="24">
        <f t="shared" si="74"/>
        <v>37798</v>
      </c>
      <c r="D916" s="23">
        <f t="shared" si="75"/>
        <v>46.57</v>
      </c>
      <c r="E916" s="23">
        <f t="shared" si="76"/>
        <v>46.57</v>
      </c>
      <c r="F916" s="23">
        <f t="shared" si="78"/>
        <v>-2.1470746190902569E-4</v>
      </c>
      <c r="G916" s="23">
        <f t="shared" si="77"/>
        <v>2003</v>
      </c>
    </row>
    <row r="917" spans="1:7" x14ac:dyDescent="0.2">
      <c r="A917" s="23" t="s">
        <v>1814</v>
      </c>
      <c r="C917" s="24">
        <f t="shared" si="74"/>
        <v>37799</v>
      </c>
      <c r="D917" s="23">
        <f t="shared" si="75"/>
        <v>46.4</v>
      </c>
      <c r="E917" s="23">
        <f t="shared" si="76"/>
        <v>46.4</v>
      </c>
      <c r="F917" s="23">
        <f t="shared" si="78"/>
        <v>-3.6570977620762916E-3</v>
      </c>
      <c r="G917" s="23">
        <f t="shared" si="77"/>
        <v>2003</v>
      </c>
    </row>
    <row r="918" spans="1:7" x14ac:dyDescent="0.2">
      <c r="A918" s="23" t="s">
        <v>1813</v>
      </c>
      <c r="C918" s="24">
        <f t="shared" si="74"/>
        <v>37802</v>
      </c>
      <c r="D918" s="23">
        <f t="shared" si="75"/>
        <v>46.4</v>
      </c>
      <c r="E918" s="23">
        <f t="shared" si="76"/>
        <v>46.4</v>
      </c>
      <c r="F918" s="23">
        <f t="shared" si="78"/>
        <v>0</v>
      </c>
      <c r="G918" s="23">
        <f t="shared" si="77"/>
        <v>2003</v>
      </c>
    </row>
    <row r="919" spans="1:7" x14ac:dyDescent="0.2">
      <c r="A919" s="23" t="s">
        <v>1812</v>
      </c>
      <c r="C919" s="24">
        <f t="shared" si="74"/>
        <v>37803</v>
      </c>
      <c r="D919" s="23">
        <f t="shared" si="75"/>
        <v>46.49</v>
      </c>
      <c r="E919" s="23">
        <f t="shared" si="76"/>
        <v>46.49</v>
      </c>
      <c r="F919" s="23">
        <f t="shared" si="78"/>
        <v>1.9377764702837865E-3</v>
      </c>
      <c r="G919" s="23">
        <f t="shared" si="77"/>
        <v>2003</v>
      </c>
    </row>
    <row r="920" spans="1:7" x14ac:dyDescent="0.2">
      <c r="A920" s="23" t="s">
        <v>1811</v>
      </c>
      <c r="C920" s="24">
        <f t="shared" si="74"/>
        <v>37804</v>
      </c>
      <c r="D920" s="23">
        <f t="shared" si="75"/>
        <v>46.36</v>
      </c>
      <c r="E920" s="23">
        <f t="shared" si="76"/>
        <v>46.36</v>
      </c>
      <c r="F920" s="23">
        <f t="shared" si="78"/>
        <v>-2.8002172309424538E-3</v>
      </c>
      <c r="G920" s="23">
        <f t="shared" si="77"/>
        <v>2003</v>
      </c>
    </row>
    <row r="921" spans="1:7" x14ac:dyDescent="0.2">
      <c r="A921" s="23" t="s">
        <v>1810</v>
      </c>
      <c r="C921" s="24">
        <f t="shared" si="74"/>
        <v>37805</v>
      </c>
      <c r="D921" s="23">
        <f t="shared" si="75"/>
        <v>46.4</v>
      </c>
      <c r="E921" s="23">
        <f t="shared" si="76"/>
        <v>46.4</v>
      </c>
      <c r="F921" s="23">
        <f t="shared" si="78"/>
        <v>8.6244076065870401E-4</v>
      </c>
      <c r="G921" s="23">
        <f t="shared" si="77"/>
        <v>2003</v>
      </c>
    </row>
    <row r="922" spans="1:7" x14ac:dyDescent="0.2">
      <c r="A922" s="23" t="s">
        <v>1809</v>
      </c>
      <c r="C922" s="24">
        <f t="shared" si="74"/>
        <v>37806</v>
      </c>
      <c r="D922" s="23" t="e">
        <f t="shared" si="75"/>
        <v>#VALUE!</v>
      </c>
      <c r="E922" s="23">
        <f t="shared" si="76"/>
        <v>46.4</v>
      </c>
      <c r="F922" s="23">
        <f t="shared" si="78"/>
        <v>0</v>
      </c>
      <c r="G922" s="23">
        <f t="shared" si="77"/>
        <v>2003</v>
      </c>
    </row>
    <row r="923" spans="1:7" x14ac:dyDescent="0.2">
      <c r="A923" s="23" t="s">
        <v>1808</v>
      </c>
      <c r="C923" s="24">
        <f t="shared" si="74"/>
        <v>37809</v>
      </c>
      <c r="D923" s="23">
        <f t="shared" si="75"/>
        <v>46.34</v>
      </c>
      <c r="E923" s="23">
        <f t="shared" si="76"/>
        <v>46.34</v>
      </c>
      <c r="F923" s="23">
        <f t="shared" si="78"/>
        <v>-1.2939402279792834E-3</v>
      </c>
      <c r="G923" s="23">
        <f t="shared" si="77"/>
        <v>2003</v>
      </c>
    </row>
    <row r="924" spans="1:7" x14ac:dyDescent="0.2">
      <c r="A924" s="23" t="s">
        <v>1807</v>
      </c>
      <c r="C924" s="24">
        <f t="shared" si="74"/>
        <v>37810</v>
      </c>
      <c r="D924" s="23">
        <f t="shared" si="75"/>
        <v>46.3</v>
      </c>
      <c r="E924" s="23">
        <f t="shared" si="76"/>
        <v>46.3</v>
      </c>
      <c r="F924" s="23">
        <f t="shared" si="78"/>
        <v>-8.6355791204187696E-4</v>
      </c>
      <c r="G924" s="23">
        <f t="shared" si="77"/>
        <v>2003</v>
      </c>
    </row>
    <row r="925" spans="1:7" x14ac:dyDescent="0.2">
      <c r="A925" s="23" t="s">
        <v>1806</v>
      </c>
      <c r="C925" s="24">
        <f t="shared" si="74"/>
        <v>37811</v>
      </c>
      <c r="D925" s="23">
        <f t="shared" si="75"/>
        <v>46.24</v>
      </c>
      <c r="E925" s="23">
        <f t="shared" si="76"/>
        <v>46.24</v>
      </c>
      <c r="F925" s="23">
        <f t="shared" si="78"/>
        <v>-1.2967367280662563E-3</v>
      </c>
      <c r="G925" s="23">
        <f t="shared" si="77"/>
        <v>2003</v>
      </c>
    </row>
    <row r="926" spans="1:7" x14ac:dyDescent="0.2">
      <c r="A926" s="23" t="s">
        <v>1805</v>
      </c>
      <c r="C926" s="24">
        <f t="shared" si="74"/>
        <v>37812</v>
      </c>
      <c r="D926" s="23">
        <f t="shared" si="75"/>
        <v>46.21</v>
      </c>
      <c r="E926" s="23">
        <f t="shared" si="76"/>
        <v>46.21</v>
      </c>
      <c r="F926" s="23">
        <f t="shared" si="78"/>
        <v>-6.4899948194703972E-4</v>
      </c>
      <c r="G926" s="23">
        <f t="shared" si="77"/>
        <v>2003</v>
      </c>
    </row>
    <row r="927" spans="1:7" x14ac:dyDescent="0.2">
      <c r="A927" s="23" t="s">
        <v>1804</v>
      </c>
      <c r="C927" s="24">
        <f t="shared" si="74"/>
        <v>37813</v>
      </c>
      <c r="D927" s="23">
        <f t="shared" si="75"/>
        <v>46.1</v>
      </c>
      <c r="E927" s="23">
        <f t="shared" si="76"/>
        <v>46.1</v>
      </c>
      <c r="F927" s="23">
        <f t="shared" si="78"/>
        <v>-2.3832748795721563E-3</v>
      </c>
      <c r="G927" s="23">
        <f t="shared" si="77"/>
        <v>2003</v>
      </c>
    </row>
    <row r="928" spans="1:7" x14ac:dyDescent="0.2">
      <c r="A928" s="23" t="s">
        <v>1803</v>
      </c>
      <c r="C928" s="24">
        <f t="shared" si="74"/>
        <v>37816</v>
      </c>
      <c r="D928" s="23">
        <f t="shared" si="75"/>
        <v>46.06</v>
      </c>
      <c r="E928" s="23">
        <f t="shared" si="76"/>
        <v>46.06</v>
      </c>
      <c r="F928" s="23">
        <f t="shared" si="78"/>
        <v>-8.6805561006370274E-4</v>
      </c>
      <c r="G928" s="23">
        <f t="shared" si="77"/>
        <v>2003</v>
      </c>
    </row>
    <row r="929" spans="1:7" x14ac:dyDescent="0.2">
      <c r="A929" s="23" t="s">
        <v>1802</v>
      </c>
      <c r="C929" s="24">
        <f t="shared" si="74"/>
        <v>37817</v>
      </c>
      <c r="D929" s="23">
        <f t="shared" si="75"/>
        <v>46.13</v>
      </c>
      <c r="E929" s="23">
        <f t="shared" si="76"/>
        <v>46.13</v>
      </c>
      <c r="F929" s="23">
        <f t="shared" si="78"/>
        <v>1.5186031771900596E-3</v>
      </c>
      <c r="G929" s="23">
        <f t="shared" si="77"/>
        <v>2003</v>
      </c>
    </row>
    <row r="930" spans="1:7" x14ac:dyDescent="0.2">
      <c r="A930" s="23" t="s">
        <v>1801</v>
      </c>
      <c r="C930" s="24">
        <f t="shared" si="74"/>
        <v>37818</v>
      </c>
      <c r="D930" s="23">
        <f t="shared" si="75"/>
        <v>46.23</v>
      </c>
      <c r="E930" s="23">
        <f t="shared" si="76"/>
        <v>46.23</v>
      </c>
      <c r="F930" s="23">
        <f t="shared" si="78"/>
        <v>2.1654404304047568E-3</v>
      </c>
      <c r="G930" s="23">
        <f t="shared" si="77"/>
        <v>2003</v>
      </c>
    </row>
    <row r="931" spans="1:7" x14ac:dyDescent="0.2">
      <c r="A931" s="23" t="s">
        <v>1800</v>
      </c>
      <c r="C931" s="24">
        <f t="shared" si="74"/>
        <v>37819</v>
      </c>
      <c r="D931" s="23">
        <f t="shared" si="75"/>
        <v>46.23</v>
      </c>
      <c r="E931" s="23">
        <f t="shared" si="76"/>
        <v>46.23</v>
      </c>
      <c r="F931" s="23">
        <f t="shared" si="78"/>
        <v>0</v>
      </c>
      <c r="G931" s="23">
        <f t="shared" si="77"/>
        <v>2003</v>
      </c>
    </row>
    <row r="932" spans="1:7" x14ac:dyDescent="0.2">
      <c r="A932" s="23" t="s">
        <v>1799</v>
      </c>
      <c r="C932" s="24">
        <f t="shared" si="74"/>
        <v>37820</v>
      </c>
      <c r="D932" s="23">
        <f t="shared" si="75"/>
        <v>46.29</v>
      </c>
      <c r="E932" s="23">
        <f t="shared" si="76"/>
        <v>46.29</v>
      </c>
      <c r="F932" s="23">
        <f t="shared" si="78"/>
        <v>1.297017043045247E-3</v>
      </c>
      <c r="G932" s="23">
        <f t="shared" si="77"/>
        <v>2003</v>
      </c>
    </row>
    <row r="933" spans="1:7" x14ac:dyDescent="0.2">
      <c r="A933" s="23" t="s">
        <v>1798</v>
      </c>
      <c r="C933" s="24">
        <f t="shared" si="74"/>
        <v>37823</v>
      </c>
      <c r="D933" s="23">
        <f t="shared" si="75"/>
        <v>46.27</v>
      </c>
      <c r="E933" s="23">
        <f t="shared" si="76"/>
        <v>46.27</v>
      </c>
      <c r="F933" s="23">
        <f t="shared" si="78"/>
        <v>-4.3215212427088605E-4</v>
      </c>
      <c r="G933" s="23">
        <f t="shared" si="77"/>
        <v>2003</v>
      </c>
    </row>
    <row r="934" spans="1:7" x14ac:dyDescent="0.2">
      <c r="A934" s="23" t="s">
        <v>1797</v>
      </c>
      <c r="C934" s="24">
        <f t="shared" si="74"/>
        <v>37824</v>
      </c>
      <c r="D934" s="23">
        <f t="shared" si="75"/>
        <v>46.15</v>
      </c>
      <c r="E934" s="23">
        <f t="shared" si="76"/>
        <v>46.15</v>
      </c>
      <c r="F934" s="23">
        <f t="shared" si="78"/>
        <v>-2.5968419700471319E-3</v>
      </c>
      <c r="G934" s="23">
        <f t="shared" si="77"/>
        <v>2003</v>
      </c>
    </row>
    <row r="935" spans="1:7" x14ac:dyDescent="0.2">
      <c r="A935" s="23" t="s">
        <v>1796</v>
      </c>
      <c r="C935" s="24">
        <f t="shared" si="74"/>
        <v>37825</v>
      </c>
      <c r="D935" s="23">
        <f t="shared" si="75"/>
        <v>46.16</v>
      </c>
      <c r="E935" s="23">
        <f t="shared" si="76"/>
        <v>46.16</v>
      </c>
      <c r="F935" s="23">
        <f t="shared" si="78"/>
        <v>2.1666125098280376E-4</v>
      </c>
      <c r="G935" s="23">
        <f t="shared" si="77"/>
        <v>2003</v>
      </c>
    </row>
    <row r="936" spans="1:7" x14ac:dyDescent="0.2">
      <c r="A936" s="23" t="s">
        <v>1795</v>
      </c>
      <c r="C936" s="24">
        <f t="shared" si="74"/>
        <v>37826</v>
      </c>
      <c r="D936" s="23">
        <f t="shared" si="75"/>
        <v>46.15</v>
      </c>
      <c r="E936" s="23">
        <f t="shared" si="76"/>
        <v>46.15</v>
      </c>
      <c r="F936" s="23">
        <f t="shared" si="78"/>
        <v>-2.1666125098290039E-4</v>
      </c>
      <c r="G936" s="23">
        <f t="shared" si="77"/>
        <v>2003</v>
      </c>
    </row>
    <row r="937" spans="1:7" x14ac:dyDescent="0.2">
      <c r="A937" s="23" t="s">
        <v>1794</v>
      </c>
      <c r="C937" s="24">
        <f t="shared" si="74"/>
        <v>37827</v>
      </c>
      <c r="D937" s="23">
        <f t="shared" si="75"/>
        <v>46.15</v>
      </c>
      <c r="E937" s="23">
        <f t="shared" si="76"/>
        <v>46.15</v>
      </c>
      <c r="F937" s="23">
        <f t="shared" si="78"/>
        <v>0</v>
      </c>
      <c r="G937" s="23">
        <f t="shared" si="77"/>
        <v>2003</v>
      </c>
    </row>
    <row r="938" spans="1:7" x14ac:dyDescent="0.2">
      <c r="A938" s="23" t="s">
        <v>1793</v>
      </c>
      <c r="C938" s="24">
        <f t="shared" si="74"/>
        <v>37830</v>
      </c>
      <c r="D938" s="23">
        <f t="shared" si="75"/>
        <v>46.15</v>
      </c>
      <c r="E938" s="23">
        <f t="shared" si="76"/>
        <v>46.15</v>
      </c>
      <c r="F938" s="23">
        <f t="shared" si="78"/>
        <v>0</v>
      </c>
      <c r="G938" s="23">
        <f t="shared" si="77"/>
        <v>2003</v>
      </c>
    </row>
    <row r="939" spans="1:7" x14ac:dyDescent="0.2">
      <c r="A939" s="23" t="s">
        <v>1792</v>
      </c>
      <c r="C939" s="24">
        <f t="shared" si="74"/>
        <v>37831</v>
      </c>
      <c r="D939" s="23">
        <f t="shared" si="75"/>
        <v>46.13</v>
      </c>
      <c r="E939" s="23">
        <f t="shared" si="76"/>
        <v>46.13</v>
      </c>
      <c r="F939" s="23">
        <f t="shared" si="78"/>
        <v>-4.3346337913192164E-4</v>
      </c>
      <c r="G939" s="23">
        <f t="shared" si="77"/>
        <v>2003</v>
      </c>
    </row>
    <row r="940" spans="1:7" x14ac:dyDescent="0.2">
      <c r="A940" s="23" t="s">
        <v>1791</v>
      </c>
      <c r="C940" s="24">
        <f t="shared" si="74"/>
        <v>37832</v>
      </c>
      <c r="D940" s="23">
        <f t="shared" si="75"/>
        <v>46.15</v>
      </c>
      <c r="E940" s="23">
        <f t="shared" si="76"/>
        <v>46.15</v>
      </c>
      <c r="F940" s="23">
        <f t="shared" si="78"/>
        <v>4.3346337913197547E-4</v>
      </c>
      <c r="G940" s="23">
        <f t="shared" si="77"/>
        <v>2003</v>
      </c>
    </row>
    <row r="941" spans="1:7" x14ac:dyDescent="0.2">
      <c r="A941" s="23" t="s">
        <v>1790</v>
      </c>
      <c r="C941" s="24">
        <f t="shared" si="74"/>
        <v>37833</v>
      </c>
      <c r="D941" s="23">
        <f t="shared" si="75"/>
        <v>46.15</v>
      </c>
      <c r="E941" s="23">
        <f t="shared" si="76"/>
        <v>46.15</v>
      </c>
      <c r="F941" s="23">
        <f t="shared" si="78"/>
        <v>0</v>
      </c>
      <c r="G941" s="23">
        <f t="shared" si="77"/>
        <v>2003</v>
      </c>
    </row>
    <row r="942" spans="1:7" x14ac:dyDescent="0.2">
      <c r="A942" s="23" t="s">
        <v>1789</v>
      </c>
      <c r="C942" s="24">
        <f t="shared" si="74"/>
        <v>37834</v>
      </c>
      <c r="D942" s="23">
        <f t="shared" si="75"/>
        <v>46.18</v>
      </c>
      <c r="E942" s="23">
        <f t="shared" si="76"/>
        <v>46.18</v>
      </c>
      <c r="F942" s="23">
        <f t="shared" si="78"/>
        <v>6.4984297748811658E-4</v>
      </c>
      <c r="G942" s="23">
        <f t="shared" si="77"/>
        <v>2003</v>
      </c>
    </row>
    <row r="943" spans="1:7" x14ac:dyDescent="0.2">
      <c r="A943" s="23" t="s">
        <v>1788</v>
      </c>
      <c r="C943" s="24">
        <f t="shared" si="74"/>
        <v>37837</v>
      </c>
      <c r="D943" s="23">
        <f t="shared" si="75"/>
        <v>46.15</v>
      </c>
      <c r="E943" s="23">
        <f t="shared" si="76"/>
        <v>46.15</v>
      </c>
      <c r="F943" s="23">
        <f t="shared" si="78"/>
        <v>-6.4984297748812774E-4</v>
      </c>
      <c r="G943" s="23">
        <f t="shared" si="77"/>
        <v>2003</v>
      </c>
    </row>
    <row r="944" spans="1:7" x14ac:dyDescent="0.2">
      <c r="A944" s="23" t="s">
        <v>1787</v>
      </c>
      <c r="C944" s="24">
        <f t="shared" si="74"/>
        <v>37838</v>
      </c>
      <c r="D944" s="23">
        <f t="shared" si="75"/>
        <v>46.14</v>
      </c>
      <c r="E944" s="23">
        <f t="shared" si="76"/>
        <v>46.14</v>
      </c>
      <c r="F944" s="23">
        <f t="shared" si="78"/>
        <v>-2.1670820325351363E-4</v>
      </c>
      <c r="G944" s="23">
        <f t="shared" si="77"/>
        <v>2003</v>
      </c>
    </row>
    <row r="945" spans="1:7" x14ac:dyDescent="0.2">
      <c r="A945" s="23" t="s">
        <v>1786</v>
      </c>
      <c r="C945" s="24">
        <f t="shared" si="74"/>
        <v>37839</v>
      </c>
      <c r="D945" s="23">
        <f t="shared" si="75"/>
        <v>46.05</v>
      </c>
      <c r="E945" s="23">
        <f t="shared" si="76"/>
        <v>46.05</v>
      </c>
      <c r="F945" s="23">
        <f t="shared" si="78"/>
        <v>-1.9524900442917782E-3</v>
      </c>
      <c r="G945" s="23">
        <f t="shared" si="77"/>
        <v>2003</v>
      </c>
    </row>
    <row r="946" spans="1:7" x14ac:dyDescent="0.2">
      <c r="A946" s="23" t="s">
        <v>1785</v>
      </c>
      <c r="C946" s="24">
        <f t="shared" si="74"/>
        <v>37840</v>
      </c>
      <c r="D946" s="23">
        <f t="shared" si="75"/>
        <v>45.98</v>
      </c>
      <c r="E946" s="23">
        <f t="shared" si="76"/>
        <v>45.98</v>
      </c>
      <c r="F946" s="23">
        <f t="shared" si="78"/>
        <v>-1.5212433662803182E-3</v>
      </c>
      <c r="G946" s="23">
        <f t="shared" si="77"/>
        <v>2003</v>
      </c>
    </row>
    <row r="947" spans="1:7" x14ac:dyDescent="0.2">
      <c r="A947" s="23" t="s">
        <v>1784</v>
      </c>
      <c r="C947" s="24">
        <f t="shared" si="74"/>
        <v>37841</v>
      </c>
      <c r="D947" s="23">
        <f t="shared" si="75"/>
        <v>46.01</v>
      </c>
      <c r="E947" s="23">
        <f t="shared" si="76"/>
        <v>46.01</v>
      </c>
      <c r="F947" s="23">
        <f t="shared" si="78"/>
        <v>6.5224483234177792E-4</v>
      </c>
      <c r="G947" s="23">
        <f t="shared" si="77"/>
        <v>2003</v>
      </c>
    </row>
    <row r="948" spans="1:7" x14ac:dyDescent="0.2">
      <c r="A948" s="23" t="s">
        <v>1783</v>
      </c>
      <c r="C948" s="24">
        <f t="shared" si="74"/>
        <v>37844</v>
      </c>
      <c r="D948" s="23">
        <f t="shared" si="75"/>
        <v>45.99</v>
      </c>
      <c r="E948" s="23">
        <f t="shared" si="76"/>
        <v>45.99</v>
      </c>
      <c r="F948" s="23">
        <f t="shared" si="78"/>
        <v>-4.3478261554473594E-4</v>
      </c>
      <c r="G948" s="23">
        <f t="shared" si="77"/>
        <v>2003</v>
      </c>
    </row>
    <row r="949" spans="1:7" x14ac:dyDescent="0.2">
      <c r="A949" s="23" t="s">
        <v>1782</v>
      </c>
      <c r="C949" s="24">
        <f t="shared" si="74"/>
        <v>37845</v>
      </c>
      <c r="D949" s="23">
        <f t="shared" si="75"/>
        <v>45.89</v>
      </c>
      <c r="E949" s="23">
        <f t="shared" si="76"/>
        <v>45.89</v>
      </c>
      <c r="F949" s="23">
        <f t="shared" si="78"/>
        <v>-2.1767531450903135E-3</v>
      </c>
      <c r="G949" s="23">
        <f t="shared" si="77"/>
        <v>2003</v>
      </c>
    </row>
    <row r="950" spans="1:7" x14ac:dyDescent="0.2">
      <c r="A950" s="23" t="s">
        <v>1781</v>
      </c>
      <c r="C950" s="24">
        <f t="shared" si="74"/>
        <v>37846</v>
      </c>
      <c r="D950" s="23">
        <f t="shared" si="75"/>
        <v>45.95</v>
      </c>
      <c r="E950" s="23">
        <f t="shared" si="76"/>
        <v>45.95</v>
      </c>
      <c r="F950" s="23">
        <f t="shared" si="78"/>
        <v>1.3066203949540461E-3</v>
      </c>
      <c r="G950" s="23">
        <f t="shared" si="77"/>
        <v>2003</v>
      </c>
    </row>
    <row r="951" spans="1:7" x14ac:dyDescent="0.2">
      <c r="A951" s="23" t="s">
        <v>1780</v>
      </c>
      <c r="C951" s="24">
        <f t="shared" si="74"/>
        <v>37847</v>
      </c>
      <c r="D951" s="23">
        <f t="shared" si="75"/>
        <v>46</v>
      </c>
      <c r="E951" s="23">
        <f t="shared" si="76"/>
        <v>46</v>
      </c>
      <c r="F951" s="23">
        <f t="shared" si="78"/>
        <v>1.0875476873989189E-3</v>
      </c>
      <c r="G951" s="23">
        <f t="shared" si="77"/>
        <v>2003</v>
      </c>
    </row>
    <row r="952" spans="1:7" x14ac:dyDescent="0.2">
      <c r="A952" s="23" t="s">
        <v>1779</v>
      </c>
      <c r="C952" s="24">
        <f t="shared" si="74"/>
        <v>37848</v>
      </c>
      <c r="D952" s="23">
        <f t="shared" si="75"/>
        <v>46</v>
      </c>
      <c r="E952" s="23">
        <f t="shared" si="76"/>
        <v>46</v>
      </c>
      <c r="F952" s="23">
        <f t="shared" si="78"/>
        <v>0</v>
      </c>
      <c r="G952" s="23">
        <f t="shared" si="77"/>
        <v>2003</v>
      </c>
    </row>
    <row r="953" spans="1:7" x14ac:dyDescent="0.2">
      <c r="A953" s="23" t="s">
        <v>1778</v>
      </c>
      <c r="C953" s="24">
        <f t="shared" si="74"/>
        <v>37851</v>
      </c>
      <c r="D953" s="23">
        <f t="shared" si="75"/>
        <v>45.9</v>
      </c>
      <c r="E953" s="23">
        <f t="shared" si="76"/>
        <v>45.9</v>
      </c>
      <c r="F953" s="23">
        <f t="shared" si="78"/>
        <v>-2.1762794225955173E-3</v>
      </c>
      <c r="G953" s="23">
        <f t="shared" si="77"/>
        <v>2003</v>
      </c>
    </row>
    <row r="954" spans="1:7" x14ac:dyDescent="0.2">
      <c r="A954" s="23" t="s">
        <v>1777</v>
      </c>
      <c r="C954" s="24">
        <f t="shared" si="74"/>
        <v>37852</v>
      </c>
      <c r="D954" s="23">
        <f t="shared" si="75"/>
        <v>45.85</v>
      </c>
      <c r="E954" s="23">
        <f t="shared" si="76"/>
        <v>45.85</v>
      </c>
      <c r="F954" s="23">
        <f t="shared" si="78"/>
        <v>-1.0899183640255736E-3</v>
      </c>
      <c r="G954" s="23">
        <f t="shared" si="77"/>
        <v>2003</v>
      </c>
    </row>
    <row r="955" spans="1:7" x14ac:dyDescent="0.2">
      <c r="A955" s="23" t="s">
        <v>1776</v>
      </c>
      <c r="C955" s="24">
        <f t="shared" si="74"/>
        <v>37853</v>
      </c>
      <c r="D955" s="23">
        <f t="shared" si="75"/>
        <v>45.88</v>
      </c>
      <c r="E955" s="23">
        <f t="shared" si="76"/>
        <v>45.88</v>
      </c>
      <c r="F955" s="23">
        <f t="shared" si="78"/>
        <v>6.5409355869620997E-4</v>
      </c>
      <c r="G955" s="23">
        <f t="shared" si="77"/>
        <v>2003</v>
      </c>
    </row>
    <row r="956" spans="1:7" x14ac:dyDescent="0.2">
      <c r="A956" s="23" t="s">
        <v>1775</v>
      </c>
      <c r="C956" s="24">
        <f t="shared" si="74"/>
        <v>37854</v>
      </c>
      <c r="D956" s="23">
        <f t="shared" si="75"/>
        <v>45.8</v>
      </c>
      <c r="E956" s="23">
        <f t="shared" si="76"/>
        <v>45.8</v>
      </c>
      <c r="F956" s="23">
        <f t="shared" si="78"/>
        <v>-1.7452011410307498E-3</v>
      </c>
      <c r="G956" s="23">
        <f t="shared" si="77"/>
        <v>2003</v>
      </c>
    </row>
    <row r="957" spans="1:7" x14ac:dyDescent="0.2">
      <c r="A957" s="23" t="s">
        <v>1774</v>
      </c>
      <c r="C957" s="24">
        <f t="shared" si="74"/>
        <v>37855</v>
      </c>
      <c r="D957" s="23">
        <f t="shared" si="75"/>
        <v>45.88</v>
      </c>
      <c r="E957" s="23">
        <f t="shared" si="76"/>
        <v>45.88</v>
      </c>
      <c r="F957" s="23">
        <f t="shared" si="78"/>
        <v>1.7452011410308043E-3</v>
      </c>
      <c r="G957" s="23">
        <f t="shared" si="77"/>
        <v>2003</v>
      </c>
    </row>
    <row r="958" spans="1:7" x14ac:dyDescent="0.2">
      <c r="A958" s="23" t="s">
        <v>1773</v>
      </c>
      <c r="C958" s="24">
        <f t="shared" si="74"/>
        <v>37858</v>
      </c>
      <c r="D958" s="23">
        <f t="shared" si="75"/>
        <v>45.9</v>
      </c>
      <c r="E958" s="23">
        <f t="shared" si="76"/>
        <v>45.9</v>
      </c>
      <c r="F958" s="23">
        <f t="shared" si="78"/>
        <v>4.3582480532943895E-4</v>
      </c>
      <c r="G958" s="23">
        <f t="shared" si="77"/>
        <v>2003</v>
      </c>
    </row>
    <row r="959" spans="1:7" x14ac:dyDescent="0.2">
      <c r="A959" s="23" t="s">
        <v>1772</v>
      </c>
      <c r="C959" s="24">
        <f t="shared" si="74"/>
        <v>37859</v>
      </c>
      <c r="D959" s="23">
        <f t="shared" si="75"/>
        <v>45.88</v>
      </c>
      <c r="E959" s="23">
        <f t="shared" si="76"/>
        <v>45.88</v>
      </c>
      <c r="F959" s="23">
        <f t="shared" si="78"/>
        <v>-4.3582480532949072E-4</v>
      </c>
      <c r="G959" s="23">
        <f t="shared" si="77"/>
        <v>2003</v>
      </c>
    </row>
    <row r="960" spans="1:7" x14ac:dyDescent="0.2">
      <c r="A960" s="23" t="s">
        <v>1771</v>
      </c>
      <c r="C960" s="24">
        <f t="shared" si="74"/>
        <v>37860</v>
      </c>
      <c r="D960" s="23">
        <f t="shared" si="75"/>
        <v>45.88</v>
      </c>
      <c r="E960" s="23">
        <f t="shared" si="76"/>
        <v>45.88</v>
      </c>
      <c r="F960" s="23">
        <f t="shared" si="78"/>
        <v>0</v>
      </c>
      <c r="G960" s="23">
        <f t="shared" si="77"/>
        <v>2003</v>
      </c>
    </row>
    <row r="961" spans="1:7" x14ac:dyDescent="0.2">
      <c r="A961" s="23" t="s">
        <v>1770</v>
      </c>
      <c r="C961" s="24">
        <f t="shared" si="74"/>
        <v>37861</v>
      </c>
      <c r="D961" s="23">
        <f t="shared" si="75"/>
        <v>45.88</v>
      </c>
      <c r="E961" s="23">
        <f t="shared" si="76"/>
        <v>45.88</v>
      </c>
      <c r="F961" s="23">
        <f t="shared" si="78"/>
        <v>0</v>
      </c>
      <c r="G961" s="23">
        <f t="shared" si="77"/>
        <v>2003</v>
      </c>
    </row>
    <row r="962" spans="1:7" x14ac:dyDescent="0.2">
      <c r="A962" s="23" t="s">
        <v>1769</v>
      </c>
      <c r="C962" s="24">
        <f t="shared" si="74"/>
        <v>37862</v>
      </c>
      <c r="D962" s="23">
        <f t="shared" si="75"/>
        <v>45.88</v>
      </c>
      <c r="E962" s="23">
        <f t="shared" si="76"/>
        <v>45.88</v>
      </c>
      <c r="F962" s="23">
        <f t="shared" si="78"/>
        <v>0</v>
      </c>
      <c r="G962" s="23">
        <f t="shared" si="77"/>
        <v>2003</v>
      </c>
    </row>
    <row r="963" spans="1:7" x14ac:dyDescent="0.2">
      <c r="A963" s="23" t="s">
        <v>1768</v>
      </c>
      <c r="C963" s="24">
        <f t="shared" si="74"/>
        <v>37865</v>
      </c>
      <c r="D963" s="23" t="e">
        <f t="shared" si="75"/>
        <v>#VALUE!</v>
      </c>
      <c r="E963" s="23">
        <f t="shared" si="76"/>
        <v>45.88</v>
      </c>
      <c r="F963" s="23">
        <f t="shared" si="78"/>
        <v>0</v>
      </c>
      <c r="G963" s="23">
        <f t="shared" si="77"/>
        <v>2003</v>
      </c>
    </row>
    <row r="964" spans="1:7" x14ac:dyDescent="0.2">
      <c r="A964" s="23" t="s">
        <v>1767</v>
      </c>
      <c r="C964" s="24">
        <f t="shared" si="74"/>
        <v>37866</v>
      </c>
      <c r="D964" s="23">
        <f t="shared" si="75"/>
        <v>45.88</v>
      </c>
      <c r="E964" s="23">
        <f t="shared" si="76"/>
        <v>45.88</v>
      </c>
      <c r="F964" s="23">
        <f t="shared" si="78"/>
        <v>0</v>
      </c>
      <c r="G964" s="23">
        <f t="shared" si="77"/>
        <v>2003</v>
      </c>
    </row>
    <row r="965" spans="1:7" x14ac:dyDescent="0.2">
      <c r="A965" s="23" t="s">
        <v>1766</v>
      </c>
      <c r="C965" s="24">
        <f t="shared" si="74"/>
        <v>37867</v>
      </c>
      <c r="D965" s="23">
        <f t="shared" si="75"/>
        <v>45.9</v>
      </c>
      <c r="E965" s="23">
        <f t="shared" si="76"/>
        <v>45.9</v>
      </c>
      <c r="F965" s="23">
        <f t="shared" si="78"/>
        <v>4.3582480532943895E-4</v>
      </c>
      <c r="G965" s="23">
        <f t="shared" si="77"/>
        <v>2003</v>
      </c>
    </row>
    <row r="966" spans="1:7" x14ac:dyDescent="0.2">
      <c r="A966" s="23" t="s">
        <v>1765</v>
      </c>
      <c r="C966" s="24">
        <f t="shared" si="74"/>
        <v>37868</v>
      </c>
      <c r="D966" s="23">
        <f t="shared" si="75"/>
        <v>45.8</v>
      </c>
      <c r="E966" s="23">
        <f t="shared" si="76"/>
        <v>45.8</v>
      </c>
      <c r="F966" s="23">
        <f t="shared" si="78"/>
        <v>-2.1810259463602259E-3</v>
      </c>
      <c r="G966" s="23">
        <f t="shared" si="77"/>
        <v>2003</v>
      </c>
    </row>
    <row r="967" spans="1:7" x14ac:dyDescent="0.2">
      <c r="A967" s="23" t="s">
        <v>1764</v>
      </c>
      <c r="C967" s="24">
        <f t="shared" si="74"/>
        <v>37869</v>
      </c>
      <c r="D967" s="23">
        <f t="shared" si="75"/>
        <v>45.88</v>
      </c>
      <c r="E967" s="23">
        <f t="shared" si="76"/>
        <v>45.88</v>
      </c>
      <c r="F967" s="23">
        <f t="shared" si="78"/>
        <v>1.7452011410308043E-3</v>
      </c>
      <c r="G967" s="23">
        <f t="shared" si="77"/>
        <v>2003</v>
      </c>
    </row>
    <row r="968" spans="1:7" x14ac:dyDescent="0.2">
      <c r="A968" s="23" t="s">
        <v>1763</v>
      </c>
      <c r="C968" s="24">
        <f t="shared" ref="C968:C1031" si="79">VALUE(LEFT(A968,15))</f>
        <v>37872</v>
      </c>
      <c r="D968" s="23">
        <f t="shared" ref="D968:D1031" si="80">VALUE(RIGHT(A968,9))</f>
        <v>45.85</v>
      </c>
      <c r="E968" s="23">
        <f t="shared" ref="E968:E1031" si="81">IF(ISNUMBER(D968),D968,D967)</f>
        <v>45.85</v>
      </c>
      <c r="F968" s="23">
        <f t="shared" si="78"/>
        <v>-6.5409355869606067E-4</v>
      </c>
      <c r="G968" s="23">
        <f t="shared" ref="G968:G1031" si="82">YEAR(C968)</f>
        <v>2003</v>
      </c>
    </row>
    <row r="969" spans="1:7" x14ac:dyDescent="0.2">
      <c r="A969" s="23" t="s">
        <v>1762</v>
      </c>
      <c r="C969" s="24">
        <f t="shared" si="79"/>
        <v>37873</v>
      </c>
      <c r="D969" s="23">
        <f t="shared" si="80"/>
        <v>45.8</v>
      </c>
      <c r="E969" s="23">
        <f t="shared" si="81"/>
        <v>45.8</v>
      </c>
      <c r="F969" s="23">
        <f t="shared" ref="F969:F1032" si="83">LN(E969/E968)</f>
        <v>-1.091107582334679E-3</v>
      </c>
      <c r="G969" s="23">
        <f t="shared" si="82"/>
        <v>2003</v>
      </c>
    </row>
    <row r="970" spans="1:7" x14ac:dyDescent="0.2">
      <c r="A970" s="23" t="s">
        <v>1761</v>
      </c>
      <c r="C970" s="24">
        <f t="shared" si="79"/>
        <v>37874</v>
      </c>
      <c r="D970" s="23">
        <f t="shared" si="80"/>
        <v>45.82</v>
      </c>
      <c r="E970" s="23">
        <f t="shared" si="81"/>
        <v>45.82</v>
      </c>
      <c r="F970" s="23">
        <f t="shared" si="83"/>
        <v>4.3658590521022321E-4</v>
      </c>
      <c r="G970" s="23">
        <f t="shared" si="82"/>
        <v>2003</v>
      </c>
    </row>
    <row r="971" spans="1:7" x14ac:dyDescent="0.2">
      <c r="A971" s="23" t="s">
        <v>1760</v>
      </c>
      <c r="C971" s="24">
        <f t="shared" si="79"/>
        <v>37875</v>
      </c>
      <c r="D971" s="23">
        <f t="shared" si="80"/>
        <v>45.72</v>
      </c>
      <c r="E971" s="23">
        <f t="shared" si="81"/>
        <v>45.72</v>
      </c>
      <c r="F971" s="23">
        <f t="shared" si="83"/>
        <v>-2.1848380987395562E-3</v>
      </c>
      <c r="G971" s="23">
        <f t="shared" si="82"/>
        <v>2003</v>
      </c>
    </row>
    <row r="972" spans="1:7" x14ac:dyDescent="0.2">
      <c r="A972" s="23" t="s">
        <v>1759</v>
      </c>
      <c r="C972" s="24">
        <f t="shared" si="79"/>
        <v>37876</v>
      </c>
      <c r="D972" s="23">
        <f t="shared" si="80"/>
        <v>45.8</v>
      </c>
      <c r="E972" s="23">
        <f t="shared" si="81"/>
        <v>45.8</v>
      </c>
      <c r="F972" s="23">
        <f t="shared" si="83"/>
        <v>1.7482521935294133E-3</v>
      </c>
      <c r="G972" s="23">
        <f t="shared" si="82"/>
        <v>2003</v>
      </c>
    </row>
    <row r="973" spans="1:7" x14ac:dyDescent="0.2">
      <c r="A973" s="23" t="s">
        <v>1758</v>
      </c>
      <c r="C973" s="24">
        <f t="shared" si="79"/>
        <v>37879</v>
      </c>
      <c r="D973" s="23">
        <f t="shared" si="80"/>
        <v>45.8</v>
      </c>
      <c r="E973" s="23">
        <f t="shared" si="81"/>
        <v>45.8</v>
      </c>
      <c r="F973" s="23">
        <f t="shared" si="83"/>
        <v>0</v>
      </c>
      <c r="G973" s="23">
        <f t="shared" si="82"/>
        <v>2003</v>
      </c>
    </row>
    <row r="974" spans="1:7" x14ac:dyDescent="0.2">
      <c r="A974" s="23" t="s">
        <v>1757</v>
      </c>
      <c r="C974" s="24">
        <f t="shared" si="79"/>
        <v>37880</v>
      </c>
      <c r="D974" s="23">
        <f t="shared" si="80"/>
        <v>45.9</v>
      </c>
      <c r="E974" s="23">
        <f t="shared" si="81"/>
        <v>45.9</v>
      </c>
      <c r="F974" s="23">
        <f t="shared" si="83"/>
        <v>2.1810259463601461E-3</v>
      </c>
      <c r="G974" s="23">
        <f t="shared" si="82"/>
        <v>2003</v>
      </c>
    </row>
    <row r="975" spans="1:7" x14ac:dyDescent="0.2">
      <c r="A975" s="23" t="s">
        <v>1756</v>
      </c>
      <c r="C975" s="24">
        <f t="shared" si="79"/>
        <v>37881</v>
      </c>
      <c r="D975" s="23">
        <f t="shared" si="80"/>
        <v>45.95</v>
      </c>
      <c r="E975" s="23">
        <f t="shared" si="81"/>
        <v>45.95</v>
      </c>
      <c r="F975" s="23">
        <f t="shared" si="83"/>
        <v>1.0887317351966558E-3</v>
      </c>
      <c r="G975" s="23">
        <f t="shared" si="82"/>
        <v>2003</v>
      </c>
    </row>
    <row r="976" spans="1:7" x14ac:dyDescent="0.2">
      <c r="A976" s="23" t="s">
        <v>1755</v>
      </c>
      <c r="C976" s="24">
        <f t="shared" si="79"/>
        <v>37882</v>
      </c>
      <c r="D976" s="23">
        <f t="shared" si="80"/>
        <v>46</v>
      </c>
      <c r="E976" s="23">
        <f t="shared" si="81"/>
        <v>46</v>
      </c>
      <c r="F976" s="23">
        <f t="shared" si="83"/>
        <v>1.0875476873989189E-3</v>
      </c>
      <c r="G976" s="23">
        <f t="shared" si="82"/>
        <v>2003</v>
      </c>
    </row>
    <row r="977" spans="1:7" x14ac:dyDescent="0.2">
      <c r="A977" s="23" t="s">
        <v>1754</v>
      </c>
      <c r="C977" s="24">
        <f t="shared" si="79"/>
        <v>37883</v>
      </c>
      <c r="D977" s="23">
        <f t="shared" si="80"/>
        <v>45.98</v>
      </c>
      <c r="E977" s="23">
        <f t="shared" si="81"/>
        <v>45.98</v>
      </c>
      <c r="F977" s="23">
        <f t="shared" si="83"/>
        <v>-4.348771540595304E-4</v>
      </c>
      <c r="G977" s="23">
        <f t="shared" si="82"/>
        <v>2003</v>
      </c>
    </row>
    <row r="978" spans="1:7" x14ac:dyDescent="0.2">
      <c r="A978" s="23" t="s">
        <v>1753</v>
      </c>
      <c r="C978" s="24">
        <f t="shared" si="79"/>
        <v>37886</v>
      </c>
      <c r="D978" s="23">
        <f t="shared" si="80"/>
        <v>45.77</v>
      </c>
      <c r="E978" s="23">
        <f t="shared" si="81"/>
        <v>45.77</v>
      </c>
      <c r="F978" s="23">
        <f t="shared" si="83"/>
        <v>-4.5776646694845975E-3</v>
      </c>
      <c r="G978" s="23">
        <f t="shared" si="82"/>
        <v>2003</v>
      </c>
    </row>
    <row r="979" spans="1:7" x14ac:dyDescent="0.2">
      <c r="A979" s="23" t="s">
        <v>1752</v>
      </c>
      <c r="C979" s="24">
        <f t="shared" si="79"/>
        <v>37887</v>
      </c>
      <c r="D979" s="23">
        <f t="shared" si="80"/>
        <v>45.77</v>
      </c>
      <c r="E979" s="23">
        <f t="shared" si="81"/>
        <v>45.77</v>
      </c>
      <c r="F979" s="23">
        <f t="shared" si="83"/>
        <v>0</v>
      </c>
      <c r="G979" s="23">
        <f t="shared" si="82"/>
        <v>2003</v>
      </c>
    </row>
    <row r="980" spans="1:7" x14ac:dyDescent="0.2">
      <c r="A980" s="23" t="s">
        <v>1751</v>
      </c>
      <c r="C980" s="24">
        <f t="shared" si="79"/>
        <v>37888</v>
      </c>
      <c r="D980" s="23">
        <f t="shared" si="80"/>
        <v>45.88</v>
      </c>
      <c r="E980" s="23">
        <f t="shared" si="81"/>
        <v>45.88</v>
      </c>
      <c r="F980" s="23">
        <f t="shared" si="83"/>
        <v>2.4004375956192957E-3</v>
      </c>
      <c r="G980" s="23">
        <f t="shared" si="82"/>
        <v>2003</v>
      </c>
    </row>
    <row r="981" spans="1:7" x14ac:dyDescent="0.2">
      <c r="A981" s="23" t="s">
        <v>1750</v>
      </c>
      <c r="C981" s="24">
        <f t="shared" si="79"/>
        <v>37889</v>
      </c>
      <c r="D981" s="23">
        <f t="shared" si="80"/>
        <v>45.88</v>
      </c>
      <c r="E981" s="23">
        <f t="shared" si="81"/>
        <v>45.88</v>
      </c>
      <c r="F981" s="23">
        <f t="shared" si="83"/>
        <v>0</v>
      </c>
      <c r="G981" s="23">
        <f t="shared" si="82"/>
        <v>2003</v>
      </c>
    </row>
    <row r="982" spans="1:7" x14ac:dyDescent="0.2">
      <c r="A982" s="23" t="s">
        <v>1749</v>
      </c>
      <c r="C982" s="24">
        <f t="shared" si="79"/>
        <v>37890</v>
      </c>
      <c r="D982" s="23">
        <f t="shared" si="80"/>
        <v>45.77</v>
      </c>
      <c r="E982" s="23">
        <f t="shared" si="81"/>
        <v>45.77</v>
      </c>
      <c r="F982" s="23">
        <f t="shared" si="83"/>
        <v>-2.4004375956191695E-3</v>
      </c>
      <c r="G982" s="23">
        <f t="shared" si="82"/>
        <v>2003</v>
      </c>
    </row>
    <row r="983" spans="1:7" x14ac:dyDescent="0.2">
      <c r="A983" s="23" t="s">
        <v>1748</v>
      </c>
      <c r="C983" s="24">
        <f t="shared" si="79"/>
        <v>37893</v>
      </c>
      <c r="D983" s="23">
        <f t="shared" si="80"/>
        <v>45.85</v>
      </c>
      <c r="E983" s="23">
        <f t="shared" si="81"/>
        <v>45.85</v>
      </c>
      <c r="F983" s="23">
        <f t="shared" si="83"/>
        <v>1.7463440369230295E-3</v>
      </c>
      <c r="G983" s="23">
        <f t="shared" si="82"/>
        <v>2003</v>
      </c>
    </row>
    <row r="984" spans="1:7" x14ac:dyDescent="0.2">
      <c r="A984" s="23" t="s">
        <v>1747</v>
      </c>
      <c r="C984" s="24">
        <f t="shared" si="79"/>
        <v>37894</v>
      </c>
      <c r="D984" s="23">
        <f t="shared" si="80"/>
        <v>45.78</v>
      </c>
      <c r="E984" s="23">
        <f t="shared" si="81"/>
        <v>45.78</v>
      </c>
      <c r="F984" s="23">
        <f t="shared" si="83"/>
        <v>-1.5278841780531757E-3</v>
      </c>
      <c r="G984" s="23">
        <f t="shared" si="82"/>
        <v>2003</v>
      </c>
    </row>
    <row r="985" spans="1:7" x14ac:dyDescent="0.2">
      <c r="A985" s="23" t="s">
        <v>1746</v>
      </c>
      <c r="C985" s="24">
        <f t="shared" si="79"/>
        <v>37895</v>
      </c>
      <c r="D985" s="23">
        <f t="shared" si="80"/>
        <v>45.7</v>
      </c>
      <c r="E985" s="23">
        <f t="shared" si="81"/>
        <v>45.7</v>
      </c>
      <c r="F985" s="23">
        <f t="shared" si="83"/>
        <v>-1.7490166242616178E-3</v>
      </c>
      <c r="G985" s="23">
        <f t="shared" si="82"/>
        <v>2003</v>
      </c>
    </row>
    <row r="986" spans="1:7" x14ac:dyDescent="0.2">
      <c r="A986" s="23" t="s">
        <v>1745</v>
      </c>
      <c r="C986" s="24">
        <f t="shared" si="79"/>
        <v>37896</v>
      </c>
      <c r="D986" s="23">
        <f t="shared" si="80"/>
        <v>45.43</v>
      </c>
      <c r="E986" s="23">
        <f t="shared" si="81"/>
        <v>45.43</v>
      </c>
      <c r="F986" s="23">
        <f t="shared" si="83"/>
        <v>-5.9256181288471496E-3</v>
      </c>
      <c r="G986" s="23">
        <f t="shared" si="82"/>
        <v>2003</v>
      </c>
    </row>
    <row r="987" spans="1:7" x14ac:dyDescent="0.2">
      <c r="A987" s="23" t="s">
        <v>1744</v>
      </c>
      <c r="C987" s="24">
        <f t="shared" si="79"/>
        <v>37897</v>
      </c>
      <c r="D987" s="23">
        <f t="shared" si="80"/>
        <v>45.33</v>
      </c>
      <c r="E987" s="23">
        <f t="shared" si="81"/>
        <v>45.33</v>
      </c>
      <c r="F987" s="23">
        <f t="shared" si="83"/>
        <v>-2.2036148185541229E-3</v>
      </c>
      <c r="G987" s="23">
        <f t="shared" si="82"/>
        <v>2003</v>
      </c>
    </row>
    <row r="988" spans="1:7" x14ac:dyDescent="0.2">
      <c r="A988" s="23" t="s">
        <v>1743</v>
      </c>
      <c r="C988" s="24">
        <f t="shared" si="79"/>
        <v>37900</v>
      </c>
      <c r="D988" s="23">
        <f t="shared" si="80"/>
        <v>45.49</v>
      </c>
      <c r="E988" s="23">
        <f t="shared" si="81"/>
        <v>45.49</v>
      </c>
      <c r="F988" s="23">
        <f t="shared" si="83"/>
        <v>3.5234566291550157E-3</v>
      </c>
      <c r="G988" s="23">
        <f t="shared" si="82"/>
        <v>2003</v>
      </c>
    </row>
    <row r="989" spans="1:7" x14ac:dyDescent="0.2">
      <c r="A989" s="23" t="s">
        <v>1742</v>
      </c>
      <c r="C989" s="24">
        <f t="shared" si="79"/>
        <v>37901</v>
      </c>
      <c r="D989" s="23">
        <f t="shared" si="80"/>
        <v>45.33</v>
      </c>
      <c r="E989" s="23">
        <f t="shared" si="81"/>
        <v>45.33</v>
      </c>
      <c r="F989" s="23">
        <f t="shared" si="83"/>
        <v>-3.5234566291549307E-3</v>
      </c>
      <c r="G989" s="23">
        <f t="shared" si="82"/>
        <v>2003</v>
      </c>
    </row>
    <row r="990" spans="1:7" x14ac:dyDescent="0.2">
      <c r="A990" s="23" t="s">
        <v>1741</v>
      </c>
      <c r="C990" s="24">
        <f t="shared" si="79"/>
        <v>37902</v>
      </c>
      <c r="D990" s="23">
        <f t="shared" si="80"/>
        <v>45.43</v>
      </c>
      <c r="E990" s="23">
        <f t="shared" si="81"/>
        <v>45.43</v>
      </c>
      <c r="F990" s="23">
        <f t="shared" si="83"/>
        <v>2.203614818554047E-3</v>
      </c>
      <c r="G990" s="23">
        <f t="shared" si="82"/>
        <v>2003</v>
      </c>
    </row>
    <row r="991" spans="1:7" x14ac:dyDescent="0.2">
      <c r="A991" s="23" t="s">
        <v>1740</v>
      </c>
      <c r="C991" s="24">
        <f t="shared" si="79"/>
        <v>37903</v>
      </c>
      <c r="D991" s="23">
        <f t="shared" si="80"/>
        <v>45.29</v>
      </c>
      <c r="E991" s="23">
        <f t="shared" si="81"/>
        <v>45.29</v>
      </c>
      <c r="F991" s="23">
        <f t="shared" si="83"/>
        <v>-3.0864222031893912E-3</v>
      </c>
      <c r="G991" s="23">
        <f t="shared" si="82"/>
        <v>2003</v>
      </c>
    </row>
    <row r="992" spans="1:7" x14ac:dyDescent="0.2">
      <c r="A992" s="23" t="s">
        <v>1739</v>
      </c>
      <c r="C992" s="24">
        <f t="shared" si="79"/>
        <v>37904</v>
      </c>
      <c r="D992" s="23">
        <f t="shared" si="80"/>
        <v>45.42</v>
      </c>
      <c r="E992" s="23">
        <f t="shared" si="81"/>
        <v>45.42</v>
      </c>
      <c r="F992" s="23">
        <f t="shared" si="83"/>
        <v>2.8662791092898942E-3</v>
      </c>
      <c r="G992" s="23">
        <f t="shared" si="82"/>
        <v>2003</v>
      </c>
    </row>
    <row r="993" spans="1:7" x14ac:dyDescent="0.2">
      <c r="A993" s="23" t="s">
        <v>1738</v>
      </c>
      <c r="C993" s="24">
        <f t="shared" si="79"/>
        <v>37907</v>
      </c>
      <c r="D993" s="23" t="e">
        <f t="shared" si="80"/>
        <v>#VALUE!</v>
      </c>
      <c r="E993" s="23">
        <f t="shared" si="81"/>
        <v>45.42</v>
      </c>
      <c r="F993" s="23">
        <f t="shared" si="83"/>
        <v>0</v>
      </c>
      <c r="G993" s="23">
        <f t="shared" si="82"/>
        <v>2003</v>
      </c>
    </row>
    <row r="994" spans="1:7" x14ac:dyDescent="0.2">
      <c r="A994" s="23" t="s">
        <v>1737</v>
      </c>
      <c r="C994" s="24">
        <f t="shared" si="79"/>
        <v>37908</v>
      </c>
      <c r="D994" s="23">
        <f t="shared" si="80"/>
        <v>45.66</v>
      </c>
      <c r="E994" s="23">
        <f t="shared" si="81"/>
        <v>45.66</v>
      </c>
      <c r="F994" s="23">
        <f t="shared" si="83"/>
        <v>5.2701044242370234E-3</v>
      </c>
      <c r="G994" s="23">
        <f t="shared" si="82"/>
        <v>2003</v>
      </c>
    </row>
    <row r="995" spans="1:7" x14ac:dyDescent="0.2">
      <c r="A995" s="23" t="s">
        <v>1736</v>
      </c>
      <c r="C995" s="24">
        <f t="shared" si="79"/>
        <v>37909</v>
      </c>
      <c r="D995" s="23">
        <f t="shared" si="80"/>
        <v>45.7</v>
      </c>
      <c r="E995" s="23">
        <f t="shared" si="81"/>
        <v>45.7</v>
      </c>
      <c r="F995" s="23">
        <f t="shared" si="83"/>
        <v>8.7565679850966425E-4</v>
      </c>
      <c r="G995" s="23">
        <f t="shared" si="82"/>
        <v>2003</v>
      </c>
    </row>
    <row r="996" spans="1:7" x14ac:dyDescent="0.2">
      <c r="A996" s="23" t="s">
        <v>1735</v>
      </c>
      <c r="C996" s="24">
        <f t="shared" si="79"/>
        <v>37910</v>
      </c>
      <c r="D996" s="23">
        <f t="shared" si="80"/>
        <v>45.33</v>
      </c>
      <c r="E996" s="23">
        <f t="shared" si="81"/>
        <v>45.33</v>
      </c>
      <c r="F996" s="23">
        <f t="shared" si="83"/>
        <v>-8.1292329474012687E-3</v>
      </c>
      <c r="G996" s="23">
        <f t="shared" si="82"/>
        <v>2003</v>
      </c>
    </row>
    <row r="997" spans="1:7" x14ac:dyDescent="0.2">
      <c r="A997" s="23" t="s">
        <v>1734</v>
      </c>
      <c r="C997" s="24">
        <f t="shared" si="79"/>
        <v>37911</v>
      </c>
      <c r="D997" s="23">
        <f t="shared" si="80"/>
        <v>45.33</v>
      </c>
      <c r="E997" s="23">
        <f t="shared" si="81"/>
        <v>45.33</v>
      </c>
      <c r="F997" s="23">
        <f t="shared" si="83"/>
        <v>0</v>
      </c>
      <c r="G997" s="23">
        <f t="shared" si="82"/>
        <v>2003</v>
      </c>
    </row>
    <row r="998" spans="1:7" x14ac:dyDescent="0.2">
      <c r="A998" s="23" t="s">
        <v>1733</v>
      </c>
      <c r="C998" s="24">
        <f t="shared" si="79"/>
        <v>37914</v>
      </c>
      <c r="D998" s="23">
        <f t="shared" si="80"/>
        <v>45.36</v>
      </c>
      <c r="E998" s="23">
        <f t="shared" si="81"/>
        <v>45.36</v>
      </c>
      <c r="F998" s="23">
        <f t="shared" si="83"/>
        <v>6.6159446673871847E-4</v>
      </c>
      <c r="G998" s="23">
        <f t="shared" si="82"/>
        <v>2003</v>
      </c>
    </row>
    <row r="999" spans="1:7" x14ac:dyDescent="0.2">
      <c r="A999" s="23" t="s">
        <v>1732</v>
      </c>
      <c r="C999" s="24">
        <f t="shared" si="79"/>
        <v>37915</v>
      </c>
      <c r="D999" s="23">
        <f t="shared" si="80"/>
        <v>45.33</v>
      </c>
      <c r="E999" s="23">
        <f t="shared" si="81"/>
        <v>45.33</v>
      </c>
      <c r="F999" s="23">
        <f t="shared" si="83"/>
        <v>-6.6159446673877301E-4</v>
      </c>
      <c r="G999" s="23">
        <f t="shared" si="82"/>
        <v>2003</v>
      </c>
    </row>
    <row r="1000" spans="1:7" x14ac:dyDescent="0.2">
      <c r="A1000" s="23" t="s">
        <v>1731</v>
      </c>
      <c r="C1000" s="24">
        <f t="shared" si="79"/>
        <v>37916</v>
      </c>
      <c r="D1000" s="23">
        <f t="shared" si="80"/>
        <v>45.35</v>
      </c>
      <c r="E1000" s="23">
        <f t="shared" si="81"/>
        <v>45.35</v>
      </c>
      <c r="F1000" s="23">
        <f t="shared" si="83"/>
        <v>4.4111160838785165E-4</v>
      </c>
      <c r="G1000" s="23">
        <f t="shared" si="82"/>
        <v>2003</v>
      </c>
    </row>
    <row r="1001" spans="1:7" x14ac:dyDescent="0.2">
      <c r="A1001" s="23" t="s">
        <v>1730</v>
      </c>
      <c r="C1001" s="24">
        <f t="shared" si="79"/>
        <v>37917</v>
      </c>
      <c r="D1001" s="23">
        <f t="shared" si="80"/>
        <v>45.33</v>
      </c>
      <c r="E1001" s="23">
        <f t="shared" si="81"/>
        <v>45.33</v>
      </c>
      <c r="F1001" s="23">
        <f t="shared" si="83"/>
        <v>-4.4111160838773445E-4</v>
      </c>
      <c r="G1001" s="23">
        <f t="shared" si="82"/>
        <v>2003</v>
      </c>
    </row>
    <row r="1002" spans="1:7" x14ac:dyDescent="0.2">
      <c r="A1002" s="23" t="s">
        <v>1729</v>
      </c>
      <c r="C1002" s="24">
        <f t="shared" si="79"/>
        <v>37918</v>
      </c>
      <c r="D1002" s="23">
        <f t="shared" si="80"/>
        <v>45.32</v>
      </c>
      <c r="E1002" s="23">
        <f t="shared" si="81"/>
        <v>45.32</v>
      </c>
      <c r="F1002" s="23">
        <f t="shared" si="83"/>
        <v>-2.2062879295228335E-4</v>
      </c>
      <c r="G1002" s="23">
        <f t="shared" si="82"/>
        <v>2003</v>
      </c>
    </row>
    <row r="1003" spans="1:7" x14ac:dyDescent="0.2">
      <c r="A1003" s="23" t="s">
        <v>1728</v>
      </c>
      <c r="C1003" s="24">
        <f t="shared" si="79"/>
        <v>37921</v>
      </c>
      <c r="D1003" s="23">
        <f t="shared" si="80"/>
        <v>45.4</v>
      </c>
      <c r="E1003" s="23">
        <f t="shared" si="81"/>
        <v>45.4</v>
      </c>
      <c r="F1003" s="23">
        <f t="shared" si="83"/>
        <v>1.7636688874967138E-3</v>
      </c>
      <c r="G1003" s="23">
        <f t="shared" si="82"/>
        <v>2003</v>
      </c>
    </row>
    <row r="1004" spans="1:7" x14ac:dyDescent="0.2">
      <c r="A1004" s="23" t="s">
        <v>1727</v>
      </c>
      <c r="C1004" s="24">
        <f t="shared" si="79"/>
        <v>37922</v>
      </c>
      <c r="D1004" s="23">
        <f t="shared" si="80"/>
        <v>45.31</v>
      </c>
      <c r="E1004" s="23">
        <f t="shared" si="81"/>
        <v>45.31</v>
      </c>
      <c r="F1004" s="23">
        <f t="shared" si="83"/>
        <v>-1.9843463682554085E-3</v>
      </c>
      <c r="G1004" s="23">
        <f t="shared" si="82"/>
        <v>2003</v>
      </c>
    </row>
    <row r="1005" spans="1:7" x14ac:dyDescent="0.2">
      <c r="A1005" s="23" t="s">
        <v>1726</v>
      </c>
      <c r="C1005" s="24">
        <f t="shared" si="79"/>
        <v>37923</v>
      </c>
      <c r="D1005" s="23">
        <f t="shared" si="80"/>
        <v>45.36</v>
      </c>
      <c r="E1005" s="23">
        <f t="shared" si="81"/>
        <v>45.36</v>
      </c>
      <c r="F1005" s="23">
        <f t="shared" si="83"/>
        <v>1.1029007404498288E-3</v>
      </c>
      <c r="G1005" s="23">
        <f t="shared" si="82"/>
        <v>2003</v>
      </c>
    </row>
    <row r="1006" spans="1:7" x14ac:dyDescent="0.2">
      <c r="A1006" s="23" t="s">
        <v>1725</v>
      </c>
      <c r="C1006" s="24">
        <f t="shared" si="79"/>
        <v>37924</v>
      </c>
      <c r="D1006" s="23">
        <f t="shared" si="80"/>
        <v>45.35</v>
      </c>
      <c r="E1006" s="23">
        <f t="shared" si="81"/>
        <v>45.35</v>
      </c>
      <c r="F1006" s="23">
        <f t="shared" si="83"/>
        <v>-2.2048285835095892E-4</v>
      </c>
      <c r="G1006" s="23">
        <f t="shared" si="82"/>
        <v>2003</v>
      </c>
    </row>
    <row r="1007" spans="1:7" x14ac:dyDescent="0.2">
      <c r="A1007" s="23" t="s">
        <v>1724</v>
      </c>
      <c r="C1007" s="24">
        <f t="shared" si="79"/>
        <v>37925</v>
      </c>
      <c r="D1007" s="23">
        <f t="shared" si="80"/>
        <v>45.33</v>
      </c>
      <c r="E1007" s="23">
        <f t="shared" si="81"/>
        <v>45.33</v>
      </c>
      <c r="F1007" s="23">
        <f t="shared" si="83"/>
        <v>-4.4111160838773445E-4</v>
      </c>
      <c r="G1007" s="23">
        <f t="shared" si="82"/>
        <v>2003</v>
      </c>
    </row>
    <row r="1008" spans="1:7" x14ac:dyDescent="0.2">
      <c r="A1008" s="23" t="s">
        <v>1723</v>
      </c>
      <c r="C1008" s="24">
        <f t="shared" si="79"/>
        <v>37928</v>
      </c>
      <c r="D1008" s="23">
        <f t="shared" si="80"/>
        <v>45.32</v>
      </c>
      <c r="E1008" s="23">
        <f t="shared" si="81"/>
        <v>45.32</v>
      </c>
      <c r="F1008" s="23">
        <f t="shared" si="83"/>
        <v>-2.2062879295228335E-4</v>
      </c>
      <c r="G1008" s="23">
        <f t="shared" si="82"/>
        <v>2003</v>
      </c>
    </row>
    <row r="1009" spans="1:7" x14ac:dyDescent="0.2">
      <c r="A1009" s="23" t="s">
        <v>1722</v>
      </c>
      <c r="C1009" s="24">
        <f t="shared" si="79"/>
        <v>37929</v>
      </c>
      <c r="D1009" s="23">
        <f t="shared" si="80"/>
        <v>45.31</v>
      </c>
      <c r="E1009" s="23">
        <f t="shared" si="81"/>
        <v>45.31</v>
      </c>
      <c r="F1009" s="23">
        <f t="shared" si="83"/>
        <v>-2.206774807587057E-4</v>
      </c>
      <c r="G1009" s="23">
        <f t="shared" si="82"/>
        <v>2003</v>
      </c>
    </row>
    <row r="1010" spans="1:7" x14ac:dyDescent="0.2">
      <c r="A1010" s="23" t="s">
        <v>1721</v>
      </c>
      <c r="C1010" s="24">
        <f t="shared" si="79"/>
        <v>37930</v>
      </c>
      <c r="D1010" s="23">
        <f t="shared" si="80"/>
        <v>45.34</v>
      </c>
      <c r="E1010" s="23">
        <f t="shared" si="81"/>
        <v>45.34</v>
      </c>
      <c r="F1010" s="23">
        <f t="shared" si="83"/>
        <v>6.6188640033612253E-4</v>
      </c>
      <c r="G1010" s="23">
        <f t="shared" si="82"/>
        <v>2003</v>
      </c>
    </row>
    <row r="1011" spans="1:7" x14ac:dyDescent="0.2">
      <c r="A1011" s="23" t="s">
        <v>1720</v>
      </c>
      <c r="C1011" s="24">
        <f t="shared" si="79"/>
        <v>37931</v>
      </c>
      <c r="D1011" s="23">
        <f t="shared" si="80"/>
        <v>45.3</v>
      </c>
      <c r="E1011" s="23">
        <f t="shared" si="81"/>
        <v>45.3</v>
      </c>
      <c r="F1011" s="23">
        <f t="shared" si="83"/>
        <v>-8.8261259039470823E-4</v>
      </c>
      <c r="G1011" s="23">
        <f t="shared" si="82"/>
        <v>2003</v>
      </c>
    </row>
    <row r="1012" spans="1:7" x14ac:dyDescent="0.2">
      <c r="A1012" s="23" t="s">
        <v>1719</v>
      </c>
      <c r="C1012" s="24">
        <f t="shared" si="79"/>
        <v>37932</v>
      </c>
      <c r="D1012" s="23">
        <f t="shared" si="80"/>
        <v>45.33</v>
      </c>
      <c r="E1012" s="23">
        <f t="shared" si="81"/>
        <v>45.33</v>
      </c>
      <c r="F1012" s="23">
        <f t="shared" si="83"/>
        <v>6.6203246376958199E-4</v>
      </c>
      <c r="G1012" s="23">
        <f t="shared" si="82"/>
        <v>2003</v>
      </c>
    </row>
    <row r="1013" spans="1:7" x14ac:dyDescent="0.2">
      <c r="A1013" s="23" t="s">
        <v>1718</v>
      </c>
      <c r="C1013" s="24">
        <f t="shared" si="79"/>
        <v>37935</v>
      </c>
      <c r="D1013" s="23">
        <f t="shared" si="80"/>
        <v>45.33</v>
      </c>
      <c r="E1013" s="23">
        <f t="shared" si="81"/>
        <v>45.33</v>
      </c>
      <c r="F1013" s="23">
        <f t="shared" si="83"/>
        <v>0</v>
      </c>
      <c r="G1013" s="23">
        <f t="shared" si="82"/>
        <v>2003</v>
      </c>
    </row>
    <row r="1014" spans="1:7" x14ac:dyDescent="0.2">
      <c r="A1014" s="23" t="s">
        <v>1717</v>
      </c>
      <c r="C1014" s="24">
        <f t="shared" si="79"/>
        <v>37936</v>
      </c>
      <c r="D1014" s="23" t="e">
        <f t="shared" si="80"/>
        <v>#VALUE!</v>
      </c>
      <c r="E1014" s="23">
        <f t="shared" si="81"/>
        <v>45.33</v>
      </c>
      <c r="F1014" s="23">
        <f t="shared" si="83"/>
        <v>0</v>
      </c>
      <c r="G1014" s="23">
        <f t="shared" si="82"/>
        <v>2003</v>
      </c>
    </row>
    <row r="1015" spans="1:7" x14ac:dyDescent="0.2">
      <c r="A1015" s="23" t="s">
        <v>1716</v>
      </c>
      <c r="C1015" s="24">
        <f t="shared" si="79"/>
        <v>37937</v>
      </c>
      <c r="D1015" s="23">
        <f t="shared" si="80"/>
        <v>45.36</v>
      </c>
      <c r="E1015" s="23">
        <f t="shared" si="81"/>
        <v>45.36</v>
      </c>
      <c r="F1015" s="23">
        <f t="shared" si="83"/>
        <v>6.6159446673871847E-4</v>
      </c>
      <c r="G1015" s="23">
        <f t="shared" si="82"/>
        <v>2003</v>
      </c>
    </row>
    <row r="1016" spans="1:7" x14ac:dyDescent="0.2">
      <c r="A1016" s="23" t="s">
        <v>1715</v>
      </c>
      <c r="C1016" s="24">
        <f t="shared" si="79"/>
        <v>37938</v>
      </c>
      <c r="D1016" s="23">
        <f t="shared" si="80"/>
        <v>45.39</v>
      </c>
      <c r="E1016" s="23">
        <f t="shared" si="81"/>
        <v>45.39</v>
      </c>
      <c r="F1016" s="23">
        <f t="shared" si="83"/>
        <v>6.6115704887753472E-4</v>
      </c>
      <c r="G1016" s="23">
        <f t="shared" si="82"/>
        <v>2003</v>
      </c>
    </row>
    <row r="1017" spans="1:7" x14ac:dyDescent="0.2">
      <c r="A1017" s="23" t="s">
        <v>1714</v>
      </c>
      <c r="C1017" s="24">
        <f t="shared" si="79"/>
        <v>37939</v>
      </c>
      <c r="D1017" s="23">
        <f t="shared" si="80"/>
        <v>45.44</v>
      </c>
      <c r="E1017" s="23">
        <f t="shared" si="81"/>
        <v>45.44</v>
      </c>
      <c r="F1017" s="23">
        <f t="shared" si="83"/>
        <v>1.1009579445215793E-3</v>
      </c>
      <c r="G1017" s="23">
        <f t="shared" si="82"/>
        <v>2003</v>
      </c>
    </row>
    <row r="1018" spans="1:7" x14ac:dyDescent="0.2">
      <c r="A1018" s="23" t="s">
        <v>1713</v>
      </c>
      <c r="C1018" s="24">
        <f t="shared" si="79"/>
        <v>37942</v>
      </c>
      <c r="D1018" s="23">
        <f t="shared" si="80"/>
        <v>45.55</v>
      </c>
      <c r="E1018" s="23">
        <f t="shared" si="81"/>
        <v>45.55</v>
      </c>
      <c r="F1018" s="23">
        <f t="shared" si="83"/>
        <v>2.417849293071352E-3</v>
      </c>
      <c r="G1018" s="23">
        <f t="shared" si="82"/>
        <v>2003</v>
      </c>
    </row>
    <row r="1019" spans="1:7" x14ac:dyDescent="0.2">
      <c r="A1019" s="23" t="s">
        <v>1712</v>
      </c>
      <c r="C1019" s="24">
        <f t="shared" si="79"/>
        <v>37943</v>
      </c>
      <c r="D1019" s="23">
        <f t="shared" si="80"/>
        <v>45.62</v>
      </c>
      <c r="E1019" s="23">
        <f t="shared" si="81"/>
        <v>45.62</v>
      </c>
      <c r="F1019" s="23">
        <f t="shared" si="83"/>
        <v>1.5355931502747135E-3</v>
      </c>
      <c r="G1019" s="23">
        <f t="shared" si="82"/>
        <v>2003</v>
      </c>
    </row>
    <row r="1020" spans="1:7" x14ac:dyDescent="0.2">
      <c r="A1020" s="23" t="s">
        <v>1711</v>
      </c>
      <c r="C1020" s="24">
        <f t="shared" si="79"/>
        <v>37944</v>
      </c>
      <c r="D1020" s="23">
        <f t="shared" si="80"/>
        <v>45.63</v>
      </c>
      <c r="E1020" s="23">
        <f t="shared" si="81"/>
        <v>45.63</v>
      </c>
      <c r="F1020" s="23">
        <f t="shared" si="83"/>
        <v>2.1917808306934797E-4</v>
      </c>
      <c r="G1020" s="23">
        <f t="shared" si="82"/>
        <v>2003</v>
      </c>
    </row>
    <row r="1021" spans="1:7" x14ac:dyDescent="0.2">
      <c r="A1021" s="23" t="s">
        <v>1710</v>
      </c>
      <c r="C1021" s="24">
        <f t="shared" si="79"/>
        <v>37945</v>
      </c>
      <c r="D1021" s="23">
        <f t="shared" si="80"/>
        <v>45.78</v>
      </c>
      <c r="E1021" s="23">
        <f t="shared" si="81"/>
        <v>45.78</v>
      </c>
      <c r="F1021" s="23">
        <f t="shared" si="83"/>
        <v>3.2819195851093294E-3</v>
      </c>
      <c r="G1021" s="23">
        <f t="shared" si="82"/>
        <v>2003</v>
      </c>
    </row>
    <row r="1022" spans="1:7" x14ac:dyDescent="0.2">
      <c r="A1022" s="23" t="s">
        <v>1709</v>
      </c>
      <c r="C1022" s="24">
        <f t="shared" si="79"/>
        <v>37946</v>
      </c>
      <c r="D1022" s="23">
        <f t="shared" si="80"/>
        <v>45.75</v>
      </c>
      <c r="E1022" s="23">
        <f t="shared" si="81"/>
        <v>45.75</v>
      </c>
      <c r="F1022" s="23">
        <f t="shared" si="83"/>
        <v>-6.5552280289032884E-4</v>
      </c>
      <c r="G1022" s="23">
        <f t="shared" si="82"/>
        <v>2003</v>
      </c>
    </row>
    <row r="1023" spans="1:7" x14ac:dyDescent="0.2">
      <c r="A1023" s="23" t="s">
        <v>1708</v>
      </c>
      <c r="C1023" s="24">
        <f t="shared" si="79"/>
        <v>37949</v>
      </c>
      <c r="D1023" s="23">
        <f t="shared" si="80"/>
        <v>45.88</v>
      </c>
      <c r="E1023" s="23">
        <f t="shared" si="81"/>
        <v>45.88</v>
      </c>
      <c r="F1023" s="23">
        <f t="shared" si="83"/>
        <v>2.8375005396397471E-3</v>
      </c>
      <c r="G1023" s="23">
        <f t="shared" si="82"/>
        <v>2003</v>
      </c>
    </row>
    <row r="1024" spans="1:7" x14ac:dyDescent="0.2">
      <c r="A1024" s="23" t="s">
        <v>1707</v>
      </c>
      <c r="C1024" s="24">
        <f t="shared" si="79"/>
        <v>37950</v>
      </c>
      <c r="D1024" s="23">
        <f t="shared" si="80"/>
        <v>45.95</v>
      </c>
      <c r="E1024" s="23">
        <f t="shared" si="81"/>
        <v>45.95</v>
      </c>
      <c r="F1024" s="23">
        <f t="shared" si="83"/>
        <v>1.5245565405261317E-3</v>
      </c>
      <c r="G1024" s="23">
        <f t="shared" si="82"/>
        <v>2003</v>
      </c>
    </row>
    <row r="1025" spans="1:7" x14ac:dyDescent="0.2">
      <c r="A1025" s="23" t="s">
        <v>1706</v>
      </c>
      <c r="C1025" s="24">
        <f t="shared" si="79"/>
        <v>37951</v>
      </c>
      <c r="D1025" s="23">
        <f t="shared" si="80"/>
        <v>45.88</v>
      </c>
      <c r="E1025" s="23">
        <f t="shared" si="81"/>
        <v>45.88</v>
      </c>
      <c r="F1025" s="23">
        <f t="shared" si="83"/>
        <v>-1.5245565405261465E-3</v>
      </c>
      <c r="G1025" s="23">
        <f t="shared" si="82"/>
        <v>2003</v>
      </c>
    </row>
    <row r="1026" spans="1:7" x14ac:dyDescent="0.2">
      <c r="A1026" s="23" t="s">
        <v>1705</v>
      </c>
      <c r="C1026" s="24">
        <f t="shared" si="79"/>
        <v>37952</v>
      </c>
      <c r="D1026" s="23" t="e">
        <f t="shared" si="80"/>
        <v>#VALUE!</v>
      </c>
      <c r="E1026" s="23">
        <f t="shared" si="81"/>
        <v>45.88</v>
      </c>
      <c r="F1026" s="23">
        <f t="shared" si="83"/>
        <v>0</v>
      </c>
      <c r="G1026" s="23">
        <f t="shared" si="82"/>
        <v>2003</v>
      </c>
    </row>
    <row r="1027" spans="1:7" x14ac:dyDescent="0.2">
      <c r="A1027" s="23" t="s">
        <v>1704</v>
      </c>
      <c r="C1027" s="24">
        <f t="shared" si="79"/>
        <v>37953</v>
      </c>
      <c r="D1027" s="23">
        <f t="shared" si="80"/>
        <v>45.82</v>
      </c>
      <c r="E1027" s="23">
        <f t="shared" si="81"/>
        <v>45.82</v>
      </c>
      <c r="F1027" s="23">
        <f t="shared" si="83"/>
        <v>-1.3086152358205403E-3</v>
      </c>
      <c r="G1027" s="23">
        <f t="shared" si="82"/>
        <v>2003</v>
      </c>
    </row>
    <row r="1028" spans="1:7" x14ac:dyDescent="0.2">
      <c r="A1028" s="23" t="s">
        <v>1703</v>
      </c>
      <c r="C1028" s="24">
        <f t="shared" si="79"/>
        <v>37956</v>
      </c>
      <c r="D1028" s="23">
        <f t="shared" si="80"/>
        <v>45.77</v>
      </c>
      <c r="E1028" s="23">
        <f t="shared" si="81"/>
        <v>45.77</v>
      </c>
      <c r="F1028" s="23">
        <f t="shared" si="83"/>
        <v>-1.091822359798689E-3</v>
      </c>
      <c r="G1028" s="23">
        <f t="shared" si="82"/>
        <v>2003</v>
      </c>
    </row>
    <row r="1029" spans="1:7" x14ac:dyDescent="0.2">
      <c r="A1029" s="23" t="s">
        <v>1702</v>
      </c>
      <c r="C1029" s="24">
        <f t="shared" si="79"/>
        <v>37957</v>
      </c>
      <c r="D1029" s="23">
        <f t="shared" si="80"/>
        <v>45.7</v>
      </c>
      <c r="E1029" s="23">
        <f t="shared" si="81"/>
        <v>45.7</v>
      </c>
      <c r="F1029" s="23">
        <f t="shared" si="83"/>
        <v>-1.5305567653917194E-3</v>
      </c>
      <c r="G1029" s="23">
        <f t="shared" si="82"/>
        <v>2003</v>
      </c>
    </row>
    <row r="1030" spans="1:7" x14ac:dyDescent="0.2">
      <c r="A1030" s="23" t="s">
        <v>1701</v>
      </c>
      <c r="C1030" s="24">
        <f t="shared" si="79"/>
        <v>37958</v>
      </c>
      <c r="D1030" s="23">
        <f t="shared" si="80"/>
        <v>45.63</v>
      </c>
      <c r="E1030" s="23">
        <f t="shared" si="81"/>
        <v>45.63</v>
      </c>
      <c r="F1030" s="23">
        <f t="shared" si="83"/>
        <v>-1.5329029608478581E-3</v>
      </c>
      <c r="G1030" s="23">
        <f t="shared" si="82"/>
        <v>2003</v>
      </c>
    </row>
    <row r="1031" spans="1:7" x14ac:dyDescent="0.2">
      <c r="A1031" s="23" t="s">
        <v>1700</v>
      </c>
      <c r="C1031" s="24">
        <f t="shared" si="79"/>
        <v>37959</v>
      </c>
      <c r="D1031" s="23">
        <f t="shared" si="80"/>
        <v>45.66</v>
      </c>
      <c r="E1031" s="23">
        <f t="shared" si="81"/>
        <v>45.66</v>
      </c>
      <c r="F1031" s="23">
        <f t="shared" si="83"/>
        <v>6.5724616233822023E-4</v>
      </c>
      <c r="G1031" s="23">
        <f t="shared" si="82"/>
        <v>2003</v>
      </c>
    </row>
    <row r="1032" spans="1:7" x14ac:dyDescent="0.2">
      <c r="A1032" s="23" t="s">
        <v>1699</v>
      </c>
      <c r="C1032" s="24">
        <f t="shared" ref="C1032:C1095" si="84">VALUE(LEFT(A1032,15))</f>
        <v>37960</v>
      </c>
      <c r="D1032" s="23">
        <f t="shared" ref="D1032:D1095" si="85">VALUE(RIGHT(A1032,9))</f>
        <v>45.66</v>
      </c>
      <c r="E1032" s="23">
        <f t="shared" ref="E1032:E1095" si="86">IF(ISNUMBER(D1032),D1032,D1031)</f>
        <v>45.66</v>
      </c>
      <c r="F1032" s="23">
        <f t="shared" si="83"/>
        <v>0</v>
      </c>
      <c r="G1032" s="23">
        <f t="shared" ref="G1032:G1095" si="87">YEAR(C1032)</f>
        <v>2003</v>
      </c>
    </row>
    <row r="1033" spans="1:7" x14ac:dyDescent="0.2">
      <c r="A1033" s="23" t="s">
        <v>1698</v>
      </c>
      <c r="C1033" s="24">
        <f t="shared" si="84"/>
        <v>37963</v>
      </c>
      <c r="D1033" s="23">
        <f t="shared" si="85"/>
        <v>45.55</v>
      </c>
      <c r="E1033" s="23">
        <f t="shared" si="86"/>
        <v>45.55</v>
      </c>
      <c r="F1033" s="23">
        <f t="shared" ref="F1033:F1096" si="88">LN(E1033/E1032)</f>
        <v>-2.4120173956821336E-3</v>
      </c>
      <c r="G1033" s="23">
        <f t="shared" si="87"/>
        <v>2003</v>
      </c>
    </row>
    <row r="1034" spans="1:7" x14ac:dyDescent="0.2">
      <c r="A1034" s="23" t="s">
        <v>1697</v>
      </c>
      <c r="C1034" s="24">
        <f t="shared" si="84"/>
        <v>37964</v>
      </c>
      <c r="D1034" s="23">
        <f t="shared" si="85"/>
        <v>45.55</v>
      </c>
      <c r="E1034" s="23">
        <f t="shared" si="86"/>
        <v>45.55</v>
      </c>
      <c r="F1034" s="23">
        <f t="shared" si="88"/>
        <v>0</v>
      </c>
      <c r="G1034" s="23">
        <f t="shared" si="87"/>
        <v>2003</v>
      </c>
    </row>
    <row r="1035" spans="1:7" x14ac:dyDescent="0.2">
      <c r="A1035" s="23" t="s">
        <v>1696</v>
      </c>
      <c r="C1035" s="24">
        <f t="shared" si="84"/>
        <v>37965</v>
      </c>
      <c r="D1035" s="23">
        <f t="shared" si="85"/>
        <v>45.55</v>
      </c>
      <c r="E1035" s="23">
        <f t="shared" si="86"/>
        <v>45.55</v>
      </c>
      <c r="F1035" s="23">
        <f t="shared" si="88"/>
        <v>0</v>
      </c>
      <c r="G1035" s="23">
        <f t="shared" si="87"/>
        <v>2003</v>
      </c>
    </row>
    <row r="1036" spans="1:7" x14ac:dyDescent="0.2">
      <c r="A1036" s="23" t="s">
        <v>1695</v>
      </c>
      <c r="C1036" s="24">
        <f t="shared" si="84"/>
        <v>37966</v>
      </c>
      <c r="D1036" s="23">
        <f t="shared" si="85"/>
        <v>45.55</v>
      </c>
      <c r="E1036" s="23">
        <f t="shared" si="86"/>
        <v>45.55</v>
      </c>
      <c r="F1036" s="23">
        <f t="shared" si="88"/>
        <v>0</v>
      </c>
      <c r="G1036" s="23">
        <f t="shared" si="87"/>
        <v>2003</v>
      </c>
    </row>
    <row r="1037" spans="1:7" x14ac:dyDescent="0.2">
      <c r="A1037" s="23" t="s">
        <v>1694</v>
      </c>
      <c r="C1037" s="24">
        <f t="shared" si="84"/>
        <v>37967</v>
      </c>
      <c r="D1037" s="23">
        <f t="shared" si="85"/>
        <v>45.55</v>
      </c>
      <c r="E1037" s="23">
        <f t="shared" si="86"/>
        <v>45.55</v>
      </c>
      <c r="F1037" s="23">
        <f t="shared" si="88"/>
        <v>0</v>
      </c>
      <c r="G1037" s="23">
        <f t="shared" si="87"/>
        <v>2003</v>
      </c>
    </row>
    <row r="1038" spans="1:7" x14ac:dyDescent="0.2">
      <c r="A1038" s="23" t="s">
        <v>1693</v>
      </c>
      <c r="C1038" s="24">
        <f t="shared" si="84"/>
        <v>37970</v>
      </c>
      <c r="D1038" s="23">
        <f t="shared" si="85"/>
        <v>45.55</v>
      </c>
      <c r="E1038" s="23">
        <f t="shared" si="86"/>
        <v>45.55</v>
      </c>
      <c r="F1038" s="23">
        <f t="shared" si="88"/>
        <v>0</v>
      </c>
      <c r="G1038" s="23">
        <f t="shared" si="87"/>
        <v>2003</v>
      </c>
    </row>
    <row r="1039" spans="1:7" x14ac:dyDescent="0.2">
      <c r="A1039" s="23" t="s">
        <v>1692</v>
      </c>
      <c r="C1039" s="24">
        <f t="shared" si="84"/>
        <v>37971</v>
      </c>
      <c r="D1039" s="23">
        <f t="shared" si="85"/>
        <v>45.5</v>
      </c>
      <c r="E1039" s="23">
        <f t="shared" si="86"/>
        <v>45.5</v>
      </c>
      <c r="F1039" s="23">
        <f t="shared" si="88"/>
        <v>-1.0982977490625657E-3</v>
      </c>
      <c r="G1039" s="23">
        <f t="shared" si="87"/>
        <v>2003</v>
      </c>
    </row>
    <row r="1040" spans="1:7" x14ac:dyDescent="0.2">
      <c r="A1040" s="23" t="s">
        <v>1691</v>
      </c>
      <c r="C1040" s="24">
        <f t="shared" si="84"/>
        <v>37972</v>
      </c>
      <c r="D1040" s="23">
        <f t="shared" si="85"/>
        <v>45.55</v>
      </c>
      <c r="E1040" s="23">
        <f t="shared" si="86"/>
        <v>45.55</v>
      </c>
      <c r="F1040" s="23">
        <f t="shared" si="88"/>
        <v>1.0982977490625919E-3</v>
      </c>
      <c r="G1040" s="23">
        <f t="shared" si="87"/>
        <v>2003</v>
      </c>
    </row>
    <row r="1041" spans="1:7" x14ac:dyDescent="0.2">
      <c r="A1041" s="23" t="s">
        <v>1690</v>
      </c>
      <c r="C1041" s="24">
        <f t="shared" si="84"/>
        <v>37973</v>
      </c>
      <c r="D1041" s="23">
        <f t="shared" si="85"/>
        <v>45.5</v>
      </c>
      <c r="E1041" s="23">
        <f t="shared" si="86"/>
        <v>45.5</v>
      </c>
      <c r="F1041" s="23">
        <f t="shared" si="88"/>
        <v>-1.0982977490625657E-3</v>
      </c>
      <c r="G1041" s="23">
        <f t="shared" si="87"/>
        <v>2003</v>
      </c>
    </row>
    <row r="1042" spans="1:7" x14ac:dyDescent="0.2">
      <c r="A1042" s="23" t="s">
        <v>1689</v>
      </c>
      <c r="C1042" s="24">
        <f t="shared" si="84"/>
        <v>37974</v>
      </c>
      <c r="D1042" s="23">
        <f t="shared" si="85"/>
        <v>45.54</v>
      </c>
      <c r="E1042" s="23">
        <f t="shared" si="86"/>
        <v>45.54</v>
      </c>
      <c r="F1042" s="23">
        <f t="shared" si="88"/>
        <v>8.7873467868873547E-4</v>
      </c>
      <c r="G1042" s="23">
        <f t="shared" si="87"/>
        <v>2003</v>
      </c>
    </row>
    <row r="1043" spans="1:7" x14ac:dyDescent="0.2">
      <c r="A1043" s="23" t="s">
        <v>1688</v>
      </c>
      <c r="C1043" s="24">
        <f t="shared" si="84"/>
        <v>37977</v>
      </c>
      <c r="D1043" s="23">
        <f t="shared" si="85"/>
        <v>45.52</v>
      </c>
      <c r="E1043" s="23">
        <f t="shared" si="86"/>
        <v>45.52</v>
      </c>
      <c r="F1043" s="23">
        <f t="shared" si="88"/>
        <v>-4.3927081751798892E-4</v>
      </c>
      <c r="G1043" s="23">
        <f t="shared" si="87"/>
        <v>2003</v>
      </c>
    </row>
    <row r="1044" spans="1:7" x14ac:dyDescent="0.2">
      <c r="A1044" s="23" t="s">
        <v>1687</v>
      </c>
      <c r="C1044" s="24">
        <f t="shared" si="84"/>
        <v>37978</v>
      </c>
      <c r="D1044" s="23">
        <f t="shared" si="85"/>
        <v>45.52</v>
      </c>
      <c r="E1044" s="23">
        <f t="shared" si="86"/>
        <v>45.52</v>
      </c>
      <c r="F1044" s="23">
        <f t="shared" si="88"/>
        <v>0</v>
      </c>
      <c r="G1044" s="23">
        <f t="shared" si="87"/>
        <v>2003</v>
      </c>
    </row>
    <row r="1045" spans="1:7" x14ac:dyDescent="0.2">
      <c r="A1045" s="23" t="s">
        <v>1686</v>
      </c>
      <c r="C1045" s="24">
        <f t="shared" si="84"/>
        <v>37979</v>
      </c>
      <c r="D1045" s="23">
        <f t="shared" si="85"/>
        <v>45.5</v>
      </c>
      <c r="E1045" s="23">
        <f t="shared" si="86"/>
        <v>45.5</v>
      </c>
      <c r="F1045" s="23">
        <f t="shared" si="88"/>
        <v>-4.3946386117077403E-4</v>
      </c>
      <c r="G1045" s="23">
        <f t="shared" si="87"/>
        <v>2003</v>
      </c>
    </row>
    <row r="1046" spans="1:7" x14ac:dyDescent="0.2">
      <c r="A1046" s="23" t="s">
        <v>1685</v>
      </c>
      <c r="C1046" s="24">
        <f t="shared" si="84"/>
        <v>37980</v>
      </c>
      <c r="D1046" s="23" t="e">
        <f t="shared" si="85"/>
        <v>#VALUE!</v>
      </c>
      <c r="E1046" s="23">
        <f t="shared" si="86"/>
        <v>45.5</v>
      </c>
      <c r="F1046" s="23">
        <f t="shared" si="88"/>
        <v>0</v>
      </c>
      <c r="G1046" s="23">
        <f t="shared" si="87"/>
        <v>2003</v>
      </c>
    </row>
    <row r="1047" spans="1:7" x14ac:dyDescent="0.2">
      <c r="A1047" s="23" t="s">
        <v>1684</v>
      </c>
      <c r="C1047" s="24">
        <f t="shared" si="84"/>
        <v>37981</v>
      </c>
      <c r="D1047" s="23">
        <f t="shared" si="85"/>
        <v>45.5</v>
      </c>
      <c r="E1047" s="23">
        <f t="shared" si="86"/>
        <v>45.5</v>
      </c>
      <c r="F1047" s="23">
        <f t="shared" si="88"/>
        <v>0</v>
      </c>
      <c r="G1047" s="23">
        <f t="shared" si="87"/>
        <v>2003</v>
      </c>
    </row>
    <row r="1048" spans="1:7" x14ac:dyDescent="0.2">
      <c r="A1048" s="23" t="s">
        <v>1683</v>
      </c>
      <c r="C1048" s="24">
        <f t="shared" si="84"/>
        <v>37984</v>
      </c>
      <c r="D1048" s="23">
        <f t="shared" si="85"/>
        <v>45.66</v>
      </c>
      <c r="E1048" s="23">
        <f t="shared" si="86"/>
        <v>45.66</v>
      </c>
      <c r="F1048" s="23">
        <f t="shared" si="88"/>
        <v>3.5103151447445921E-3</v>
      </c>
      <c r="G1048" s="23">
        <f t="shared" si="87"/>
        <v>2003</v>
      </c>
    </row>
    <row r="1049" spans="1:7" x14ac:dyDescent="0.2">
      <c r="A1049" s="23" t="s">
        <v>1682</v>
      </c>
      <c r="C1049" s="24">
        <f t="shared" si="84"/>
        <v>37985</v>
      </c>
      <c r="D1049" s="23">
        <f t="shared" si="85"/>
        <v>45.57</v>
      </c>
      <c r="E1049" s="23">
        <f t="shared" si="86"/>
        <v>45.57</v>
      </c>
      <c r="F1049" s="23">
        <f t="shared" si="88"/>
        <v>-1.9730358258582227E-3</v>
      </c>
      <c r="G1049" s="23">
        <f t="shared" si="87"/>
        <v>2003</v>
      </c>
    </row>
    <row r="1050" spans="1:7" x14ac:dyDescent="0.2">
      <c r="A1050" s="23" t="s">
        <v>1681</v>
      </c>
      <c r="C1050" s="24">
        <f t="shared" si="84"/>
        <v>37986</v>
      </c>
      <c r="D1050" s="23">
        <f t="shared" si="85"/>
        <v>45.55</v>
      </c>
      <c r="E1050" s="23">
        <f t="shared" si="86"/>
        <v>45.55</v>
      </c>
      <c r="F1050" s="23">
        <f t="shared" si="88"/>
        <v>-4.3898156982392412E-4</v>
      </c>
      <c r="G1050" s="23">
        <f t="shared" si="87"/>
        <v>2003</v>
      </c>
    </row>
    <row r="1051" spans="1:7" x14ac:dyDescent="0.2">
      <c r="A1051" s="23" t="s">
        <v>1680</v>
      </c>
      <c r="C1051" s="24">
        <f t="shared" si="84"/>
        <v>37987</v>
      </c>
      <c r="D1051" s="23" t="e">
        <f t="shared" si="85"/>
        <v>#VALUE!</v>
      </c>
      <c r="E1051" s="23">
        <f t="shared" si="86"/>
        <v>45.55</v>
      </c>
      <c r="F1051" s="23">
        <f t="shared" si="88"/>
        <v>0</v>
      </c>
      <c r="G1051" s="23">
        <f t="shared" si="87"/>
        <v>2004</v>
      </c>
    </row>
    <row r="1052" spans="1:7" x14ac:dyDescent="0.2">
      <c r="A1052" s="23" t="s">
        <v>1679</v>
      </c>
      <c r="C1052" s="24">
        <f t="shared" si="84"/>
        <v>37988</v>
      </c>
      <c r="D1052" s="23">
        <f t="shared" si="85"/>
        <v>45.68</v>
      </c>
      <c r="E1052" s="23">
        <f t="shared" si="86"/>
        <v>45.68</v>
      </c>
      <c r="F1052" s="23">
        <f t="shared" si="88"/>
        <v>2.849941641787482E-3</v>
      </c>
      <c r="G1052" s="23">
        <f t="shared" si="87"/>
        <v>2004</v>
      </c>
    </row>
    <row r="1053" spans="1:7" x14ac:dyDescent="0.2">
      <c r="A1053" s="23" t="s">
        <v>1678</v>
      </c>
      <c r="C1053" s="24">
        <f t="shared" si="84"/>
        <v>37991</v>
      </c>
      <c r="D1053" s="23">
        <f t="shared" si="85"/>
        <v>45.6</v>
      </c>
      <c r="E1053" s="23">
        <f t="shared" si="86"/>
        <v>45.6</v>
      </c>
      <c r="F1053" s="23">
        <f t="shared" si="88"/>
        <v>-1.7528488274143605E-3</v>
      </c>
      <c r="G1053" s="23">
        <f t="shared" si="87"/>
        <v>2004</v>
      </c>
    </row>
    <row r="1054" spans="1:7" x14ac:dyDescent="0.2">
      <c r="A1054" s="23" t="s">
        <v>1677</v>
      </c>
      <c r="C1054" s="24">
        <f t="shared" si="84"/>
        <v>37992</v>
      </c>
      <c r="D1054" s="23">
        <f t="shared" si="85"/>
        <v>45.66</v>
      </c>
      <c r="E1054" s="23">
        <f t="shared" si="86"/>
        <v>45.66</v>
      </c>
      <c r="F1054" s="23">
        <f t="shared" si="88"/>
        <v>1.3149245813090221E-3</v>
      </c>
      <c r="G1054" s="23">
        <f t="shared" si="87"/>
        <v>2004</v>
      </c>
    </row>
    <row r="1055" spans="1:7" x14ac:dyDescent="0.2">
      <c r="A1055" s="23" t="s">
        <v>1676</v>
      </c>
      <c r="C1055" s="24">
        <f t="shared" si="84"/>
        <v>37993</v>
      </c>
      <c r="D1055" s="23">
        <f t="shared" si="85"/>
        <v>45.53</v>
      </c>
      <c r="E1055" s="23">
        <f t="shared" si="86"/>
        <v>45.53</v>
      </c>
      <c r="F1055" s="23">
        <f t="shared" si="88"/>
        <v>-2.8511917549586927E-3</v>
      </c>
      <c r="G1055" s="23">
        <f t="shared" si="87"/>
        <v>2004</v>
      </c>
    </row>
    <row r="1056" spans="1:7" x14ac:dyDescent="0.2">
      <c r="A1056" s="23" t="s">
        <v>1675</v>
      </c>
      <c r="C1056" s="24">
        <f t="shared" si="84"/>
        <v>37994</v>
      </c>
      <c r="D1056" s="23">
        <f t="shared" si="85"/>
        <v>45.55</v>
      </c>
      <c r="E1056" s="23">
        <f t="shared" si="86"/>
        <v>45.55</v>
      </c>
      <c r="F1056" s="23">
        <f t="shared" si="88"/>
        <v>4.3917435927654961E-4</v>
      </c>
      <c r="G1056" s="23">
        <f t="shared" si="87"/>
        <v>2004</v>
      </c>
    </row>
    <row r="1057" spans="1:7" x14ac:dyDescent="0.2">
      <c r="A1057" s="23" t="s">
        <v>1674</v>
      </c>
      <c r="C1057" s="24">
        <f t="shared" si="84"/>
        <v>37995</v>
      </c>
      <c r="D1057" s="23">
        <f t="shared" si="85"/>
        <v>45.48</v>
      </c>
      <c r="E1057" s="23">
        <f t="shared" si="86"/>
        <v>45.48</v>
      </c>
      <c r="F1057" s="23">
        <f t="shared" si="88"/>
        <v>-1.5379548236319953E-3</v>
      </c>
      <c r="G1057" s="23">
        <f t="shared" si="87"/>
        <v>2004</v>
      </c>
    </row>
    <row r="1058" spans="1:7" x14ac:dyDescent="0.2">
      <c r="A1058" s="23" t="s">
        <v>1673</v>
      </c>
      <c r="C1058" s="24">
        <f t="shared" si="84"/>
        <v>37998</v>
      </c>
      <c r="D1058" s="23">
        <f t="shared" si="85"/>
        <v>45.44</v>
      </c>
      <c r="E1058" s="23">
        <f t="shared" si="86"/>
        <v>45.44</v>
      </c>
      <c r="F1058" s="23">
        <f t="shared" si="88"/>
        <v>-8.7989446943939262E-4</v>
      </c>
      <c r="G1058" s="23">
        <f t="shared" si="87"/>
        <v>2004</v>
      </c>
    </row>
    <row r="1059" spans="1:7" x14ac:dyDescent="0.2">
      <c r="A1059" s="23" t="s">
        <v>1672</v>
      </c>
      <c r="C1059" s="24">
        <f t="shared" si="84"/>
        <v>37999</v>
      </c>
      <c r="D1059" s="23">
        <f t="shared" si="85"/>
        <v>45.44</v>
      </c>
      <c r="E1059" s="23">
        <f t="shared" si="86"/>
        <v>45.44</v>
      </c>
      <c r="F1059" s="23">
        <f t="shared" si="88"/>
        <v>0</v>
      </c>
      <c r="G1059" s="23">
        <f t="shared" si="87"/>
        <v>2004</v>
      </c>
    </row>
    <row r="1060" spans="1:7" x14ac:dyDescent="0.2">
      <c r="A1060" s="23" t="s">
        <v>1671</v>
      </c>
      <c r="C1060" s="24">
        <f t="shared" si="84"/>
        <v>38000</v>
      </c>
      <c r="D1060" s="23">
        <f t="shared" si="85"/>
        <v>45.42</v>
      </c>
      <c r="E1060" s="23">
        <f t="shared" si="86"/>
        <v>45.42</v>
      </c>
      <c r="F1060" s="23">
        <f t="shared" si="88"/>
        <v>-4.4023773548345849E-4</v>
      </c>
      <c r="G1060" s="23">
        <f t="shared" si="87"/>
        <v>2004</v>
      </c>
    </row>
    <row r="1061" spans="1:7" x14ac:dyDescent="0.2">
      <c r="A1061" s="23" t="s">
        <v>1670</v>
      </c>
      <c r="C1061" s="24">
        <f t="shared" si="84"/>
        <v>38001</v>
      </c>
      <c r="D1061" s="23">
        <f t="shared" si="85"/>
        <v>45.44</v>
      </c>
      <c r="E1061" s="23">
        <f t="shared" si="86"/>
        <v>45.44</v>
      </c>
      <c r="F1061" s="23">
        <f t="shared" si="88"/>
        <v>4.402377354833312E-4</v>
      </c>
      <c r="G1061" s="23">
        <f t="shared" si="87"/>
        <v>2004</v>
      </c>
    </row>
    <row r="1062" spans="1:7" x14ac:dyDescent="0.2">
      <c r="A1062" s="23" t="s">
        <v>1669</v>
      </c>
      <c r="C1062" s="24">
        <f t="shared" si="84"/>
        <v>38002</v>
      </c>
      <c r="D1062" s="23">
        <f t="shared" si="85"/>
        <v>45.45</v>
      </c>
      <c r="E1062" s="23">
        <f t="shared" si="86"/>
        <v>45.45</v>
      </c>
      <c r="F1062" s="23">
        <f t="shared" si="88"/>
        <v>2.2004621059196485E-4</v>
      </c>
      <c r="G1062" s="23">
        <f t="shared" si="87"/>
        <v>2004</v>
      </c>
    </row>
    <row r="1063" spans="1:7" x14ac:dyDescent="0.2">
      <c r="A1063" s="23" t="s">
        <v>1668</v>
      </c>
      <c r="C1063" s="24">
        <f t="shared" si="84"/>
        <v>38005</v>
      </c>
      <c r="D1063" s="23" t="e">
        <f t="shared" si="85"/>
        <v>#VALUE!</v>
      </c>
      <c r="E1063" s="23">
        <f t="shared" si="86"/>
        <v>45.45</v>
      </c>
      <c r="F1063" s="23">
        <f t="shared" si="88"/>
        <v>0</v>
      </c>
      <c r="G1063" s="23">
        <f t="shared" si="87"/>
        <v>2004</v>
      </c>
    </row>
    <row r="1064" spans="1:7" x14ac:dyDescent="0.2">
      <c r="A1064" s="23" t="s">
        <v>1667</v>
      </c>
      <c r="C1064" s="24">
        <f t="shared" si="84"/>
        <v>38006</v>
      </c>
      <c r="D1064" s="23">
        <f t="shared" si="85"/>
        <v>45.43</v>
      </c>
      <c r="E1064" s="23">
        <f t="shared" si="86"/>
        <v>45.43</v>
      </c>
      <c r="F1064" s="23">
        <f t="shared" si="88"/>
        <v>-4.4014085217603232E-4</v>
      </c>
      <c r="G1064" s="23">
        <f t="shared" si="87"/>
        <v>2004</v>
      </c>
    </row>
    <row r="1065" spans="1:7" x14ac:dyDescent="0.2">
      <c r="A1065" s="23" t="s">
        <v>1666</v>
      </c>
      <c r="C1065" s="24">
        <f t="shared" si="84"/>
        <v>38007</v>
      </c>
      <c r="D1065" s="23">
        <f t="shared" si="85"/>
        <v>45.43</v>
      </c>
      <c r="E1065" s="23">
        <f t="shared" si="86"/>
        <v>45.43</v>
      </c>
      <c r="F1065" s="23">
        <f t="shared" si="88"/>
        <v>0</v>
      </c>
      <c r="G1065" s="23">
        <f t="shared" si="87"/>
        <v>2004</v>
      </c>
    </row>
    <row r="1066" spans="1:7" x14ac:dyDescent="0.2">
      <c r="A1066" s="23" t="s">
        <v>1665</v>
      </c>
      <c r="C1066" s="24">
        <f t="shared" si="84"/>
        <v>38008</v>
      </c>
      <c r="D1066" s="23">
        <f t="shared" si="85"/>
        <v>45.43</v>
      </c>
      <c r="E1066" s="23">
        <f t="shared" si="86"/>
        <v>45.43</v>
      </c>
      <c r="F1066" s="23">
        <f t="shared" si="88"/>
        <v>0</v>
      </c>
      <c r="G1066" s="23">
        <f t="shared" si="87"/>
        <v>2004</v>
      </c>
    </row>
    <row r="1067" spans="1:7" x14ac:dyDescent="0.2">
      <c r="A1067" s="23" t="s">
        <v>1664</v>
      </c>
      <c r="C1067" s="24">
        <f t="shared" si="84"/>
        <v>38009</v>
      </c>
      <c r="D1067" s="23">
        <f t="shared" si="85"/>
        <v>45.43</v>
      </c>
      <c r="E1067" s="23">
        <f t="shared" si="86"/>
        <v>45.43</v>
      </c>
      <c r="F1067" s="23">
        <f t="shared" si="88"/>
        <v>0</v>
      </c>
      <c r="G1067" s="23">
        <f t="shared" si="87"/>
        <v>2004</v>
      </c>
    </row>
    <row r="1068" spans="1:7" x14ac:dyDescent="0.2">
      <c r="A1068" s="23" t="s">
        <v>1663</v>
      </c>
      <c r="C1068" s="24">
        <f t="shared" si="84"/>
        <v>38012</v>
      </c>
      <c r="D1068" s="23">
        <f t="shared" si="85"/>
        <v>45.36</v>
      </c>
      <c r="E1068" s="23">
        <f t="shared" si="86"/>
        <v>45.36</v>
      </c>
      <c r="F1068" s="23">
        <f t="shared" si="88"/>
        <v>-1.5420203518153371E-3</v>
      </c>
      <c r="G1068" s="23">
        <f t="shared" si="87"/>
        <v>2004</v>
      </c>
    </row>
    <row r="1069" spans="1:7" x14ac:dyDescent="0.2">
      <c r="A1069" s="23" t="s">
        <v>1662</v>
      </c>
      <c r="C1069" s="24">
        <f t="shared" si="84"/>
        <v>38013</v>
      </c>
      <c r="D1069" s="23">
        <f t="shared" si="85"/>
        <v>45.38</v>
      </c>
      <c r="E1069" s="23">
        <f t="shared" si="86"/>
        <v>45.38</v>
      </c>
      <c r="F1069" s="23">
        <f t="shared" si="88"/>
        <v>4.4081993219913506E-4</v>
      </c>
      <c r="G1069" s="23">
        <f t="shared" si="87"/>
        <v>2004</v>
      </c>
    </row>
    <row r="1070" spans="1:7" x14ac:dyDescent="0.2">
      <c r="A1070" s="23" t="s">
        <v>1661</v>
      </c>
      <c r="C1070" s="24">
        <f t="shared" si="84"/>
        <v>38014</v>
      </c>
      <c r="D1070" s="23">
        <f t="shared" si="85"/>
        <v>45.36</v>
      </c>
      <c r="E1070" s="23">
        <f t="shared" si="86"/>
        <v>45.36</v>
      </c>
      <c r="F1070" s="23">
        <f t="shared" si="88"/>
        <v>-4.4081993219914287E-4</v>
      </c>
      <c r="G1070" s="23">
        <f t="shared" si="87"/>
        <v>2004</v>
      </c>
    </row>
    <row r="1071" spans="1:7" x14ac:dyDescent="0.2">
      <c r="A1071" s="23" t="s">
        <v>1660</v>
      </c>
      <c r="C1071" s="24">
        <f t="shared" si="84"/>
        <v>38015</v>
      </c>
      <c r="D1071" s="23">
        <f t="shared" si="85"/>
        <v>45.29</v>
      </c>
      <c r="E1071" s="23">
        <f t="shared" si="86"/>
        <v>45.29</v>
      </c>
      <c r="F1071" s="23">
        <f t="shared" si="88"/>
        <v>-1.5444018513741361E-3</v>
      </c>
      <c r="G1071" s="23">
        <f t="shared" si="87"/>
        <v>2004</v>
      </c>
    </row>
    <row r="1072" spans="1:7" x14ac:dyDescent="0.2">
      <c r="A1072" s="23" t="s">
        <v>1659</v>
      </c>
      <c r="C1072" s="24">
        <f t="shared" si="84"/>
        <v>38016</v>
      </c>
      <c r="D1072" s="23">
        <f t="shared" si="85"/>
        <v>45.32</v>
      </c>
      <c r="E1072" s="23">
        <f t="shared" si="86"/>
        <v>45.32</v>
      </c>
      <c r="F1072" s="23">
        <f t="shared" si="88"/>
        <v>6.6217859168312917E-4</v>
      </c>
      <c r="G1072" s="23">
        <f t="shared" si="87"/>
        <v>2004</v>
      </c>
    </row>
    <row r="1073" spans="1:7" x14ac:dyDescent="0.2">
      <c r="A1073" s="23" t="s">
        <v>1658</v>
      </c>
      <c r="C1073" s="24">
        <f t="shared" si="84"/>
        <v>38019</v>
      </c>
      <c r="D1073" s="23">
        <f t="shared" si="85"/>
        <v>45.3</v>
      </c>
      <c r="E1073" s="23">
        <f t="shared" si="86"/>
        <v>45.3</v>
      </c>
      <c r="F1073" s="23">
        <f t="shared" si="88"/>
        <v>-4.4140367081727975E-4</v>
      </c>
      <c r="G1073" s="23">
        <f t="shared" si="87"/>
        <v>2004</v>
      </c>
    </row>
    <row r="1074" spans="1:7" x14ac:dyDescent="0.2">
      <c r="A1074" s="23" t="s">
        <v>1657</v>
      </c>
      <c r="C1074" s="24">
        <f t="shared" si="84"/>
        <v>38020</v>
      </c>
      <c r="D1074" s="23">
        <f t="shared" si="85"/>
        <v>45.3</v>
      </c>
      <c r="E1074" s="23">
        <f t="shared" si="86"/>
        <v>45.3</v>
      </c>
      <c r="F1074" s="23">
        <f t="shared" si="88"/>
        <v>0</v>
      </c>
      <c r="G1074" s="23">
        <f t="shared" si="87"/>
        <v>2004</v>
      </c>
    </row>
    <row r="1075" spans="1:7" x14ac:dyDescent="0.2">
      <c r="A1075" s="23" t="s">
        <v>1656</v>
      </c>
      <c r="C1075" s="24">
        <f t="shared" si="84"/>
        <v>38021</v>
      </c>
      <c r="D1075" s="23">
        <f t="shared" si="85"/>
        <v>45.3</v>
      </c>
      <c r="E1075" s="23">
        <f t="shared" si="86"/>
        <v>45.3</v>
      </c>
      <c r="F1075" s="23">
        <f t="shared" si="88"/>
        <v>0</v>
      </c>
      <c r="G1075" s="23">
        <f t="shared" si="87"/>
        <v>2004</v>
      </c>
    </row>
    <row r="1076" spans="1:7" x14ac:dyDescent="0.2">
      <c r="A1076" s="23" t="s">
        <v>1655</v>
      </c>
      <c r="C1076" s="24">
        <f t="shared" si="84"/>
        <v>38022</v>
      </c>
      <c r="D1076" s="23">
        <f t="shared" si="85"/>
        <v>45.29</v>
      </c>
      <c r="E1076" s="23">
        <f t="shared" si="86"/>
        <v>45.29</v>
      </c>
      <c r="F1076" s="23">
        <f t="shared" si="88"/>
        <v>-2.2077492086576894E-4</v>
      </c>
      <c r="G1076" s="23">
        <f t="shared" si="87"/>
        <v>2004</v>
      </c>
    </row>
    <row r="1077" spans="1:7" x14ac:dyDescent="0.2">
      <c r="A1077" s="23" t="s">
        <v>1654</v>
      </c>
      <c r="C1077" s="24">
        <f t="shared" si="84"/>
        <v>38023</v>
      </c>
      <c r="D1077" s="23">
        <f t="shared" si="85"/>
        <v>45.3</v>
      </c>
      <c r="E1077" s="23">
        <f t="shared" si="86"/>
        <v>45.3</v>
      </c>
      <c r="F1077" s="23">
        <f t="shared" si="88"/>
        <v>2.207749208657822E-4</v>
      </c>
      <c r="G1077" s="23">
        <f t="shared" si="87"/>
        <v>2004</v>
      </c>
    </row>
    <row r="1078" spans="1:7" x14ac:dyDescent="0.2">
      <c r="A1078" s="23" t="s">
        <v>1653</v>
      </c>
      <c r="C1078" s="24">
        <f t="shared" si="84"/>
        <v>38026</v>
      </c>
      <c r="D1078" s="23">
        <f t="shared" si="85"/>
        <v>45.25</v>
      </c>
      <c r="E1078" s="23">
        <f t="shared" si="86"/>
        <v>45.25</v>
      </c>
      <c r="F1078" s="23">
        <f t="shared" si="88"/>
        <v>-1.1043623430531026E-3</v>
      </c>
      <c r="G1078" s="23">
        <f t="shared" si="87"/>
        <v>2004</v>
      </c>
    </row>
    <row r="1079" spans="1:7" x14ac:dyDescent="0.2">
      <c r="A1079" s="23" t="s">
        <v>1652</v>
      </c>
      <c r="C1079" s="24">
        <f t="shared" si="84"/>
        <v>38027</v>
      </c>
      <c r="D1079" s="23">
        <f t="shared" si="85"/>
        <v>45.22</v>
      </c>
      <c r="E1079" s="23">
        <f t="shared" si="86"/>
        <v>45.22</v>
      </c>
      <c r="F1079" s="23">
        <f t="shared" si="88"/>
        <v>-6.632032961113529E-4</v>
      </c>
      <c r="G1079" s="23">
        <f t="shared" si="87"/>
        <v>2004</v>
      </c>
    </row>
    <row r="1080" spans="1:7" x14ac:dyDescent="0.2">
      <c r="A1080" s="23" t="s">
        <v>1651</v>
      </c>
      <c r="C1080" s="24">
        <f t="shared" si="84"/>
        <v>38028</v>
      </c>
      <c r="D1080" s="23">
        <f t="shared" si="85"/>
        <v>45.24</v>
      </c>
      <c r="E1080" s="23">
        <f t="shared" si="86"/>
        <v>45.24</v>
      </c>
      <c r="F1080" s="23">
        <f t="shared" si="88"/>
        <v>4.421843980959872E-4</v>
      </c>
      <c r="G1080" s="23">
        <f t="shared" si="87"/>
        <v>2004</v>
      </c>
    </row>
    <row r="1081" spans="1:7" x14ac:dyDescent="0.2">
      <c r="A1081" s="23" t="s">
        <v>1650</v>
      </c>
      <c r="C1081" s="24">
        <f t="shared" si="84"/>
        <v>38029</v>
      </c>
      <c r="D1081" s="23">
        <f t="shared" si="85"/>
        <v>45.23</v>
      </c>
      <c r="E1081" s="23">
        <f t="shared" si="86"/>
        <v>45.23</v>
      </c>
      <c r="F1081" s="23">
        <f t="shared" si="88"/>
        <v>-2.2106775816800581E-4</v>
      </c>
      <c r="G1081" s="23">
        <f t="shared" si="87"/>
        <v>2004</v>
      </c>
    </row>
    <row r="1082" spans="1:7" x14ac:dyDescent="0.2">
      <c r="A1082" s="23" t="s">
        <v>1649</v>
      </c>
      <c r="C1082" s="24">
        <f t="shared" si="84"/>
        <v>38030</v>
      </c>
      <c r="D1082" s="23">
        <f t="shared" si="85"/>
        <v>45.24</v>
      </c>
      <c r="E1082" s="23">
        <f t="shared" si="86"/>
        <v>45.24</v>
      </c>
      <c r="F1082" s="23">
        <f t="shared" si="88"/>
        <v>2.2106775816794469E-4</v>
      </c>
      <c r="G1082" s="23">
        <f t="shared" si="87"/>
        <v>2004</v>
      </c>
    </row>
    <row r="1083" spans="1:7" x14ac:dyDescent="0.2">
      <c r="A1083" s="23" t="s">
        <v>1648</v>
      </c>
      <c r="C1083" s="24">
        <f t="shared" si="84"/>
        <v>38033</v>
      </c>
      <c r="D1083" s="23" t="e">
        <f t="shared" si="85"/>
        <v>#VALUE!</v>
      </c>
      <c r="E1083" s="23">
        <f t="shared" si="86"/>
        <v>45.24</v>
      </c>
      <c r="F1083" s="23">
        <f t="shared" si="88"/>
        <v>0</v>
      </c>
      <c r="G1083" s="23">
        <f t="shared" si="87"/>
        <v>2004</v>
      </c>
    </row>
    <row r="1084" spans="1:7" x14ac:dyDescent="0.2">
      <c r="A1084" s="23" t="s">
        <v>1647</v>
      </c>
      <c r="C1084" s="24">
        <f t="shared" si="84"/>
        <v>38034</v>
      </c>
      <c r="D1084" s="23">
        <f t="shared" si="85"/>
        <v>45.28</v>
      </c>
      <c r="E1084" s="23">
        <f t="shared" si="86"/>
        <v>45.28</v>
      </c>
      <c r="F1084" s="23">
        <f t="shared" si="88"/>
        <v>8.837826470076939E-4</v>
      </c>
      <c r="G1084" s="23">
        <f t="shared" si="87"/>
        <v>2004</v>
      </c>
    </row>
    <row r="1085" spans="1:7" x14ac:dyDescent="0.2">
      <c r="A1085" s="23" t="s">
        <v>1646</v>
      </c>
      <c r="C1085" s="24">
        <f t="shared" si="84"/>
        <v>38035</v>
      </c>
      <c r="D1085" s="23">
        <f t="shared" si="85"/>
        <v>45.24</v>
      </c>
      <c r="E1085" s="23">
        <f t="shared" si="86"/>
        <v>45.24</v>
      </c>
      <c r="F1085" s="23">
        <f t="shared" si="88"/>
        <v>-8.8378264700779516E-4</v>
      </c>
      <c r="G1085" s="23">
        <f t="shared" si="87"/>
        <v>2004</v>
      </c>
    </row>
    <row r="1086" spans="1:7" x14ac:dyDescent="0.2">
      <c r="A1086" s="23" t="s">
        <v>1645</v>
      </c>
      <c r="C1086" s="24">
        <f t="shared" si="84"/>
        <v>38036</v>
      </c>
      <c r="D1086" s="23">
        <f t="shared" si="85"/>
        <v>45.28</v>
      </c>
      <c r="E1086" s="23">
        <f t="shared" si="86"/>
        <v>45.28</v>
      </c>
      <c r="F1086" s="23">
        <f t="shared" si="88"/>
        <v>8.837826470076939E-4</v>
      </c>
      <c r="G1086" s="23">
        <f t="shared" si="87"/>
        <v>2004</v>
      </c>
    </row>
    <row r="1087" spans="1:7" x14ac:dyDescent="0.2">
      <c r="A1087" s="23" t="s">
        <v>1644</v>
      </c>
      <c r="C1087" s="24">
        <f t="shared" si="84"/>
        <v>38037</v>
      </c>
      <c r="D1087" s="23">
        <f t="shared" si="85"/>
        <v>45.23</v>
      </c>
      <c r="E1087" s="23">
        <f t="shared" si="86"/>
        <v>45.23</v>
      </c>
      <c r="F1087" s="23">
        <f t="shared" si="88"/>
        <v>-1.1048504051758264E-3</v>
      </c>
      <c r="G1087" s="23">
        <f t="shared" si="87"/>
        <v>2004</v>
      </c>
    </row>
    <row r="1088" spans="1:7" x14ac:dyDescent="0.2">
      <c r="A1088" s="23" t="s">
        <v>1643</v>
      </c>
      <c r="C1088" s="24">
        <f t="shared" si="84"/>
        <v>38040</v>
      </c>
      <c r="D1088" s="23">
        <f t="shared" si="85"/>
        <v>45.32</v>
      </c>
      <c r="E1088" s="23">
        <f t="shared" si="86"/>
        <v>45.32</v>
      </c>
      <c r="F1088" s="23">
        <f t="shared" si="88"/>
        <v>1.987852670053792E-3</v>
      </c>
      <c r="G1088" s="23">
        <f t="shared" si="87"/>
        <v>2004</v>
      </c>
    </row>
    <row r="1089" spans="1:7" x14ac:dyDescent="0.2">
      <c r="A1089" s="23" t="s">
        <v>1642</v>
      </c>
      <c r="C1089" s="24">
        <f t="shared" si="84"/>
        <v>38041</v>
      </c>
      <c r="D1089" s="23">
        <f t="shared" si="85"/>
        <v>45.32</v>
      </c>
      <c r="E1089" s="23">
        <f t="shared" si="86"/>
        <v>45.32</v>
      </c>
      <c r="F1089" s="23">
        <f t="shared" si="88"/>
        <v>0</v>
      </c>
      <c r="G1089" s="23">
        <f t="shared" si="87"/>
        <v>2004</v>
      </c>
    </row>
    <row r="1090" spans="1:7" x14ac:dyDescent="0.2">
      <c r="A1090" s="23" t="s">
        <v>1641</v>
      </c>
      <c r="C1090" s="24">
        <f t="shared" si="84"/>
        <v>38042</v>
      </c>
      <c r="D1090" s="23">
        <f t="shared" si="85"/>
        <v>45.25</v>
      </c>
      <c r="E1090" s="23">
        <f t="shared" si="86"/>
        <v>45.25</v>
      </c>
      <c r="F1090" s="23">
        <f t="shared" si="88"/>
        <v>-1.545766013870447E-3</v>
      </c>
      <c r="G1090" s="23">
        <f t="shared" si="87"/>
        <v>2004</v>
      </c>
    </row>
    <row r="1091" spans="1:7" x14ac:dyDescent="0.2">
      <c r="A1091" s="23" t="s">
        <v>1640</v>
      </c>
      <c r="C1091" s="24">
        <f t="shared" si="84"/>
        <v>38043</v>
      </c>
      <c r="D1091" s="23">
        <f t="shared" si="85"/>
        <v>45.27</v>
      </c>
      <c r="E1091" s="23">
        <f t="shared" si="86"/>
        <v>45.27</v>
      </c>
      <c r="F1091" s="23">
        <f t="shared" si="88"/>
        <v>4.4189130193210093E-4</v>
      </c>
      <c r="G1091" s="23">
        <f t="shared" si="87"/>
        <v>2004</v>
      </c>
    </row>
    <row r="1092" spans="1:7" x14ac:dyDescent="0.2">
      <c r="A1092" s="23" t="s">
        <v>1639</v>
      </c>
      <c r="C1092" s="24">
        <f t="shared" si="84"/>
        <v>38044</v>
      </c>
      <c r="D1092" s="23">
        <f t="shared" si="85"/>
        <v>45.32</v>
      </c>
      <c r="E1092" s="23">
        <f t="shared" si="86"/>
        <v>45.32</v>
      </c>
      <c r="F1092" s="23">
        <f t="shared" si="88"/>
        <v>1.1038747119383216E-3</v>
      </c>
      <c r="G1092" s="23">
        <f t="shared" si="87"/>
        <v>2004</v>
      </c>
    </row>
    <row r="1093" spans="1:7" x14ac:dyDescent="0.2">
      <c r="A1093" s="23" t="s">
        <v>1638</v>
      </c>
      <c r="C1093" s="24">
        <f t="shared" si="84"/>
        <v>38047</v>
      </c>
      <c r="D1093" s="23">
        <f t="shared" si="85"/>
        <v>45.32</v>
      </c>
      <c r="E1093" s="23">
        <f t="shared" si="86"/>
        <v>45.32</v>
      </c>
      <c r="F1093" s="23">
        <f t="shared" si="88"/>
        <v>0</v>
      </c>
      <c r="G1093" s="23">
        <f t="shared" si="87"/>
        <v>2004</v>
      </c>
    </row>
    <row r="1094" spans="1:7" x14ac:dyDescent="0.2">
      <c r="A1094" s="23" t="s">
        <v>1637</v>
      </c>
      <c r="C1094" s="24">
        <f t="shared" si="84"/>
        <v>38048</v>
      </c>
      <c r="D1094" s="23">
        <f t="shared" si="85"/>
        <v>45.25</v>
      </c>
      <c r="E1094" s="23">
        <f t="shared" si="86"/>
        <v>45.25</v>
      </c>
      <c r="F1094" s="23">
        <f t="shared" si="88"/>
        <v>-1.545766013870447E-3</v>
      </c>
      <c r="G1094" s="23">
        <f t="shared" si="87"/>
        <v>2004</v>
      </c>
    </row>
    <row r="1095" spans="1:7" x14ac:dyDescent="0.2">
      <c r="A1095" s="23" t="s">
        <v>1636</v>
      </c>
      <c r="C1095" s="24">
        <f t="shared" si="84"/>
        <v>38049</v>
      </c>
      <c r="D1095" s="23">
        <f t="shared" si="85"/>
        <v>45.22</v>
      </c>
      <c r="E1095" s="23">
        <f t="shared" si="86"/>
        <v>45.22</v>
      </c>
      <c r="F1095" s="23">
        <f t="shared" si="88"/>
        <v>-6.632032961113529E-4</v>
      </c>
      <c r="G1095" s="23">
        <f t="shared" si="87"/>
        <v>2004</v>
      </c>
    </row>
    <row r="1096" spans="1:7" x14ac:dyDescent="0.2">
      <c r="A1096" s="23" t="s">
        <v>1635</v>
      </c>
      <c r="C1096" s="24">
        <f t="shared" ref="C1096:C1159" si="89">VALUE(LEFT(A1096,15))</f>
        <v>38050</v>
      </c>
      <c r="D1096" s="23">
        <f t="shared" ref="D1096:D1159" si="90">VALUE(RIGHT(A1096,9))</f>
        <v>45.32</v>
      </c>
      <c r="E1096" s="23">
        <f t="shared" ref="E1096:E1159" si="91">IF(ISNUMBER(D1096),D1096,D1095)</f>
        <v>45.32</v>
      </c>
      <c r="F1096" s="23">
        <f t="shared" si="88"/>
        <v>2.2089693099818994E-3</v>
      </c>
      <c r="G1096" s="23">
        <f t="shared" ref="G1096:G1159" si="92">YEAR(C1096)</f>
        <v>2004</v>
      </c>
    </row>
    <row r="1097" spans="1:7" x14ac:dyDescent="0.2">
      <c r="A1097" s="23" t="s">
        <v>1634</v>
      </c>
      <c r="C1097" s="24">
        <f t="shared" si="89"/>
        <v>38051</v>
      </c>
      <c r="D1097" s="23">
        <f t="shared" si="90"/>
        <v>45.32</v>
      </c>
      <c r="E1097" s="23">
        <f t="shared" si="91"/>
        <v>45.32</v>
      </c>
      <c r="F1097" s="23">
        <f t="shared" ref="F1097:F1160" si="93">LN(E1097/E1096)</f>
        <v>0</v>
      </c>
      <c r="G1097" s="23">
        <f t="shared" si="92"/>
        <v>2004</v>
      </c>
    </row>
    <row r="1098" spans="1:7" x14ac:dyDescent="0.2">
      <c r="A1098" s="23" t="s">
        <v>1633</v>
      </c>
      <c r="C1098" s="24">
        <f t="shared" si="89"/>
        <v>38054</v>
      </c>
      <c r="D1098" s="23">
        <f t="shared" si="90"/>
        <v>45.26</v>
      </c>
      <c r="E1098" s="23">
        <f t="shared" si="91"/>
        <v>45.26</v>
      </c>
      <c r="F1098" s="23">
        <f t="shared" si="93"/>
        <v>-1.3247959544142891E-3</v>
      </c>
      <c r="G1098" s="23">
        <f t="shared" si="92"/>
        <v>2004</v>
      </c>
    </row>
    <row r="1099" spans="1:7" x14ac:dyDescent="0.2">
      <c r="A1099" s="23" t="s">
        <v>1632</v>
      </c>
      <c r="C1099" s="24">
        <f t="shared" si="89"/>
        <v>38055</v>
      </c>
      <c r="D1099" s="23">
        <f t="shared" si="90"/>
        <v>45.23</v>
      </c>
      <c r="E1099" s="23">
        <f t="shared" si="91"/>
        <v>45.23</v>
      </c>
      <c r="F1099" s="23">
        <f t="shared" si="93"/>
        <v>-6.6305671563951063E-4</v>
      </c>
      <c r="G1099" s="23">
        <f t="shared" si="92"/>
        <v>2004</v>
      </c>
    </row>
    <row r="1100" spans="1:7" x14ac:dyDescent="0.2">
      <c r="A1100" s="23" t="s">
        <v>1631</v>
      </c>
      <c r="C1100" s="24">
        <f t="shared" si="89"/>
        <v>38056</v>
      </c>
      <c r="D1100" s="23">
        <f t="shared" si="90"/>
        <v>45.25</v>
      </c>
      <c r="E1100" s="23">
        <f t="shared" si="91"/>
        <v>45.25</v>
      </c>
      <c r="F1100" s="23">
        <f t="shared" si="93"/>
        <v>4.4208665618339344E-4</v>
      </c>
      <c r="G1100" s="23">
        <f t="shared" si="92"/>
        <v>2004</v>
      </c>
    </row>
    <row r="1101" spans="1:7" x14ac:dyDescent="0.2">
      <c r="A1101" s="23" t="s">
        <v>1630</v>
      </c>
      <c r="C1101" s="24">
        <f t="shared" si="89"/>
        <v>38057</v>
      </c>
      <c r="D1101" s="23">
        <f t="shared" si="90"/>
        <v>45.28</v>
      </c>
      <c r="E1101" s="23">
        <f t="shared" si="91"/>
        <v>45.28</v>
      </c>
      <c r="F1101" s="23">
        <f t="shared" si="93"/>
        <v>6.6276374899237791E-4</v>
      </c>
      <c r="G1101" s="23">
        <f t="shared" si="92"/>
        <v>2004</v>
      </c>
    </row>
    <row r="1102" spans="1:7" x14ac:dyDescent="0.2">
      <c r="A1102" s="23" t="s">
        <v>1629</v>
      </c>
      <c r="C1102" s="24">
        <f t="shared" si="89"/>
        <v>38058</v>
      </c>
      <c r="D1102" s="23">
        <f t="shared" si="90"/>
        <v>45.22</v>
      </c>
      <c r="E1102" s="23">
        <f t="shared" si="91"/>
        <v>45.22</v>
      </c>
      <c r="F1102" s="23">
        <f t="shared" si="93"/>
        <v>-1.3259670451037169E-3</v>
      </c>
      <c r="G1102" s="23">
        <f t="shared" si="92"/>
        <v>2004</v>
      </c>
    </row>
    <row r="1103" spans="1:7" x14ac:dyDescent="0.2">
      <c r="A1103" s="23" t="s">
        <v>1628</v>
      </c>
      <c r="C1103" s="24">
        <f t="shared" si="89"/>
        <v>38061</v>
      </c>
      <c r="D1103" s="23">
        <f t="shared" si="90"/>
        <v>45.25</v>
      </c>
      <c r="E1103" s="23">
        <f t="shared" si="91"/>
        <v>45.25</v>
      </c>
      <c r="F1103" s="23">
        <f t="shared" si="93"/>
        <v>6.6320329611144397E-4</v>
      </c>
      <c r="G1103" s="23">
        <f t="shared" si="92"/>
        <v>2004</v>
      </c>
    </row>
    <row r="1104" spans="1:7" x14ac:dyDescent="0.2">
      <c r="A1104" s="23" t="s">
        <v>1627</v>
      </c>
      <c r="C1104" s="24">
        <f t="shared" si="89"/>
        <v>38062</v>
      </c>
      <c r="D1104" s="23">
        <f t="shared" si="90"/>
        <v>45.22</v>
      </c>
      <c r="E1104" s="23">
        <f t="shared" si="91"/>
        <v>45.22</v>
      </c>
      <c r="F1104" s="23">
        <f t="shared" si="93"/>
        <v>-6.632032961113529E-4</v>
      </c>
      <c r="G1104" s="23">
        <f t="shared" si="92"/>
        <v>2004</v>
      </c>
    </row>
    <row r="1105" spans="1:7" x14ac:dyDescent="0.2">
      <c r="A1105" s="23" t="s">
        <v>1626</v>
      </c>
      <c r="C1105" s="24">
        <f t="shared" si="89"/>
        <v>38063</v>
      </c>
      <c r="D1105" s="23">
        <f t="shared" si="90"/>
        <v>45.27</v>
      </c>
      <c r="E1105" s="23">
        <f t="shared" si="91"/>
        <v>45.27</v>
      </c>
      <c r="F1105" s="23">
        <f t="shared" si="93"/>
        <v>1.1050945980436056E-3</v>
      </c>
      <c r="G1105" s="23">
        <f t="shared" si="92"/>
        <v>2004</v>
      </c>
    </row>
    <row r="1106" spans="1:7" x14ac:dyDescent="0.2">
      <c r="A1106" s="23" t="s">
        <v>1625</v>
      </c>
      <c r="C1106" s="24">
        <f t="shared" si="89"/>
        <v>38064</v>
      </c>
      <c r="D1106" s="23">
        <f t="shared" si="90"/>
        <v>45.25</v>
      </c>
      <c r="E1106" s="23">
        <f t="shared" si="91"/>
        <v>45.25</v>
      </c>
      <c r="F1106" s="23">
        <f t="shared" si="93"/>
        <v>-4.4189130193217287E-4</v>
      </c>
      <c r="G1106" s="23">
        <f t="shared" si="92"/>
        <v>2004</v>
      </c>
    </row>
    <row r="1107" spans="1:7" x14ac:dyDescent="0.2">
      <c r="A1107" s="23" t="s">
        <v>1624</v>
      </c>
      <c r="C1107" s="24">
        <f t="shared" si="89"/>
        <v>38065</v>
      </c>
      <c r="D1107" s="23">
        <f t="shared" si="90"/>
        <v>45.2</v>
      </c>
      <c r="E1107" s="23">
        <f t="shared" si="91"/>
        <v>45.2</v>
      </c>
      <c r="F1107" s="23">
        <f t="shared" si="93"/>
        <v>-1.1055833077495329E-3</v>
      </c>
      <c r="G1107" s="23">
        <f t="shared" si="92"/>
        <v>2004</v>
      </c>
    </row>
    <row r="1108" spans="1:7" x14ac:dyDescent="0.2">
      <c r="A1108" s="23" t="s">
        <v>1623</v>
      </c>
      <c r="C1108" s="24">
        <f t="shared" si="89"/>
        <v>38068</v>
      </c>
      <c r="D1108" s="23">
        <f t="shared" si="90"/>
        <v>45.145000000000003</v>
      </c>
      <c r="E1108" s="23">
        <f t="shared" si="91"/>
        <v>45.145000000000003</v>
      </c>
      <c r="F1108" s="23">
        <f t="shared" si="93"/>
        <v>-1.2175550787429442E-3</v>
      </c>
      <c r="G1108" s="23">
        <f t="shared" si="92"/>
        <v>2004</v>
      </c>
    </row>
    <row r="1109" spans="1:7" x14ac:dyDescent="0.2">
      <c r="A1109" s="23" t="s">
        <v>1622</v>
      </c>
      <c r="C1109" s="24">
        <f t="shared" si="89"/>
        <v>38069</v>
      </c>
      <c r="D1109" s="23">
        <f t="shared" si="90"/>
        <v>44.85</v>
      </c>
      <c r="E1109" s="23">
        <f t="shared" si="91"/>
        <v>44.85</v>
      </c>
      <c r="F1109" s="23">
        <f t="shared" si="93"/>
        <v>-6.5559432546374594E-3</v>
      </c>
      <c r="G1109" s="23">
        <f t="shared" si="92"/>
        <v>2004</v>
      </c>
    </row>
    <row r="1110" spans="1:7" x14ac:dyDescent="0.2">
      <c r="A1110" s="23" t="s">
        <v>1621</v>
      </c>
      <c r="C1110" s="24">
        <f t="shared" si="89"/>
        <v>38070</v>
      </c>
      <c r="D1110" s="23">
        <f t="shared" si="90"/>
        <v>44.8</v>
      </c>
      <c r="E1110" s="23">
        <f t="shared" si="91"/>
        <v>44.8</v>
      </c>
      <c r="F1110" s="23">
        <f t="shared" si="93"/>
        <v>-1.1154490838657205E-3</v>
      </c>
      <c r="G1110" s="23">
        <f t="shared" si="92"/>
        <v>2004</v>
      </c>
    </row>
    <row r="1111" spans="1:7" x14ac:dyDescent="0.2">
      <c r="A1111" s="23" t="s">
        <v>1620</v>
      </c>
      <c r="C1111" s="24">
        <f t="shared" si="89"/>
        <v>38071</v>
      </c>
      <c r="D1111" s="23">
        <f t="shared" si="90"/>
        <v>44.73</v>
      </c>
      <c r="E1111" s="23">
        <f t="shared" si="91"/>
        <v>44.73</v>
      </c>
      <c r="F1111" s="23">
        <f t="shared" si="93"/>
        <v>-1.5637219761827587E-3</v>
      </c>
      <c r="G1111" s="23">
        <f t="shared" si="92"/>
        <v>2004</v>
      </c>
    </row>
    <row r="1112" spans="1:7" x14ac:dyDescent="0.2">
      <c r="A1112" s="23" t="s">
        <v>1619</v>
      </c>
      <c r="C1112" s="24">
        <f t="shared" si="89"/>
        <v>38072</v>
      </c>
      <c r="D1112" s="23">
        <f t="shared" si="90"/>
        <v>44.44</v>
      </c>
      <c r="E1112" s="23">
        <f t="shared" si="91"/>
        <v>44.44</v>
      </c>
      <c r="F1112" s="23">
        <f t="shared" si="93"/>
        <v>-6.5044526733275257E-3</v>
      </c>
      <c r="G1112" s="23">
        <f t="shared" si="92"/>
        <v>2004</v>
      </c>
    </row>
    <row r="1113" spans="1:7" x14ac:dyDescent="0.2">
      <c r="A1113" s="23" t="s">
        <v>1618</v>
      </c>
      <c r="C1113" s="24">
        <f t="shared" si="89"/>
        <v>38075</v>
      </c>
      <c r="D1113" s="23">
        <f t="shared" si="90"/>
        <v>44</v>
      </c>
      <c r="E1113" s="23">
        <f t="shared" si="91"/>
        <v>44</v>
      </c>
      <c r="F1113" s="23">
        <f t="shared" si="93"/>
        <v>-9.9503308531679793E-3</v>
      </c>
      <c r="G1113" s="23">
        <f t="shared" si="92"/>
        <v>2004</v>
      </c>
    </row>
    <row r="1114" spans="1:7" x14ac:dyDescent="0.2">
      <c r="A1114" s="23" t="s">
        <v>1617</v>
      </c>
      <c r="C1114" s="24">
        <f t="shared" si="89"/>
        <v>38076</v>
      </c>
      <c r="D1114" s="23">
        <f t="shared" si="90"/>
        <v>44.07</v>
      </c>
      <c r="E1114" s="23">
        <f t="shared" si="91"/>
        <v>44.07</v>
      </c>
      <c r="F1114" s="23">
        <f t="shared" si="93"/>
        <v>1.5896449356345723E-3</v>
      </c>
      <c r="G1114" s="23">
        <f t="shared" si="92"/>
        <v>2004</v>
      </c>
    </row>
    <row r="1115" spans="1:7" x14ac:dyDescent="0.2">
      <c r="A1115" s="23" t="s">
        <v>1616</v>
      </c>
      <c r="C1115" s="24">
        <f t="shared" si="89"/>
        <v>38077</v>
      </c>
      <c r="D1115" s="23">
        <f t="shared" si="90"/>
        <v>43.4</v>
      </c>
      <c r="E1115" s="23">
        <f t="shared" si="91"/>
        <v>43.4</v>
      </c>
      <c r="F1115" s="23">
        <f t="shared" si="93"/>
        <v>-1.5319837747536504E-2</v>
      </c>
      <c r="G1115" s="23">
        <f t="shared" si="92"/>
        <v>2004</v>
      </c>
    </row>
    <row r="1116" spans="1:7" x14ac:dyDescent="0.2">
      <c r="A1116" s="23" t="s">
        <v>1615</v>
      </c>
      <c r="C1116" s="24">
        <f t="shared" si="89"/>
        <v>38078</v>
      </c>
      <c r="D1116" s="23">
        <f t="shared" si="90"/>
        <v>43.4</v>
      </c>
      <c r="E1116" s="23">
        <f t="shared" si="91"/>
        <v>43.4</v>
      </c>
      <c r="F1116" s="23">
        <f t="shared" si="93"/>
        <v>0</v>
      </c>
      <c r="G1116" s="23">
        <f t="shared" si="92"/>
        <v>2004</v>
      </c>
    </row>
    <row r="1117" spans="1:7" x14ac:dyDescent="0.2">
      <c r="A1117" s="23" t="s">
        <v>1614</v>
      </c>
      <c r="C1117" s="24">
        <f t="shared" si="89"/>
        <v>38079</v>
      </c>
      <c r="D1117" s="23">
        <f t="shared" si="90"/>
        <v>43.75</v>
      </c>
      <c r="E1117" s="23">
        <f t="shared" si="91"/>
        <v>43.75</v>
      </c>
      <c r="F1117" s="23">
        <f t="shared" si="93"/>
        <v>8.0321716972642527E-3</v>
      </c>
      <c r="G1117" s="23">
        <f t="shared" si="92"/>
        <v>2004</v>
      </c>
    </row>
    <row r="1118" spans="1:7" x14ac:dyDescent="0.2">
      <c r="A1118" s="23" t="s">
        <v>1613</v>
      </c>
      <c r="C1118" s="24">
        <f t="shared" si="89"/>
        <v>38082</v>
      </c>
      <c r="D1118" s="23">
        <f t="shared" si="90"/>
        <v>43.67</v>
      </c>
      <c r="E1118" s="23">
        <f t="shared" si="91"/>
        <v>43.67</v>
      </c>
      <c r="F1118" s="23">
        <f t="shared" si="93"/>
        <v>-1.8302453061538194E-3</v>
      </c>
      <c r="G1118" s="23">
        <f t="shared" si="92"/>
        <v>2004</v>
      </c>
    </row>
    <row r="1119" spans="1:7" x14ac:dyDescent="0.2">
      <c r="A1119" s="23" t="s">
        <v>1612</v>
      </c>
      <c r="C1119" s="24">
        <f t="shared" si="89"/>
        <v>38083</v>
      </c>
      <c r="D1119" s="23">
        <f t="shared" si="90"/>
        <v>43.7</v>
      </c>
      <c r="E1119" s="23">
        <f t="shared" si="91"/>
        <v>43.7</v>
      </c>
      <c r="F1119" s="23">
        <f t="shared" si="93"/>
        <v>6.8673460407500002E-4</v>
      </c>
      <c r="G1119" s="23">
        <f t="shared" si="92"/>
        <v>2004</v>
      </c>
    </row>
    <row r="1120" spans="1:7" x14ac:dyDescent="0.2">
      <c r="A1120" s="23" t="s">
        <v>1611</v>
      </c>
      <c r="C1120" s="24">
        <f t="shared" si="89"/>
        <v>38084</v>
      </c>
      <c r="D1120" s="23">
        <f t="shared" si="90"/>
        <v>43.55</v>
      </c>
      <c r="E1120" s="23">
        <f t="shared" si="91"/>
        <v>43.55</v>
      </c>
      <c r="F1120" s="23">
        <f t="shared" si="93"/>
        <v>-3.4383988030328204E-3</v>
      </c>
      <c r="G1120" s="23">
        <f t="shared" si="92"/>
        <v>2004</v>
      </c>
    </row>
    <row r="1121" spans="1:7" x14ac:dyDescent="0.2">
      <c r="A1121" s="23" t="s">
        <v>1610</v>
      </c>
      <c r="C1121" s="24">
        <f t="shared" si="89"/>
        <v>38085</v>
      </c>
      <c r="D1121" s="23">
        <f t="shared" si="90"/>
        <v>43.6</v>
      </c>
      <c r="E1121" s="23">
        <f t="shared" si="91"/>
        <v>43.6</v>
      </c>
      <c r="F1121" s="23">
        <f t="shared" si="93"/>
        <v>1.1474470564769215E-3</v>
      </c>
      <c r="G1121" s="23">
        <f t="shared" si="92"/>
        <v>2004</v>
      </c>
    </row>
    <row r="1122" spans="1:7" x14ac:dyDescent="0.2">
      <c r="A1122" s="23" t="s">
        <v>1609</v>
      </c>
      <c r="C1122" s="24">
        <f t="shared" si="89"/>
        <v>38086</v>
      </c>
      <c r="D1122" s="23">
        <f t="shared" si="90"/>
        <v>43.45</v>
      </c>
      <c r="E1122" s="23">
        <f t="shared" si="91"/>
        <v>43.45</v>
      </c>
      <c r="F1122" s="23">
        <f t="shared" si="93"/>
        <v>-3.4462986435875977E-3</v>
      </c>
      <c r="G1122" s="23">
        <f t="shared" si="92"/>
        <v>2004</v>
      </c>
    </row>
    <row r="1123" spans="1:7" x14ac:dyDescent="0.2">
      <c r="A1123" s="23" t="s">
        <v>1608</v>
      </c>
      <c r="C1123" s="24">
        <f t="shared" si="89"/>
        <v>38089</v>
      </c>
      <c r="D1123" s="23">
        <f t="shared" si="90"/>
        <v>43.66</v>
      </c>
      <c r="E1123" s="23">
        <f t="shared" si="91"/>
        <v>43.66</v>
      </c>
      <c r="F1123" s="23">
        <f t="shared" si="93"/>
        <v>4.8214994103966966E-3</v>
      </c>
      <c r="G1123" s="23">
        <f t="shared" si="92"/>
        <v>2004</v>
      </c>
    </row>
    <row r="1124" spans="1:7" x14ac:dyDescent="0.2">
      <c r="A1124" s="23" t="s">
        <v>1607</v>
      </c>
      <c r="C1124" s="24">
        <f t="shared" si="89"/>
        <v>38090</v>
      </c>
      <c r="D1124" s="23">
        <f t="shared" si="90"/>
        <v>43.75</v>
      </c>
      <c r="E1124" s="23">
        <f t="shared" si="91"/>
        <v>43.75</v>
      </c>
      <c r="F1124" s="23">
        <f t="shared" si="93"/>
        <v>2.0592616818257432E-3</v>
      </c>
      <c r="G1124" s="23">
        <f t="shared" si="92"/>
        <v>2004</v>
      </c>
    </row>
    <row r="1125" spans="1:7" x14ac:dyDescent="0.2">
      <c r="A1125" s="23" t="s">
        <v>1606</v>
      </c>
      <c r="C1125" s="24">
        <f t="shared" si="89"/>
        <v>38091</v>
      </c>
      <c r="D1125" s="23">
        <f t="shared" si="90"/>
        <v>43.69</v>
      </c>
      <c r="E1125" s="23">
        <f t="shared" si="91"/>
        <v>43.69</v>
      </c>
      <c r="F1125" s="23">
        <f t="shared" si="93"/>
        <v>-1.3723698402789324E-3</v>
      </c>
      <c r="G1125" s="23">
        <f t="shared" si="92"/>
        <v>2004</v>
      </c>
    </row>
    <row r="1126" spans="1:7" x14ac:dyDescent="0.2">
      <c r="A1126" s="23" t="s">
        <v>1605</v>
      </c>
      <c r="C1126" s="24">
        <f t="shared" si="89"/>
        <v>38092</v>
      </c>
      <c r="D1126" s="23">
        <f t="shared" si="90"/>
        <v>44</v>
      </c>
      <c r="E1126" s="23">
        <f t="shared" si="91"/>
        <v>44</v>
      </c>
      <c r="F1126" s="23">
        <f t="shared" si="93"/>
        <v>7.0703909549166277E-3</v>
      </c>
      <c r="G1126" s="23">
        <f t="shared" si="92"/>
        <v>2004</v>
      </c>
    </row>
    <row r="1127" spans="1:7" x14ac:dyDescent="0.2">
      <c r="A1127" s="23" t="s">
        <v>1604</v>
      </c>
      <c r="C1127" s="24">
        <f t="shared" si="89"/>
        <v>38093</v>
      </c>
      <c r="D1127" s="23">
        <f t="shared" si="90"/>
        <v>43.85</v>
      </c>
      <c r="E1127" s="23">
        <f t="shared" si="91"/>
        <v>43.85</v>
      </c>
      <c r="F1127" s="23">
        <f t="shared" si="93"/>
        <v>-3.4149151000691241E-3</v>
      </c>
      <c r="G1127" s="23">
        <f t="shared" si="92"/>
        <v>2004</v>
      </c>
    </row>
    <row r="1128" spans="1:7" x14ac:dyDescent="0.2">
      <c r="A1128" s="23" t="s">
        <v>1603</v>
      </c>
      <c r="C1128" s="24">
        <f t="shared" si="89"/>
        <v>38096</v>
      </c>
      <c r="D1128" s="23">
        <f t="shared" si="90"/>
        <v>43.88</v>
      </c>
      <c r="E1128" s="23">
        <f t="shared" si="91"/>
        <v>43.88</v>
      </c>
      <c r="F1128" s="23">
        <f t="shared" si="93"/>
        <v>6.839165888375561E-4</v>
      </c>
      <c r="G1128" s="23">
        <f t="shared" si="92"/>
        <v>2004</v>
      </c>
    </row>
    <row r="1129" spans="1:7" x14ac:dyDescent="0.2">
      <c r="A1129" s="23" t="s">
        <v>1602</v>
      </c>
      <c r="C1129" s="24">
        <f t="shared" si="89"/>
        <v>38097</v>
      </c>
      <c r="D1129" s="23">
        <f t="shared" si="90"/>
        <v>43.97</v>
      </c>
      <c r="E1129" s="23">
        <f t="shared" si="91"/>
        <v>43.97</v>
      </c>
      <c r="F1129" s="23">
        <f t="shared" si="93"/>
        <v>2.04894778568925E-3</v>
      </c>
      <c r="G1129" s="23">
        <f t="shared" si="92"/>
        <v>2004</v>
      </c>
    </row>
    <row r="1130" spans="1:7" x14ac:dyDescent="0.2">
      <c r="A1130" s="23" t="s">
        <v>1601</v>
      </c>
      <c r="C1130" s="24">
        <f t="shared" si="89"/>
        <v>38098</v>
      </c>
      <c r="D1130" s="23">
        <f t="shared" si="90"/>
        <v>44.1</v>
      </c>
      <c r="E1130" s="23">
        <f t="shared" si="91"/>
        <v>44.1</v>
      </c>
      <c r="F1130" s="23">
        <f t="shared" si="93"/>
        <v>2.9521992600815951E-3</v>
      </c>
      <c r="G1130" s="23">
        <f t="shared" si="92"/>
        <v>2004</v>
      </c>
    </row>
    <row r="1131" spans="1:7" x14ac:dyDescent="0.2">
      <c r="A1131" s="23" t="s">
        <v>1600</v>
      </c>
      <c r="C1131" s="24">
        <f t="shared" si="89"/>
        <v>38099</v>
      </c>
      <c r="D1131" s="23">
        <f t="shared" si="90"/>
        <v>44.14</v>
      </c>
      <c r="E1131" s="23">
        <f t="shared" si="91"/>
        <v>44.14</v>
      </c>
      <c r="F1131" s="23">
        <f t="shared" si="93"/>
        <v>9.066183757900925E-4</v>
      </c>
      <c r="G1131" s="23">
        <f t="shared" si="92"/>
        <v>2004</v>
      </c>
    </row>
    <row r="1132" spans="1:7" x14ac:dyDescent="0.2">
      <c r="A1132" s="23" t="s">
        <v>1599</v>
      </c>
      <c r="C1132" s="24">
        <f t="shared" si="89"/>
        <v>38100</v>
      </c>
      <c r="D1132" s="23">
        <f t="shared" si="90"/>
        <v>44</v>
      </c>
      <c r="E1132" s="23">
        <f t="shared" si="91"/>
        <v>44</v>
      </c>
      <c r="F1132" s="23">
        <f t="shared" si="93"/>
        <v>-3.1767669103291503E-3</v>
      </c>
      <c r="G1132" s="23">
        <f t="shared" si="92"/>
        <v>2004</v>
      </c>
    </row>
    <row r="1133" spans="1:7" x14ac:dyDescent="0.2">
      <c r="A1133" s="23" t="s">
        <v>1598</v>
      </c>
      <c r="C1133" s="24">
        <f t="shared" si="89"/>
        <v>38103</v>
      </c>
      <c r="D1133" s="23">
        <f t="shared" si="90"/>
        <v>44.1</v>
      </c>
      <c r="E1133" s="23">
        <f t="shared" si="91"/>
        <v>44.1</v>
      </c>
      <c r="F1133" s="23">
        <f t="shared" si="93"/>
        <v>2.2701485345390775E-3</v>
      </c>
      <c r="G1133" s="23">
        <f t="shared" si="92"/>
        <v>2004</v>
      </c>
    </row>
    <row r="1134" spans="1:7" x14ac:dyDescent="0.2">
      <c r="A1134" s="23" t="s">
        <v>1597</v>
      </c>
      <c r="C1134" s="24">
        <f t="shared" si="89"/>
        <v>38104</v>
      </c>
      <c r="D1134" s="23">
        <f t="shared" si="90"/>
        <v>44.23</v>
      </c>
      <c r="E1134" s="23">
        <f t="shared" si="91"/>
        <v>44.23</v>
      </c>
      <c r="F1134" s="23">
        <f t="shared" si="93"/>
        <v>2.943509427434945E-3</v>
      </c>
      <c r="G1134" s="23">
        <f t="shared" si="92"/>
        <v>2004</v>
      </c>
    </row>
    <row r="1135" spans="1:7" x14ac:dyDescent="0.2">
      <c r="A1135" s="23" t="s">
        <v>1596</v>
      </c>
      <c r="C1135" s="24">
        <f t="shared" si="89"/>
        <v>38105</v>
      </c>
      <c r="D1135" s="23">
        <f t="shared" si="90"/>
        <v>44.21</v>
      </c>
      <c r="E1135" s="23">
        <f t="shared" si="91"/>
        <v>44.21</v>
      </c>
      <c r="F1135" s="23">
        <f t="shared" si="93"/>
        <v>-4.5228404208345977E-4</v>
      </c>
      <c r="G1135" s="23">
        <f t="shared" si="92"/>
        <v>2004</v>
      </c>
    </row>
    <row r="1136" spans="1:7" x14ac:dyDescent="0.2">
      <c r="A1136" s="23" t="s">
        <v>1595</v>
      </c>
      <c r="C1136" s="24">
        <f t="shared" si="89"/>
        <v>38106</v>
      </c>
      <c r="D1136" s="23">
        <f t="shared" si="90"/>
        <v>44.4</v>
      </c>
      <c r="E1136" s="23">
        <f t="shared" si="91"/>
        <v>44.4</v>
      </c>
      <c r="F1136" s="23">
        <f t="shared" si="93"/>
        <v>4.2884616000272366E-3</v>
      </c>
      <c r="G1136" s="23">
        <f t="shared" si="92"/>
        <v>2004</v>
      </c>
    </row>
    <row r="1137" spans="1:7" x14ac:dyDescent="0.2">
      <c r="A1137" s="23" t="s">
        <v>1594</v>
      </c>
      <c r="C1137" s="24">
        <f t="shared" si="89"/>
        <v>38107</v>
      </c>
      <c r="D1137" s="23">
        <f t="shared" si="90"/>
        <v>44.52</v>
      </c>
      <c r="E1137" s="23">
        <f t="shared" si="91"/>
        <v>44.52</v>
      </c>
      <c r="F1137" s="23">
        <f t="shared" si="93"/>
        <v>2.6990569691652047E-3</v>
      </c>
      <c r="G1137" s="23">
        <f t="shared" si="92"/>
        <v>2004</v>
      </c>
    </row>
    <row r="1138" spans="1:7" x14ac:dyDescent="0.2">
      <c r="A1138" s="23" t="s">
        <v>1593</v>
      </c>
      <c r="C1138" s="24">
        <f t="shared" si="89"/>
        <v>38110</v>
      </c>
      <c r="D1138" s="23">
        <f t="shared" si="90"/>
        <v>44.88</v>
      </c>
      <c r="E1138" s="23">
        <f t="shared" si="91"/>
        <v>44.88</v>
      </c>
      <c r="F1138" s="23">
        <f t="shared" si="93"/>
        <v>8.053734807096825E-3</v>
      </c>
      <c r="G1138" s="23">
        <f t="shared" si="92"/>
        <v>2004</v>
      </c>
    </row>
    <row r="1139" spans="1:7" x14ac:dyDescent="0.2">
      <c r="A1139" s="23" t="s">
        <v>1592</v>
      </c>
      <c r="C1139" s="24">
        <f t="shared" si="89"/>
        <v>38111</v>
      </c>
      <c r="D1139" s="23">
        <f t="shared" si="90"/>
        <v>44.7</v>
      </c>
      <c r="E1139" s="23">
        <f t="shared" si="91"/>
        <v>44.7</v>
      </c>
      <c r="F1139" s="23">
        <f t="shared" si="93"/>
        <v>-4.0187595949177438E-3</v>
      </c>
      <c r="G1139" s="23">
        <f t="shared" si="92"/>
        <v>2004</v>
      </c>
    </row>
    <row r="1140" spans="1:7" x14ac:dyDescent="0.2">
      <c r="A1140" s="23" t="s">
        <v>1591</v>
      </c>
      <c r="C1140" s="24">
        <f t="shared" si="89"/>
        <v>38112</v>
      </c>
      <c r="D1140" s="23">
        <f t="shared" si="90"/>
        <v>44.55</v>
      </c>
      <c r="E1140" s="23">
        <f t="shared" si="91"/>
        <v>44.55</v>
      </c>
      <c r="F1140" s="23">
        <f t="shared" si="93"/>
        <v>-3.3613477027049942E-3</v>
      </c>
      <c r="G1140" s="23">
        <f t="shared" si="92"/>
        <v>2004</v>
      </c>
    </row>
    <row r="1141" spans="1:7" x14ac:dyDescent="0.2">
      <c r="A1141" s="23" t="s">
        <v>1590</v>
      </c>
      <c r="C1141" s="24">
        <f t="shared" si="89"/>
        <v>38113</v>
      </c>
      <c r="D1141" s="23">
        <f t="shared" si="90"/>
        <v>44.65</v>
      </c>
      <c r="E1141" s="23">
        <f t="shared" si="91"/>
        <v>44.65</v>
      </c>
      <c r="F1141" s="23">
        <f t="shared" si="93"/>
        <v>2.2421534056897268E-3</v>
      </c>
      <c r="G1141" s="23">
        <f t="shared" si="92"/>
        <v>2004</v>
      </c>
    </row>
    <row r="1142" spans="1:7" x14ac:dyDescent="0.2">
      <c r="A1142" s="23" t="s">
        <v>1589</v>
      </c>
      <c r="C1142" s="24">
        <f t="shared" si="89"/>
        <v>38114</v>
      </c>
      <c r="D1142" s="23">
        <f t="shared" si="90"/>
        <v>44.66</v>
      </c>
      <c r="E1142" s="23">
        <f t="shared" si="91"/>
        <v>44.66</v>
      </c>
      <c r="F1142" s="23">
        <f t="shared" si="93"/>
        <v>2.2393908950361861E-4</v>
      </c>
      <c r="G1142" s="23">
        <f t="shared" si="92"/>
        <v>2004</v>
      </c>
    </row>
    <row r="1143" spans="1:7" x14ac:dyDescent="0.2">
      <c r="A1143" s="23" t="s">
        <v>1588</v>
      </c>
      <c r="C1143" s="24">
        <f t="shared" si="89"/>
        <v>38117</v>
      </c>
      <c r="D1143" s="23">
        <f t="shared" si="90"/>
        <v>44.95</v>
      </c>
      <c r="E1143" s="23">
        <f t="shared" si="91"/>
        <v>44.95</v>
      </c>
      <c r="F1143" s="23">
        <f t="shared" si="93"/>
        <v>6.4725145056175196E-3</v>
      </c>
      <c r="G1143" s="23">
        <f t="shared" si="92"/>
        <v>2004</v>
      </c>
    </row>
    <row r="1144" spans="1:7" x14ac:dyDescent="0.2">
      <c r="A1144" s="23" t="s">
        <v>1587</v>
      </c>
      <c r="C1144" s="24">
        <f t="shared" si="89"/>
        <v>38118</v>
      </c>
      <c r="D1144" s="23">
        <f t="shared" si="90"/>
        <v>45.35</v>
      </c>
      <c r="E1144" s="23">
        <f t="shared" si="91"/>
        <v>45.35</v>
      </c>
      <c r="F1144" s="23">
        <f t="shared" si="93"/>
        <v>8.8594156435162757E-3</v>
      </c>
      <c r="G1144" s="23">
        <f t="shared" si="92"/>
        <v>2004</v>
      </c>
    </row>
    <row r="1145" spans="1:7" x14ac:dyDescent="0.2">
      <c r="A1145" s="23" t="s">
        <v>1586</v>
      </c>
      <c r="C1145" s="24">
        <f t="shared" si="89"/>
        <v>38119</v>
      </c>
      <c r="D1145" s="23">
        <f t="shared" si="90"/>
        <v>45.35</v>
      </c>
      <c r="E1145" s="23">
        <f t="shared" si="91"/>
        <v>45.35</v>
      </c>
      <c r="F1145" s="23">
        <f t="shared" si="93"/>
        <v>0</v>
      </c>
      <c r="G1145" s="23">
        <f t="shared" si="92"/>
        <v>2004</v>
      </c>
    </row>
    <row r="1146" spans="1:7" x14ac:dyDescent="0.2">
      <c r="A1146" s="23" t="s">
        <v>1585</v>
      </c>
      <c r="C1146" s="24">
        <f t="shared" si="89"/>
        <v>38120</v>
      </c>
      <c r="D1146" s="23">
        <f t="shared" si="90"/>
        <v>45.25</v>
      </c>
      <c r="E1146" s="23">
        <f t="shared" si="91"/>
        <v>45.25</v>
      </c>
      <c r="F1146" s="23">
        <f t="shared" si="93"/>
        <v>-2.2075064152104582E-3</v>
      </c>
      <c r="G1146" s="23">
        <f t="shared" si="92"/>
        <v>2004</v>
      </c>
    </row>
    <row r="1147" spans="1:7" x14ac:dyDescent="0.2">
      <c r="A1147" s="23" t="s">
        <v>1584</v>
      </c>
      <c r="C1147" s="24">
        <f t="shared" si="89"/>
        <v>38121</v>
      </c>
      <c r="D1147" s="23">
        <f t="shared" si="90"/>
        <v>45.57</v>
      </c>
      <c r="E1147" s="23">
        <f t="shared" si="91"/>
        <v>45.57</v>
      </c>
      <c r="F1147" s="23">
        <f t="shared" si="93"/>
        <v>7.0469351298559539E-3</v>
      </c>
      <c r="G1147" s="23">
        <f t="shared" si="92"/>
        <v>2004</v>
      </c>
    </row>
    <row r="1148" spans="1:7" x14ac:dyDescent="0.2">
      <c r="A1148" s="23" t="s">
        <v>1583</v>
      </c>
      <c r="C1148" s="24">
        <f t="shared" si="89"/>
        <v>38124</v>
      </c>
      <c r="D1148" s="23">
        <f t="shared" si="90"/>
        <v>45.5</v>
      </c>
      <c r="E1148" s="23">
        <f t="shared" si="91"/>
        <v>45.5</v>
      </c>
      <c r="F1148" s="23">
        <f t="shared" si="93"/>
        <v>-1.5372793188864781E-3</v>
      </c>
      <c r="G1148" s="23">
        <f t="shared" si="92"/>
        <v>2004</v>
      </c>
    </row>
    <row r="1149" spans="1:7" x14ac:dyDescent="0.2">
      <c r="A1149" s="23" t="s">
        <v>1582</v>
      </c>
      <c r="C1149" s="24">
        <f t="shared" si="89"/>
        <v>38125</v>
      </c>
      <c r="D1149" s="23">
        <f t="shared" si="90"/>
        <v>45.47</v>
      </c>
      <c r="E1149" s="23">
        <f t="shared" si="91"/>
        <v>45.47</v>
      </c>
      <c r="F1149" s="23">
        <f t="shared" si="93"/>
        <v>-6.5955811998558188E-4</v>
      </c>
      <c r="G1149" s="23">
        <f t="shared" si="92"/>
        <v>2004</v>
      </c>
    </row>
    <row r="1150" spans="1:7" x14ac:dyDescent="0.2">
      <c r="A1150" s="23" t="s">
        <v>1581</v>
      </c>
      <c r="C1150" s="24">
        <f t="shared" si="89"/>
        <v>38126</v>
      </c>
      <c r="D1150" s="23">
        <f t="shared" si="90"/>
        <v>45.18</v>
      </c>
      <c r="E1150" s="23">
        <f t="shared" si="91"/>
        <v>45.18</v>
      </c>
      <c r="F1150" s="23">
        <f t="shared" si="93"/>
        <v>-6.3982567970619899E-3</v>
      </c>
      <c r="G1150" s="23">
        <f t="shared" si="92"/>
        <v>2004</v>
      </c>
    </row>
    <row r="1151" spans="1:7" x14ac:dyDescent="0.2">
      <c r="A1151" s="23" t="s">
        <v>1580</v>
      </c>
      <c r="C1151" s="24">
        <f t="shared" si="89"/>
        <v>38127</v>
      </c>
      <c r="D1151" s="23">
        <f t="shared" si="90"/>
        <v>45.28</v>
      </c>
      <c r="E1151" s="23">
        <f t="shared" si="91"/>
        <v>45.28</v>
      </c>
      <c r="F1151" s="23">
        <f t="shared" si="93"/>
        <v>2.2109228550702079E-3</v>
      </c>
      <c r="G1151" s="23">
        <f t="shared" si="92"/>
        <v>2004</v>
      </c>
    </row>
    <row r="1152" spans="1:7" x14ac:dyDescent="0.2">
      <c r="A1152" s="23" t="s">
        <v>1579</v>
      </c>
      <c r="C1152" s="24">
        <f t="shared" si="89"/>
        <v>38128</v>
      </c>
      <c r="D1152" s="23">
        <f t="shared" si="90"/>
        <v>45.28</v>
      </c>
      <c r="E1152" s="23">
        <f t="shared" si="91"/>
        <v>45.28</v>
      </c>
      <c r="F1152" s="23">
        <f t="shared" si="93"/>
        <v>0</v>
      </c>
      <c r="G1152" s="23">
        <f t="shared" si="92"/>
        <v>2004</v>
      </c>
    </row>
    <row r="1153" spans="1:7" x14ac:dyDescent="0.2">
      <c r="A1153" s="23" t="s">
        <v>1578</v>
      </c>
      <c r="C1153" s="24">
        <f t="shared" si="89"/>
        <v>38131</v>
      </c>
      <c r="D1153" s="23">
        <f t="shared" si="90"/>
        <v>45.31</v>
      </c>
      <c r="E1153" s="23">
        <f t="shared" si="91"/>
        <v>45.31</v>
      </c>
      <c r="F1153" s="23">
        <f t="shared" si="93"/>
        <v>6.6232478411933993E-4</v>
      </c>
      <c r="G1153" s="23">
        <f t="shared" si="92"/>
        <v>2004</v>
      </c>
    </row>
    <row r="1154" spans="1:7" x14ac:dyDescent="0.2">
      <c r="A1154" s="23" t="s">
        <v>1577</v>
      </c>
      <c r="C1154" s="24">
        <f t="shared" si="89"/>
        <v>38132</v>
      </c>
      <c r="D1154" s="23">
        <f t="shared" si="90"/>
        <v>45.36</v>
      </c>
      <c r="E1154" s="23">
        <f t="shared" si="91"/>
        <v>45.36</v>
      </c>
      <c r="F1154" s="23">
        <f t="shared" si="93"/>
        <v>1.1029007404498288E-3</v>
      </c>
      <c r="G1154" s="23">
        <f t="shared" si="92"/>
        <v>2004</v>
      </c>
    </row>
    <row r="1155" spans="1:7" x14ac:dyDescent="0.2">
      <c r="A1155" s="23" t="s">
        <v>1576</v>
      </c>
      <c r="C1155" s="24">
        <f t="shared" si="89"/>
        <v>38133</v>
      </c>
      <c r="D1155" s="23">
        <f t="shared" si="90"/>
        <v>45.4</v>
      </c>
      <c r="E1155" s="23">
        <f t="shared" si="91"/>
        <v>45.4</v>
      </c>
      <c r="F1155" s="23">
        <f t="shared" si="93"/>
        <v>8.8144562780564169E-4</v>
      </c>
      <c r="G1155" s="23">
        <f t="shared" si="92"/>
        <v>2004</v>
      </c>
    </row>
    <row r="1156" spans="1:7" x14ac:dyDescent="0.2">
      <c r="A1156" s="23" t="s">
        <v>1575</v>
      </c>
      <c r="C1156" s="24">
        <f t="shared" si="89"/>
        <v>38134</v>
      </c>
      <c r="D1156" s="23">
        <f t="shared" si="90"/>
        <v>45.4</v>
      </c>
      <c r="E1156" s="23">
        <f t="shared" si="91"/>
        <v>45.4</v>
      </c>
      <c r="F1156" s="23">
        <f t="shared" si="93"/>
        <v>0</v>
      </c>
      <c r="G1156" s="23">
        <f t="shared" si="92"/>
        <v>2004</v>
      </c>
    </row>
    <row r="1157" spans="1:7" x14ac:dyDescent="0.2">
      <c r="A1157" s="23" t="s">
        <v>1574</v>
      </c>
      <c r="C1157" s="24">
        <f t="shared" si="89"/>
        <v>38135</v>
      </c>
      <c r="D1157" s="23">
        <f t="shared" si="90"/>
        <v>45.42</v>
      </c>
      <c r="E1157" s="23">
        <f t="shared" si="91"/>
        <v>45.42</v>
      </c>
      <c r="F1157" s="23">
        <f t="shared" si="93"/>
        <v>4.4043163011026743E-4</v>
      </c>
      <c r="G1157" s="23">
        <f t="shared" si="92"/>
        <v>2004</v>
      </c>
    </row>
    <row r="1158" spans="1:7" x14ac:dyDescent="0.2">
      <c r="A1158" s="23" t="s">
        <v>1573</v>
      </c>
      <c r="C1158" s="24">
        <f t="shared" si="89"/>
        <v>38138</v>
      </c>
      <c r="D1158" s="23" t="e">
        <f t="shared" si="90"/>
        <v>#VALUE!</v>
      </c>
      <c r="E1158" s="23">
        <f t="shared" si="91"/>
        <v>45.42</v>
      </c>
      <c r="F1158" s="23">
        <f t="shared" si="93"/>
        <v>0</v>
      </c>
      <c r="G1158" s="23">
        <f t="shared" si="92"/>
        <v>2004</v>
      </c>
    </row>
    <row r="1159" spans="1:7" x14ac:dyDescent="0.2">
      <c r="A1159" s="23" t="s">
        <v>1572</v>
      </c>
      <c r="C1159" s="24">
        <f t="shared" si="89"/>
        <v>38139</v>
      </c>
      <c r="D1159" s="23">
        <f t="shared" si="90"/>
        <v>45.43</v>
      </c>
      <c r="E1159" s="23">
        <f t="shared" si="91"/>
        <v>45.43</v>
      </c>
      <c r="F1159" s="23">
        <f t="shared" si="93"/>
        <v>2.201430938995489E-4</v>
      </c>
      <c r="G1159" s="23">
        <f t="shared" si="92"/>
        <v>2004</v>
      </c>
    </row>
    <row r="1160" spans="1:7" x14ac:dyDescent="0.2">
      <c r="A1160" s="23" t="s">
        <v>1571</v>
      </c>
      <c r="C1160" s="24">
        <f t="shared" ref="C1160:C1223" si="94">VALUE(LEFT(A1160,15))</f>
        <v>38140</v>
      </c>
      <c r="D1160" s="23">
        <f t="shared" ref="D1160:D1223" si="95">VALUE(RIGHT(A1160,9))</f>
        <v>45.37</v>
      </c>
      <c r="E1160" s="23">
        <f t="shared" ref="E1160:E1223" si="96">IF(ISNUMBER(D1160),D1160,D1159)</f>
        <v>45.37</v>
      </c>
      <c r="F1160" s="23">
        <f t="shared" si="93"/>
        <v>-1.3215860954394951E-3</v>
      </c>
      <c r="G1160" s="23">
        <f t="shared" ref="G1160:G1223" si="97">YEAR(C1160)</f>
        <v>2004</v>
      </c>
    </row>
    <row r="1161" spans="1:7" x14ac:dyDescent="0.2">
      <c r="A1161" s="23" t="s">
        <v>1570</v>
      </c>
      <c r="C1161" s="24">
        <f t="shared" si="94"/>
        <v>38141</v>
      </c>
      <c r="D1161" s="23">
        <f t="shared" si="95"/>
        <v>45.22</v>
      </c>
      <c r="E1161" s="23">
        <f t="shared" si="96"/>
        <v>45.22</v>
      </c>
      <c r="F1161" s="23">
        <f t="shared" ref="F1161:F1224" si="98">LN(E1161/E1160)</f>
        <v>-3.3116268260487466E-3</v>
      </c>
      <c r="G1161" s="23">
        <f t="shared" si="97"/>
        <v>2004</v>
      </c>
    </row>
    <row r="1162" spans="1:7" x14ac:dyDescent="0.2">
      <c r="A1162" s="23" t="s">
        <v>1569</v>
      </c>
      <c r="C1162" s="24">
        <f t="shared" si="94"/>
        <v>38142</v>
      </c>
      <c r="D1162" s="23">
        <f t="shared" si="95"/>
        <v>45.07</v>
      </c>
      <c r="E1162" s="23">
        <f t="shared" si="96"/>
        <v>45.07</v>
      </c>
      <c r="F1162" s="23">
        <f t="shared" si="98"/>
        <v>-3.3226301472668389E-3</v>
      </c>
      <c r="G1162" s="23">
        <f t="shared" si="97"/>
        <v>2004</v>
      </c>
    </row>
    <row r="1163" spans="1:7" x14ac:dyDescent="0.2">
      <c r="A1163" s="23" t="s">
        <v>1568</v>
      </c>
      <c r="C1163" s="24">
        <f t="shared" si="94"/>
        <v>38145</v>
      </c>
      <c r="D1163" s="23">
        <f t="shared" si="95"/>
        <v>45.1</v>
      </c>
      <c r="E1163" s="23">
        <f t="shared" si="96"/>
        <v>45.1</v>
      </c>
      <c r="F1163" s="23">
        <f t="shared" si="98"/>
        <v>6.6540980607572055E-4</v>
      </c>
      <c r="G1163" s="23">
        <f t="shared" si="97"/>
        <v>2004</v>
      </c>
    </row>
    <row r="1164" spans="1:7" x14ac:dyDescent="0.2">
      <c r="A1164" s="23" t="s">
        <v>1567</v>
      </c>
      <c r="C1164" s="24">
        <f t="shared" si="94"/>
        <v>38146</v>
      </c>
      <c r="D1164" s="23">
        <f t="shared" si="95"/>
        <v>45.05</v>
      </c>
      <c r="E1164" s="23">
        <f t="shared" si="96"/>
        <v>45.05</v>
      </c>
      <c r="F1164" s="23">
        <f t="shared" si="98"/>
        <v>-1.109262454285845E-3</v>
      </c>
      <c r="G1164" s="23">
        <f t="shared" si="97"/>
        <v>2004</v>
      </c>
    </row>
    <row r="1165" spans="1:7" x14ac:dyDescent="0.2">
      <c r="A1165" s="23" t="s">
        <v>1566</v>
      </c>
      <c r="C1165" s="24">
        <f t="shared" si="94"/>
        <v>38147</v>
      </c>
      <c r="D1165" s="23">
        <f t="shared" si="95"/>
        <v>44.94</v>
      </c>
      <c r="E1165" s="23">
        <f t="shared" si="96"/>
        <v>44.94</v>
      </c>
      <c r="F1165" s="23">
        <f t="shared" si="98"/>
        <v>-2.4447172971638156E-3</v>
      </c>
      <c r="G1165" s="23">
        <f t="shared" si="97"/>
        <v>2004</v>
      </c>
    </row>
    <row r="1166" spans="1:7" x14ac:dyDescent="0.2">
      <c r="A1166" s="23" t="s">
        <v>1565</v>
      </c>
      <c r="C1166" s="24">
        <f t="shared" si="94"/>
        <v>38148</v>
      </c>
      <c r="D1166" s="23">
        <f t="shared" si="95"/>
        <v>45.05</v>
      </c>
      <c r="E1166" s="23">
        <f t="shared" si="96"/>
        <v>45.05</v>
      </c>
      <c r="F1166" s="23">
        <f t="shared" si="98"/>
        <v>2.4447172971636916E-3</v>
      </c>
      <c r="G1166" s="23">
        <f t="shared" si="97"/>
        <v>2004</v>
      </c>
    </row>
    <row r="1167" spans="1:7" x14ac:dyDescent="0.2">
      <c r="A1167" s="23" t="s">
        <v>1564</v>
      </c>
      <c r="C1167" s="24">
        <f t="shared" si="94"/>
        <v>38149</v>
      </c>
      <c r="D1167" s="23">
        <f t="shared" si="95"/>
        <v>45.09</v>
      </c>
      <c r="E1167" s="23">
        <f t="shared" si="96"/>
        <v>45.09</v>
      </c>
      <c r="F1167" s="23">
        <f t="shared" si="98"/>
        <v>8.8750837864603582E-4</v>
      </c>
      <c r="G1167" s="23">
        <f t="shared" si="97"/>
        <v>2004</v>
      </c>
    </row>
    <row r="1168" spans="1:7" x14ac:dyDescent="0.2">
      <c r="A1168" s="23" t="s">
        <v>1563</v>
      </c>
      <c r="C1168" s="24">
        <f t="shared" si="94"/>
        <v>38152</v>
      </c>
      <c r="D1168" s="23">
        <f t="shared" si="95"/>
        <v>45.35</v>
      </c>
      <c r="E1168" s="23">
        <f t="shared" si="96"/>
        <v>45.35</v>
      </c>
      <c r="F1168" s="23">
        <f t="shared" si="98"/>
        <v>5.7496841281528006E-3</v>
      </c>
      <c r="G1168" s="23">
        <f t="shared" si="97"/>
        <v>2004</v>
      </c>
    </row>
    <row r="1169" spans="1:7" x14ac:dyDescent="0.2">
      <c r="A1169" s="23" t="s">
        <v>1562</v>
      </c>
      <c r="C1169" s="24">
        <f t="shared" si="94"/>
        <v>38153</v>
      </c>
      <c r="D1169" s="23">
        <f t="shared" si="95"/>
        <v>45.38</v>
      </c>
      <c r="E1169" s="23">
        <f t="shared" si="96"/>
        <v>45.38</v>
      </c>
      <c r="F1169" s="23">
        <f t="shared" si="98"/>
        <v>6.6130279055008569E-4</v>
      </c>
      <c r="G1169" s="23">
        <f t="shared" si="97"/>
        <v>2004</v>
      </c>
    </row>
    <row r="1170" spans="1:7" x14ac:dyDescent="0.2">
      <c r="A1170" s="23" t="s">
        <v>1561</v>
      </c>
      <c r="C1170" s="24">
        <f t="shared" si="94"/>
        <v>38154</v>
      </c>
      <c r="D1170" s="23">
        <f t="shared" si="95"/>
        <v>45.34</v>
      </c>
      <c r="E1170" s="23">
        <f t="shared" si="96"/>
        <v>45.34</v>
      </c>
      <c r="F1170" s="23">
        <f t="shared" si="98"/>
        <v>-8.8183427231272084E-4</v>
      </c>
      <c r="G1170" s="23">
        <f t="shared" si="97"/>
        <v>2004</v>
      </c>
    </row>
    <row r="1171" spans="1:7" x14ac:dyDescent="0.2">
      <c r="A1171" s="23" t="s">
        <v>1560</v>
      </c>
      <c r="C1171" s="24">
        <f t="shared" si="94"/>
        <v>38155</v>
      </c>
      <c r="D1171" s="23">
        <f t="shared" si="95"/>
        <v>45.49</v>
      </c>
      <c r="E1171" s="23">
        <f t="shared" si="96"/>
        <v>45.49</v>
      </c>
      <c r="F1171" s="23">
        <f t="shared" si="98"/>
        <v>3.3028765025296912E-3</v>
      </c>
      <c r="G1171" s="23">
        <f t="shared" si="97"/>
        <v>2004</v>
      </c>
    </row>
    <row r="1172" spans="1:7" x14ac:dyDescent="0.2">
      <c r="A1172" s="23" t="s">
        <v>1559</v>
      </c>
      <c r="C1172" s="24">
        <f t="shared" si="94"/>
        <v>38156</v>
      </c>
      <c r="D1172" s="23">
        <f t="shared" si="95"/>
        <v>45.66</v>
      </c>
      <c r="E1172" s="23">
        <f t="shared" si="96"/>
        <v>45.66</v>
      </c>
      <c r="F1172" s="23">
        <f t="shared" si="98"/>
        <v>3.7301195197366466E-3</v>
      </c>
      <c r="G1172" s="23">
        <f t="shared" si="97"/>
        <v>2004</v>
      </c>
    </row>
    <row r="1173" spans="1:7" x14ac:dyDescent="0.2">
      <c r="A1173" s="23" t="s">
        <v>1558</v>
      </c>
      <c r="C1173" s="24">
        <f t="shared" si="94"/>
        <v>38159</v>
      </c>
      <c r="D1173" s="23">
        <f t="shared" si="95"/>
        <v>45.88</v>
      </c>
      <c r="E1173" s="23">
        <f t="shared" si="96"/>
        <v>45.88</v>
      </c>
      <c r="F1173" s="23">
        <f t="shared" si="98"/>
        <v>4.8066511595206774E-3</v>
      </c>
      <c r="G1173" s="23">
        <f t="shared" si="97"/>
        <v>2004</v>
      </c>
    </row>
    <row r="1174" spans="1:7" x14ac:dyDescent="0.2">
      <c r="A1174" s="23" t="s">
        <v>1557</v>
      </c>
      <c r="C1174" s="24">
        <f t="shared" si="94"/>
        <v>38160</v>
      </c>
      <c r="D1174" s="23">
        <f t="shared" si="95"/>
        <v>46.21</v>
      </c>
      <c r="E1174" s="23">
        <f t="shared" si="96"/>
        <v>46.21</v>
      </c>
      <c r="F1174" s="23">
        <f t="shared" si="98"/>
        <v>7.1669326210050252E-3</v>
      </c>
      <c r="G1174" s="23">
        <f t="shared" si="97"/>
        <v>2004</v>
      </c>
    </row>
    <row r="1175" spans="1:7" x14ac:dyDescent="0.2">
      <c r="A1175" s="23" t="s">
        <v>1556</v>
      </c>
      <c r="C1175" s="24">
        <f t="shared" si="94"/>
        <v>38161</v>
      </c>
      <c r="D1175" s="23">
        <f t="shared" si="95"/>
        <v>45.7</v>
      </c>
      <c r="E1175" s="23">
        <f t="shared" si="96"/>
        <v>45.7</v>
      </c>
      <c r="F1175" s="23">
        <f t="shared" si="98"/>
        <v>-1.1097926982015921E-2</v>
      </c>
      <c r="G1175" s="23">
        <f t="shared" si="97"/>
        <v>2004</v>
      </c>
    </row>
    <row r="1176" spans="1:7" x14ac:dyDescent="0.2">
      <c r="A1176" s="23" t="s">
        <v>1555</v>
      </c>
      <c r="C1176" s="24">
        <f t="shared" si="94"/>
        <v>38162</v>
      </c>
      <c r="D1176" s="23">
        <f t="shared" si="95"/>
        <v>45.85</v>
      </c>
      <c r="E1176" s="23">
        <f t="shared" si="96"/>
        <v>45.85</v>
      </c>
      <c r="F1176" s="23">
        <f t="shared" si="98"/>
        <v>3.2769008023147911E-3</v>
      </c>
      <c r="G1176" s="23">
        <f t="shared" si="97"/>
        <v>2004</v>
      </c>
    </row>
    <row r="1177" spans="1:7" x14ac:dyDescent="0.2">
      <c r="A1177" s="23" t="s">
        <v>1554</v>
      </c>
      <c r="C1177" s="24">
        <f t="shared" si="94"/>
        <v>38163</v>
      </c>
      <c r="D1177" s="23">
        <f t="shared" si="95"/>
        <v>45.85</v>
      </c>
      <c r="E1177" s="23">
        <f t="shared" si="96"/>
        <v>45.85</v>
      </c>
      <c r="F1177" s="23">
        <f t="shared" si="98"/>
        <v>0</v>
      </c>
      <c r="G1177" s="23">
        <f t="shared" si="97"/>
        <v>2004</v>
      </c>
    </row>
    <row r="1178" spans="1:7" x14ac:dyDescent="0.2">
      <c r="A1178" s="23" t="s">
        <v>1553</v>
      </c>
      <c r="C1178" s="24">
        <f t="shared" si="94"/>
        <v>38166</v>
      </c>
      <c r="D1178" s="23">
        <f t="shared" si="95"/>
        <v>45.99</v>
      </c>
      <c r="E1178" s="23">
        <f t="shared" si="96"/>
        <v>45.99</v>
      </c>
      <c r="F1178" s="23">
        <f t="shared" si="98"/>
        <v>3.0487828493585096E-3</v>
      </c>
      <c r="G1178" s="23">
        <f t="shared" si="97"/>
        <v>2004</v>
      </c>
    </row>
    <row r="1179" spans="1:7" x14ac:dyDescent="0.2">
      <c r="A1179" s="23" t="s">
        <v>1552</v>
      </c>
      <c r="C1179" s="24">
        <f t="shared" si="94"/>
        <v>38167</v>
      </c>
      <c r="D1179" s="23">
        <f t="shared" si="95"/>
        <v>46.05</v>
      </c>
      <c r="E1179" s="23">
        <f t="shared" si="96"/>
        <v>46.05</v>
      </c>
      <c r="F1179" s="23">
        <f t="shared" si="98"/>
        <v>1.3037811494832916E-3</v>
      </c>
      <c r="G1179" s="23">
        <f t="shared" si="97"/>
        <v>2004</v>
      </c>
    </row>
    <row r="1180" spans="1:7" x14ac:dyDescent="0.2">
      <c r="A1180" s="23" t="s">
        <v>1551</v>
      </c>
      <c r="C1180" s="24">
        <f t="shared" si="94"/>
        <v>38168</v>
      </c>
      <c r="D1180" s="23">
        <f t="shared" si="95"/>
        <v>45.99</v>
      </c>
      <c r="E1180" s="23">
        <f t="shared" si="96"/>
        <v>45.99</v>
      </c>
      <c r="F1180" s="23">
        <f t="shared" si="98"/>
        <v>-1.3037811494832697E-3</v>
      </c>
      <c r="G1180" s="23">
        <f t="shared" si="97"/>
        <v>2004</v>
      </c>
    </row>
    <row r="1181" spans="1:7" x14ac:dyDescent="0.2">
      <c r="A1181" s="23" t="s">
        <v>1550</v>
      </c>
      <c r="C1181" s="24">
        <f t="shared" si="94"/>
        <v>38169</v>
      </c>
      <c r="D1181" s="23">
        <f t="shared" si="95"/>
        <v>45.88</v>
      </c>
      <c r="E1181" s="23">
        <f t="shared" si="96"/>
        <v>45.88</v>
      </c>
      <c r="F1181" s="23">
        <f t="shared" si="98"/>
        <v>-2.3946892906624522E-3</v>
      </c>
      <c r="G1181" s="23">
        <f t="shared" si="97"/>
        <v>2004</v>
      </c>
    </row>
    <row r="1182" spans="1:7" x14ac:dyDescent="0.2">
      <c r="A1182" s="23" t="s">
        <v>1549</v>
      </c>
      <c r="C1182" s="24">
        <f t="shared" si="94"/>
        <v>38170</v>
      </c>
      <c r="D1182" s="23">
        <f t="shared" si="95"/>
        <v>45.75</v>
      </c>
      <c r="E1182" s="23">
        <f t="shared" si="96"/>
        <v>45.75</v>
      </c>
      <c r="F1182" s="23">
        <f t="shared" si="98"/>
        <v>-2.8375005396396986E-3</v>
      </c>
      <c r="G1182" s="23">
        <f t="shared" si="97"/>
        <v>2004</v>
      </c>
    </row>
    <row r="1183" spans="1:7" x14ac:dyDescent="0.2">
      <c r="A1183" s="23" t="s">
        <v>1548</v>
      </c>
      <c r="C1183" s="24">
        <f t="shared" si="94"/>
        <v>38173</v>
      </c>
      <c r="D1183" s="23" t="e">
        <f t="shared" si="95"/>
        <v>#VALUE!</v>
      </c>
      <c r="E1183" s="23">
        <f t="shared" si="96"/>
        <v>45.75</v>
      </c>
      <c r="F1183" s="23">
        <f t="shared" si="98"/>
        <v>0</v>
      </c>
      <c r="G1183" s="23">
        <f t="shared" si="97"/>
        <v>2004</v>
      </c>
    </row>
    <row r="1184" spans="1:7" x14ac:dyDescent="0.2">
      <c r="A1184" s="23" t="s">
        <v>1547</v>
      </c>
      <c r="C1184" s="24">
        <f t="shared" si="94"/>
        <v>38174</v>
      </c>
      <c r="D1184" s="23">
        <f t="shared" si="95"/>
        <v>46.05</v>
      </c>
      <c r="E1184" s="23">
        <f t="shared" si="96"/>
        <v>46.05</v>
      </c>
      <c r="F1184" s="23">
        <f t="shared" si="98"/>
        <v>6.5359709797854493E-3</v>
      </c>
      <c r="G1184" s="23">
        <f t="shared" si="97"/>
        <v>2004</v>
      </c>
    </row>
    <row r="1185" spans="1:7" x14ac:dyDescent="0.2">
      <c r="A1185" s="23" t="s">
        <v>1546</v>
      </c>
      <c r="C1185" s="24">
        <f t="shared" si="94"/>
        <v>38175</v>
      </c>
      <c r="D1185" s="23">
        <f t="shared" si="95"/>
        <v>45.84</v>
      </c>
      <c r="E1185" s="23">
        <f t="shared" si="96"/>
        <v>45.84</v>
      </c>
      <c r="F1185" s="23">
        <f t="shared" si="98"/>
        <v>-4.5706902948315954E-3</v>
      </c>
      <c r="G1185" s="23">
        <f t="shared" si="97"/>
        <v>2004</v>
      </c>
    </row>
    <row r="1186" spans="1:7" x14ac:dyDescent="0.2">
      <c r="A1186" s="23" t="s">
        <v>1545</v>
      </c>
      <c r="C1186" s="24">
        <f t="shared" si="94"/>
        <v>38176</v>
      </c>
      <c r="D1186" s="23">
        <f t="shared" si="95"/>
        <v>45.75</v>
      </c>
      <c r="E1186" s="23">
        <f t="shared" si="96"/>
        <v>45.75</v>
      </c>
      <c r="F1186" s="23">
        <f t="shared" si="98"/>
        <v>-1.9652806849538677E-3</v>
      </c>
      <c r="G1186" s="23">
        <f t="shared" si="97"/>
        <v>2004</v>
      </c>
    </row>
    <row r="1187" spans="1:7" x14ac:dyDescent="0.2">
      <c r="A1187" s="23" t="s">
        <v>1544</v>
      </c>
      <c r="C1187" s="24">
        <f t="shared" si="94"/>
        <v>38177</v>
      </c>
      <c r="D1187" s="23">
        <f t="shared" si="95"/>
        <v>45.66</v>
      </c>
      <c r="E1187" s="23">
        <f t="shared" si="96"/>
        <v>45.66</v>
      </c>
      <c r="F1187" s="23">
        <f t="shared" si="98"/>
        <v>-1.9691506198808721E-3</v>
      </c>
      <c r="G1187" s="23">
        <f t="shared" si="97"/>
        <v>2004</v>
      </c>
    </row>
    <row r="1188" spans="1:7" x14ac:dyDescent="0.2">
      <c r="A1188" s="23" t="s">
        <v>1543</v>
      </c>
      <c r="C1188" s="24">
        <f t="shared" si="94"/>
        <v>38180</v>
      </c>
      <c r="D1188" s="23">
        <f t="shared" si="95"/>
        <v>45.72</v>
      </c>
      <c r="E1188" s="23">
        <f t="shared" si="96"/>
        <v>45.72</v>
      </c>
      <c r="F1188" s="23">
        <f t="shared" si="98"/>
        <v>1.3131978249603929E-3</v>
      </c>
      <c r="G1188" s="23">
        <f t="shared" si="97"/>
        <v>2004</v>
      </c>
    </row>
    <row r="1189" spans="1:7" x14ac:dyDescent="0.2">
      <c r="A1189" s="23" t="s">
        <v>1542</v>
      </c>
      <c r="C1189" s="24">
        <f t="shared" si="94"/>
        <v>38181</v>
      </c>
      <c r="D1189" s="23">
        <f t="shared" si="95"/>
        <v>45.86</v>
      </c>
      <c r="E1189" s="23">
        <f t="shared" si="96"/>
        <v>45.86</v>
      </c>
      <c r="F1189" s="23">
        <f t="shared" si="98"/>
        <v>3.0574385031484452E-3</v>
      </c>
      <c r="G1189" s="23">
        <f t="shared" si="97"/>
        <v>2004</v>
      </c>
    </row>
    <row r="1190" spans="1:7" x14ac:dyDescent="0.2">
      <c r="A1190" s="23" t="s">
        <v>1541</v>
      </c>
      <c r="C1190" s="24">
        <f t="shared" si="94"/>
        <v>38182</v>
      </c>
      <c r="D1190" s="23">
        <f t="shared" si="95"/>
        <v>45.95</v>
      </c>
      <c r="E1190" s="23">
        <f t="shared" si="96"/>
        <v>45.95</v>
      </c>
      <c r="F1190" s="23">
        <f t="shared" si="98"/>
        <v>1.9605713719377128E-3</v>
      </c>
      <c r="G1190" s="23">
        <f t="shared" si="97"/>
        <v>2004</v>
      </c>
    </row>
    <row r="1191" spans="1:7" x14ac:dyDescent="0.2">
      <c r="A1191" s="23" t="s">
        <v>1540</v>
      </c>
      <c r="C1191" s="24">
        <f t="shared" si="94"/>
        <v>38183</v>
      </c>
      <c r="D1191" s="23">
        <f t="shared" si="95"/>
        <v>46.08</v>
      </c>
      <c r="E1191" s="23">
        <f t="shared" si="96"/>
        <v>46.08</v>
      </c>
      <c r="F1191" s="23">
        <f t="shared" si="98"/>
        <v>2.8251675859397225E-3</v>
      </c>
      <c r="G1191" s="23">
        <f t="shared" si="97"/>
        <v>2004</v>
      </c>
    </row>
    <row r="1192" spans="1:7" x14ac:dyDescent="0.2">
      <c r="A1192" s="23" t="s">
        <v>1539</v>
      </c>
      <c r="C1192" s="24">
        <f t="shared" si="94"/>
        <v>38184</v>
      </c>
      <c r="D1192" s="23">
        <f t="shared" si="95"/>
        <v>45.96</v>
      </c>
      <c r="E1192" s="23">
        <f t="shared" si="96"/>
        <v>45.96</v>
      </c>
      <c r="F1192" s="23">
        <f t="shared" si="98"/>
        <v>-2.6075634070808302E-3</v>
      </c>
      <c r="G1192" s="23">
        <f t="shared" si="97"/>
        <v>2004</v>
      </c>
    </row>
    <row r="1193" spans="1:7" x14ac:dyDescent="0.2">
      <c r="A1193" s="23" t="s">
        <v>1538</v>
      </c>
      <c r="C1193" s="24">
        <f t="shared" si="94"/>
        <v>38187</v>
      </c>
      <c r="D1193" s="23">
        <f t="shared" si="95"/>
        <v>46.11</v>
      </c>
      <c r="E1193" s="23">
        <f t="shared" si="96"/>
        <v>46.11</v>
      </c>
      <c r="F1193" s="23">
        <f t="shared" si="98"/>
        <v>3.2583932380592963E-3</v>
      </c>
      <c r="G1193" s="23">
        <f t="shared" si="97"/>
        <v>2004</v>
      </c>
    </row>
    <row r="1194" spans="1:7" x14ac:dyDescent="0.2">
      <c r="A1194" s="23" t="s">
        <v>1537</v>
      </c>
      <c r="C1194" s="24">
        <f t="shared" si="94"/>
        <v>38188</v>
      </c>
      <c r="D1194" s="23">
        <f t="shared" si="95"/>
        <v>46.1</v>
      </c>
      <c r="E1194" s="23">
        <f t="shared" si="96"/>
        <v>46.1</v>
      </c>
      <c r="F1194" s="23">
        <f t="shared" si="98"/>
        <v>-2.1689621601130816E-4</v>
      </c>
      <c r="G1194" s="23">
        <f t="shared" si="97"/>
        <v>2004</v>
      </c>
    </row>
    <row r="1195" spans="1:7" x14ac:dyDescent="0.2">
      <c r="A1195" s="23" t="s">
        <v>1536</v>
      </c>
      <c r="C1195" s="24">
        <f t="shared" si="94"/>
        <v>38189</v>
      </c>
      <c r="D1195" s="23">
        <f t="shared" si="95"/>
        <v>46.13</v>
      </c>
      <c r="E1195" s="23">
        <f t="shared" si="96"/>
        <v>46.13</v>
      </c>
      <c r="F1195" s="23">
        <f t="shared" si="98"/>
        <v>6.5054756712635479E-4</v>
      </c>
      <c r="G1195" s="23">
        <f t="shared" si="97"/>
        <v>2004</v>
      </c>
    </row>
    <row r="1196" spans="1:7" x14ac:dyDescent="0.2">
      <c r="A1196" s="23" t="s">
        <v>1535</v>
      </c>
      <c r="C1196" s="24">
        <f t="shared" si="94"/>
        <v>38190</v>
      </c>
      <c r="D1196" s="23">
        <f t="shared" si="95"/>
        <v>46.3</v>
      </c>
      <c r="E1196" s="23">
        <f t="shared" si="96"/>
        <v>46.3</v>
      </c>
      <c r="F1196" s="23">
        <f t="shared" si="98"/>
        <v>3.6784635224590715E-3</v>
      </c>
      <c r="G1196" s="23">
        <f t="shared" si="97"/>
        <v>2004</v>
      </c>
    </row>
    <row r="1197" spans="1:7" x14ac:dyDescent="0.2">
      <c r="A1197" s="23" t="s">
        <v>1534</v>
      </c>
      <c r="C1197" s="24">
        <f t="shared" si="94"/>
        <v>38191</v>
      </c>
      <c r="D1197" s="23">
        <f t="shared" si="95"/>
        <v>46.35</v>
      </c>
      <c r="E1197" s="23">
        <f t="shared" si="96"/>
        <v>46.35</v>
      </c>
      <c r="F1197" s="23">
        <f t="shared" si="98"/>
        <v>1.0793309196758319E-3</v>
      </c>
      <c r="G1197" s="23">
        <f t="shared" si="97"/>
        <v>2004</v>
      </c>
    </row>
    <row r="1198" spans="1:7" x14ac:dyDescent="0.2">
      <c r="A1198" s="23" t="s">
        <v>1533</v>
      </c>
      <c r="C1198" s="24">
        <f t="shared" si="94"/>
        <v>38194</v>
      </c>
      <c r="D1198" s="23">
        <f t="shared" si="95"/>
        <v>46.28</v>
      </c>
      <c r="E1198" s="23">
        <f t="shared" si="96"/>
        <v>46.28</v>
      </c>
      <c r="F1198" s="23">
        <f t="shared" si="98"/>
        <v>-1.5113896863883911E-3</v>
      </c>
      <c r="G1198" s="23">
        <f t="shared" si="97"/>
        <v>2004</v>
      </c>
    </row>
    <row r="1199" spans="1:7" x14ac:dyDescent="0.2">
      <c r="A1199" s="23" t="s">
        <v>1532</v>
      </c>
      <c r="C1199" s="24">
        <f t="shared" si="94"/>
        <v>38195</v>
      </c>
      <c r="D1199" s="23">
        <f t="shared" si="95"/>
        <v>46.25</v>
      </c>
      <c r="E1199" s="23">
        <f t="shared" si="96"/>
        <v>46.25</v>
      </c>
      <c r="F1199" s="23">
        <f t="shared" si="98"/>
        <v>-6.4843836704160521E-4</v>
      </c>
      <c r="G1199" s="23">
        <f t="shared" si="97"/>
        <v>2004</v>
      </c>
    </row>
    <row r="1200" spans="1:7" x14ac:dyDescent="0.2">
      <c r="A1200" s="23" t="s">
        <v>1531</v>
      </c>
      <c r="C1200" s="24">
        <f t="shared" si="94"/>
        <v>38196</v>
      </c>
      <c r="D1200" s="23">
        <f t="shared" si="95"/>
        <v>46.3</v>
      </c>
      <c r="E1200" s="23">
        <f t="shared" si="96"/>
        <v>46.3</v>
      </c>
      <c r="F1200" s="23">
        <f t="shared" si="98"/>
        <v>1.0804971337541789E-3</v>
      </c>
      <c r="G1200" s="23">
        <f t="shared" si="97"/>
        <v>2004</v>
      </c>
    </row>
    <row r="1201" spans="1:7" x14ac:dyDescent="0.2">
      <c r="A1201" s="23" t="s">
        <v>1530</v>
      </c>
      <c r="C1201" s="24">
        <f t="shared" si="94"/>
        <v>38197</v>
      </c>
      <c r="D1201" s="23">
        <f t="shared" si="95"/>
        <v>46.45</v>
      </c>
      <c r="E1201" s="23">
        <f t="shared" si="96"/>
        <v>46.45</v>
      </c>
      <c r="F1201" s="23">
        <f t="shared" si="98"/>
        <v>3.2345041676593187E-3</v>
      </c>
      <c r="G1201" s="23">
        <f t="shared" si="97"/>
        <v>2004</v>
      </c>
    </row>
    <row r="1202" spans="1:7" x14ac:dyDescent="0.2">
      <c r="A1202" s="23" t="s">
        <v>1529</v>
      </c>
      <c r="C1202" s="24">
        <f t="shared" si="94"/>
        <v>38198</v>
      </c>
      <c r="D1202" s="23">
        <f t="shared" si="95"/>
        <v>46.4</v>
      </c>
      <c r="E1202" s="23">
        <f t="shared" si="96"/>
        <v>46.4</v>
      </c>
      <c r="F1202" s="23">
        <f t="shared" si="98"/>
        <v>-1.0770060276380602E-3</v>
      </c>
      <c r="G1202" s="23">
        <f t="shared" si="97"/>
        <v>2004</v>
      </c>
    </row>
    <row r="1203" spans="1:7" x14ac:dyDescent="0.2">
      <c r="A1203" s="23" t="s">
        <v>1528</v>
      </c>
      <c r="C1203" s="24">
        <f t="shared" si="94"/>
        <v>38201</v>
      </c>
      <c r="D1203" s="23">
        <f t="shared" si="95"/>
        <v>46.35</v>
      </c>
      <c r="E1203" s="23">
        <f t="shared" si="96"/>
        <v>46.35</v>
      </c>
      <c r="F1203" s="23">
        <f t="shared" si="98"/>
        <v>-1.0781672203453326E-3</v>
      </c>
      <c r="G1203" s="23">
        <f t="shared" si="97"/>
        <v>2004</v>
      </c>
    </row>
    <row r="1204" spans="1:7" x14ac:dyDescent="0.2">
      <c r="A1204" s="23" t="s">
        <v>1527</v>
      </c>
      <c r="C1204" s="24">
        <f t="shared" si="94"/>
        <v>38202</v>
      </c>
      <c r="D1204" s="23">
        <f t="shared" si="95"/>
        <v>46.35</v>
      </c>
      <c r="E1204" s="23">
        <f t="shared" si="96"/>
        <v>46.35</v>
      </c>
      <c r="F1204" s="23">
        <f t="shared" si="98"/>
        <v>0</v>
      </c>
      <c r="G1204" s="23">
        <f t="shared" si="97"/>
        <v>2004</v>
      </c>
    </row>
    <row r="1205" spans="1:7" x14ac:dyDescent="0.2">
      <c r="A1205" s="23" t="s">
        <v>1526</v>
      </c>
      <c r="C1205" s="24">
        <f t="shared" si="94"/>
        <v>38203</v>
      </c>
      <c r="D1205" s="23">
        <f t="shared" si="95"/>
        <v>46.36</v>
      </c>
      <c r="E1205" s="23">
        <f t="shared" si="96"/>
        <v>46.36</v>
      </c>
      <c r="F1205" s="23">
        <f t="shared" si="98"/>
        <v>2.1572645968675986E-4</v>
      </c>
      <c r="G1205" s="23">
        <f t="shared" si="97"/>
        <v>2004</v>
      </c>
    </row>
    <row r="1206" spans="1:7" x14ac:dyDescent="0.2">
      <c r="A1206" s="23" t="s">
        <v>1525</v>
      </c>
      <c r="C1206" s="24">
        <f t="shared" si="94"/>
        <v>38204</v>
      </c>
      <c r="D1206" s="23">
        <f t="shared" si="95"/>
        <v>46.35</v>
      </c>
      <c r="E1206" s="23">
        <f t="shared" si="96"/>
        <v>46.35</v>
      </c>
      <c r="F1206" s="23">
        <f t="shared" si="98"/>
        <v>-2.157264596867091E-4</v>
      </c>
      <c r="G1206" s="23">
        <f t="shared" si="97"/>
        <v>2004</v>
      </c>
    </row>
    <row r="1207" spans="1:7" x14ac:dyDescent="0.2">
      <c r="A1207" s="23" t="s">
        <v>1524</v>
      </c>
      <c r="C1207" s="24">
        <f t="shared" si="94"/>
        <v>38205</v>
      </c>
      <c r="D1207" s="23">
        <f t="shared" si="95"/>
        <v>46.33</v>
      </c>
      <c r="E1207" s="23">
        <f t="shared" si="96"/>
        <v>46.33</v>
      </c>
      <c r="F1207" s="23">
        <f t="shared" si="98"/>
        <v>-4.3159258330718761E-4</v>
      </c>
      <c r="G1207" s="23">
        <f t="shared" si="97"/>
        <v>2004</v>
      </c>
    </row>
    <row r="1208" spans="1:7" x14ac:dyDescent="0.2">
      <c r="A1208" s="23" t="s">
        <v>1523</v>
      </c>
      <c r="C1208" s="24">
        <f t="shared" si="94"/>
        <v>38208</v>
      </c>
      <c r="D1208" s="23">
        <f t="shared" si="95"/>
        <v>46.4</v>
      </c>
      <c r="E1208" s="23">
        <f t="shared" si="96"/>
        <v>46.4</v>
      </c>
      <c r="F1208" s="23">
        <f t="shared" si="98"/>
        <v>1.5097598036525679E-3</v>
      </c>
      <c r="G1208" s="23">
        <f t="shared" si="97"/>
        <v>2004</v>
      </c>
    </row>
    <row r="1209" spans="1:7" x14ac:dyDescent="0.2">
      <c r="A1209" s="23" t="s">
        <v>1522</v>
      </c>
      <c r="C1209" s="24">
        <f t="shared" si="94"/>
        <v>38209</v>
      </c>
      <c r="D1209" s="23">
        <f t="shared" si="95"/>
        <v>46.34</v>
      </c>
      <c r="E1209" s="23">
        <f t="shared" si="96"/>
        <v>46.34</v>
      </c>
      <c r="F1209" s="23">
        <f t="shared" si="98"/>
        <v>-1.2939402279792834E-3</v>
      </c>
      <c r="G1209" s="23">
        <f t="shared" si="97"/>
        <v>2004</v>
      </c>
    </row>
    <row r="1210" spans="1:7" x14ac:dyDescent="0.2">
      <c r="A1210" s="23" t="s">
        <v>1521</v>
      </c>
      <c r="C1210" s="24">
        <f t="shared" si="94"/>
        <v>38210</v>
      </c>
      <c r="D1210" s="23">
        <f t="shared" si="95"/>
        <v>46.32</v>
      </c>
      <c r="E1210" s="23">
        <f t="shared" si="96"/>
        <v>46.32</v>
      </c>
      <c r="F1210" s="23">
        <f t="shared" si="98"/>
        <v>-4.3168573949040366E-4</v>
      </c>
      <c r="G1210" s="23">
        <f t="shared" si="97"/>
        <v>2004</v>
      </c>
    </row>
    <row r="1211" spans="1:7" x14ac:dyDescent="0.2">
      <c r="A1211" s="23" t="s">
        <v>1520</v>
      </c>
      <c r="C1211" s="24">
        <f t="shared" si="94"/>
        <v>38211</v>
      </c>
      <c r="D1211" s="23">
        <f t="shared" si="95"/>
        <v>46.21</v>
      </c>
      <c r="E1211" s="23">
        <f t="shared" si="96"/>
        <v>46.21</v>
      </c>
      <c r="F1211" s="23">
        <f t="shared" si="98"/>
        <v>-2.3776083825647605E-3</v>
      </c>
      <c r="G1211" s="23">
        <f t="shared" si="97"/>
        <v>2004</v>
      </c>
    </row>
    <row r="1212" spans="1:7" x14ac:dyDescent="0.2">
      <c r="A1212" s="23" t="s">
        <v>1519</v>
      </c>
      <c r="C1212" s="24">
        <f t="shared" si="94"/>
        <v>38212</v>
      </c>
      <c r="D1212" s="23">
        <f t="shared" si="95"/>
        <v>46.27</v>
      </c>
      <c r="E1212" s="23">
        <f t="shared" si="96"/>
        <v>46.27</v>
      </c>
      <c r="F1212" s="23">
        <f t="shared" si="98"/>
        <v>1.2975780367333169E-3</v>
      </c>
      <c r="G1212" s="23">
        <f t="shared" si="97"/>
        <v>2004</v>
      </c>
    </row>
    <row r="1213" spans="1:7" x14ac:dyDescent="0.2">
      <c r="A1213" s="23" t="s">
        <v>1518</v>
      </c>
      <c r="C1213" s="24">
        <f t="shared" si="94"/>
        <v>38215</v>
      </c>
      <c r="D1213" s="23">
        <f t="shared" si="95"/>
        <v>46.36</v>
      </c>
      <c r="E1213" s="23">
        <f t="shared" si="96"/>
        <v>46.36</v>
      </c>
      <c r="F1213" s="23">
        <f t="shared" si="98"/>
        <v>1.9432155526425974E-3</v>
      </c>
      <c r="G1213" s="23">
        <f t="shared" si="97"/>
        <v>2004</v>
      </c>
    </row>
    <row r="1214" spans="1:7" x14ac:dyDescent="0.2">
      <c r="A1214" s="23" t="s">
        <v>1517</v>
      </c>
      <c r="C1214" s="24">
        <f t="shared" si="94"/>
        <v>38216</v>
      </c>
      <c r="D1214" s="23">
        <f t="shared" si="95"/>
        <v>46.34</v>
      </c>
      <c r="E1214" s="23">
        <f t="shared" si="96"/>
        <v>46.34</v>
      </c>
      <c r="F1214" s="23">
        <f t="shared" si="98"/>
        <v>-4.3149946732074261E-4</v>
      </c>
      <c r="G1214" s="23">
        <f t="shared" si="97"/>
        <v>2004</v>
      </c>
    </row>
    <row r="1215" spans="1:7" x14ac:dyDescent="0.2">
      <c r="A1215" s="23" t="s">
        <v>1516</v>
      </c>
      <c r="C1215" s="24">
        <f t="shared" si="94"/>
        <v>38217</v>
      </c>
      <c r="D1215" s="23">
        <f t="shared" si="95"/>
        <v>46.34</v>
      </c>
      <c r="E1215" s="23">
        <f t="shared" si="96"/>
        <v>46.34</v>
      </c>
      <c r="F1215" s="23">
        <f t="shared" si="98"/>
        <v>0</v>
      </c>
      <c r="G1215" s="23">
        <f t="shared" si="97"/>
        <v>2004</v>
      </c>
    </row>
    <row r="1216" spans="1:7" x14ac:dyDescent="0.2">
      <c r="A1216" s="23" t="s">
        <v>1515</v>
      </c>
      <c r="C1216" s="24">
        <f t="shared" si="94"/>
        <v>38218</v>
      </c>
      <c r="D1216" s="23">
        <f t="shared" si="95"/>
        <v>46.27</v>
      </c>
      <c r="E1216" s="23">
        <f t="shared" si="96"/>
        <v>46.27</v>
      </c>
      <c r="F1216" s="23">
        <f t="shared" si="98"/>
        <v>-1.5117160853219673E-3</v>
      </c>
      <c r="G1216" s="23">
        <f t="shared" si="97"/>
        <v>2004</v>
      </c>
    </row>
    <row r="1217" spans="1:7" x14ac:dyDescent="0.2">
      <c r="A1217" s="23" t="s">
        <v>1514</v>
      </c>
      <c r="C1217" s="24">
        <f t="shared" si="94"/>
        <v>38219</v>
      </c>
      <c r="D1217" s="23">
        <f t="shared" si="95"/>
        <v>46.25</v>
      </c>
      <c r="E1217" s="23">
        <f t="shared" si="96"/>
        <v>46.25</v>
      </c>
      <c r="F1217" s="23">
        <f t="shared" si="98"/>
        <v>-4.3233896047409045E-4</v>
      </c>
      <c r="G1217" s="23">
        <f t="shared" si="97"/>
        <v>2004</v>
      </c>
    </row>
    <row r="1218" spans="1:7" x14ac:dyDescent="0.2">
      <c r="A1218" s="23" t="s">
        <v>1513</v>
      </c>
      <c r="C1218" s="24">
        <f t="shared" si="94"/>
        <v>38222</v>
      </c>
      <c r="D1218" s="23">
        <f t="shared" si="95"/>
        <v>46.26</v>
      </c>
      <c r="E1218" s="23">
        <f t="shared" si="96"/>
        <v>46.26</v>
      </c>
      <c r="F1218" s="23">
        <f t="shared" si="98"/>
        <v>2.1619284485896459E-4</v>
      </c>
      <c r="G1218" s="23">
        <f t="shared" si="97"/>
        <v>2004</v>
      </c>
    </row>
    <row r="1219" spans="1:7" x14ac:dyDescent="0.2">
      <c r="A1219" s="23" t="s">
        <v>1512</v>
      </c>
      <c r="C1219" s="24">
        <f t="shared" si="94"/>
        <v>38223</v>
      </c>
      <c r="D1219" s="23">
        <f t="shared" si="95"/>
        <v>46.295000000000002</v>
      </c>
      <c r="E1219" s="23">
        <f t="shared" si="96"/>
        <v>46.295000000000002</v>
      </c>
      <c r="F1219" s="23">
        <f t="shared" si="98"/>
        <v>7.5630709671729098E-4</v>
      </c>
      <c r="G1219" s="23">
        <f t="shared" si="97"/>
        <v>2004</v>
      </c>
    </row>
    <row r="1220" spans="1:7" x14ac:dyDescent="0.2">
      <c r="A1220" s="23" t="s">
        <v>1511</v>
      </c>
      <c r="C1220" s="24">
        <f t="shared" si="94"/>
        <v>38224</v>
      </c>
      <c r="D1220" s="23">
        <f t="shared" si="95"/>
        <v>46.36</v>
      </c>
      <c r="E1220" s="23">
        <f t="shared" si="96"/>
        <v>46.36</v>
      </c>
      <c r="F1220" s="23">
        <f t="shared" si="98"/>
        <v>1.4030545715405123E-3</v>
      </c>
      <c r="G1220" s="23">
        <f t="shared" si="97"/>
        <v>2004</v>
      </c>
    </row>
    <row r="1221" spans="1:7" x14ac:dyDescent="0.2">
      <c r="A1221" s="23" t="s">
        <v>1510</v>
      </c>
      <c r="C1221" s="24">
        <f t="shared" si="94"/>
        <v>38225</v>
      </c>
      <c r="D1221" s="23">
        <f t="shared" si="95"/>
        <v>46.35</v>
      </c>
      <c r="E1221" s="23">
        <f t="shared" si="96"/>
        <v>46.35</v>
      </c>
      <c r="F1221" s="23">
        <f t="shared" si="98"/>
        <v>-2.157264596867091E-4</v>
      </c>
      <c r="G1221" s="23">
        <f t="shared" si="97"/>
        <v>2004</v>
      </c>
    </row>
    <row r="1222" spans="1:7" x14ac:dyDescent="0.2">
      <c r="A1222" s="23" t="s">
        <v>1509</v>
      </c>
      <c r="C1222" s="24">
        <f t="shared" si="94"/>
        <v>38226</v>
      </c>
      <c r="D1222" s="23">
        <f t="shared" si="95"/>
        <v>46.28</v>
      </c>
      <c r="E1222" s="23">
        <f t="shared" si="96"/>
        <v>46.28</v>
      </c>
      <c r="F1222" s="23">
        <f t="shared" si="98"/>
        <v>-1.5113896863883911E-3</v>
      </c>
      <c r="G1222" s="23">
        <f t="shared" si="97"/>
        <v>2004</v>
      </c>
    </row>
    <row r="1223" spans="1:7" x14ac:dyDescent="0.2">
      <c r="A1223" s="23" t="s">
        <v>1508</v>
      </c>
      <c r="C1223" s="24">
        <f t="shared" si="94"/>
        <v>38229</v>
      </c>
      <c r="D1223" s="23">
        <f t="shared" si="95"/>
        <v>46.35</v>
      </c>
      <c r="E1223" s="23">
        <f t="shared" si="96"/>
        <v>46.35</v>
      </c>
      <c r="F1223" s="23">
        <f t="shared" si="98"/>
        <v>1.5113896863884367E-3</v>
      </c>
      <c r="G1223" s="23">
        <f t="shared" si="97"/>
        <v>2004</v>
      </c>
    </row>
    <row r="1224" spans="1:7" x14ac:dyDescent="0.2">
      <c r="A1224" s="23" t="s">
        <v>1507</v>
      </c>
      <c r="C1224" s="24">
        <f t="shared" ref="C1224:C1287" si="99">VALUE(LEFT(A1224,15))</f>
        <v>38230</v>
      </c>
      <c r="D1224" s="23">
        <f t="shared" ref="D1224:D1287" si="100">VALUE(RIGHT(A1224,9))</f>
        <v>46.35</v>
      </c>
      <c r="E1224" s="23">
        <f t="shared" ref="E1224:E1287" si="101">IF(ISNUMBER(D1224),D1224,D1223)</f>
        <v>46.35</v>
      </c>
      <c r="F1224" s="23">
        <f t="shared" si="98"/>
        <v>0</v>
      </c>
      <c r="G1224" s="23">
        <f t="shared" ref="G1224:G1287" si="102">YEAR(C1224)</f>
        <v>2004</v>
      </c>
    </row>
    <row r="1225" spans="1:7" x14ac:dyDescent="0.2">
      <c r="A1225" s="23" t="s">
        <v>1506</v>
      </c>
      <c r="C1225" s="24">
        <f t="shared" si="99"/>
        <v>38231</v>
      </c>
      <c r="D1225" s="23">
        <f t="shared" si="100"/>
        <v>46.34</v>
      </c>
      <c r="E1225" s="23">
        <f t="shared" si="101"/>
        <v>46.34</v>
      </c>
      <c r="F1225" s="23">
        <f t="shared" ref="F1225:F1288" si="103">LN(E1225/E1224)</f>
        <v>-2.1577300763397328E-4</v>
      </c>
      <c r="G1225" s="23">
        <f t="shared" si="102"/>
        <v>2004</v>
      </c>
    </row>
    <row r="1226" spans="1:7" x14ac:dyDescent="0.2">
      <c r="A1226" s="23" t="s">
        <v>1505</v>
      </c>
      <c r="C1226" s="24">
        <f t="shared" si="99"/>
        <v>38232</v>
      </c>
      <c r="D1226" s="23">
        <f t="shared" si="100"/>
        <v>46.32</v>
      </c>
      <c r="E1226" s="23">
        <f t="shared" si="101"/>
        <v>46.32</v>
      </c>
      <c r="F1226" s="23">
        <f t="shared" si="103"/>
        <v>-4.3168573949040366E-4</v>
      </c>
      <c r="G1226" s="23">
        <f t="shared" si="102"/>
        <v>2004</v>
      </c>
    </row>
    <row r="1227" spans="1:7" x14ac:dyDescent="0.2">
      <c r="A1227" s="23" t="s">
        <v>1504</v>
      </c>
      <c r="C1227" s="24">
        <f t="shared" si="99"/>
        <v>38233</v>
      </c>
      <c r="D1227" s="23">
        <f t="shared" si="100"/>
        <v>46.33</v>
      </c>
      <c r="E1227" s="23">
        <f t="shared" si="101"/>
        <v>46.33</v>
      </c>
      <c r="F1227" s="23">
        <f t="shared" si="103"/>
        <v>2.1586616381712772E-4</v>
      </c>
      <c r="G1227" s="23">
        <f t="shared" si="102"/>
        <v>2004</v>
      </c>
    </row>
    <row r="1228" spans="1:7" x14ac:dyDescent="0.2">
      <c r="A1228" s="23" t="s">
        <v>1503</v>
      </c>
      <c r="C1228" s="24">
        <f t="shared" si="99"/>
        <v>38236</v>
      </c>
      <c r="D1228" s="23" t="e">
        <f t="shared" si="100"/>
        <v>#VALUE!</v>
      </c>
      <c r="E1228" s="23">
        <f t="shared" si="101"/>
        <v>46.33</v>
      </c>
      <c r="F1228" s="23">
        <f t="shared" si="103"/>
        <v>0</v>
      </c>
      <c r="G1228" s="23">
        <f t="shared" si="102"/>
        <v>2004</v>
      </c>
    </row>
    <row r="1229" spans="1:7" x14ac:dyDescent="0.2">
      <c r="A1229" s="23" t="s">
        <v>1502</v>
      </c>
      <c r="C1229" s="24">
        <f t="shared" si="99"/>
        <v>38237</v>
      </c>
      <c r="D1229" s="23">
        <f t="shared" si="100"/>
        <v>46.35</v>
      </c>
      <c r="E1229" s="23">
        <f t="shared" si="101"/>
        <v>46.35</v>
      </c>
      <c r="F1229" s="23">
        <f t="shared" si="103"/>
        <v>4.3159258330724843E-4</v>
      </c>
      <c r="G1229" s="23">
        <f t="shared" si="102"/>
        <v>2004</v>
      </c>
    </row>
    <row r="1230" spans="1:7" x14ac:dyDescent="0.2">
      <c r="A1230" s="23" t="s">
        <v>1501</v>
      </c>
      <c r="C1230" s="24">
        <f t="shared" si="99"/>
        <v>38238</v>
      </c>
      <c r="D1230" s="23">
        <f t="shared" si="100"/>
        <v>46.35</v>
      </c>
      <c r="E1230" s="23">
        <f t="shared" si="101"/>
        <v>46.35</v>
      </c>
      <c r="F1230" s="23">
        <f t="shared" si="103"/>
        <v>0</v>
      </c>
      <c r="G1230" s="23">
        <f t="shared" si="102"/>
        <v>2004</v>
      </c>
    </row>
    <row r="1231" spans="1:7" x14ac:dyDescent="0.2">
      <c r="A1231" s="23" t="s">
        <v>1500</v>
      </c>
      <c r="C1231" s="24">
        <f t="shared" si="99"/>
        <v>38239</v>
      </c>
      <c r="D1231" s="23">
        <f t="shared" si="100"/>
        <v>46.3</v>
      </c>
      <c r="E1231" s="23">
        <f t="shared" si="101"/>
        <v>46.3</v>
      </c>
      <c r="F1231" s="23">
        <f t="shared" si="103"/>
        <v>-1.0793309196759054E-3</v>
      </c>
      <c r="G1231" s="23">
        <f t="shared" si="102"/>
        <v>2004</v>
      </c>
    </row>
    <row r="1232" spans="1:7" x14ac:dyDescent="0.2">
      <c r="A1232" s="23" t="s">
        <v>1499</v>
      </c>
      <c r="C1232" s="24">
        <f t="shared" si="99"/>
        <v>38240</v>
      </c>
      <c r="D1232" s="23">
        <f t="shared" si="100"/>
        <v>46.26</v>
      </c>
      <c r="E1232" s="23">
        <f t="shared" si="101"/>
        <v>46.26</v>
      </c>
      <c r="F1232" s="23">
        <f t="shared" si="103"/>
        <v>-8.643042888952726E-4</v>
      </c>
      <c r="G1232" s="23">
        <f t="shared" si="102"/>
        <v>2004</v>
      </c>
    </row>
    <row r="1233" spans="1:7" x14ac:dyDescent="0.2">
      <c r="A1233" s="23" t="s">
        <v>1498</v>
      </c>
      <c r="C1233" s="24">
        <f t="shared" si="99"/>
        <v>38243</v>
      </c>
      <c r="D1233" s="23">
        <f t="shared" si="100"/>
        <v>46.18</v>
      </c>
      <c r="E1233" s="23">
        <f t="shared" si="101"/>
        <v>46.18</v>
      </c>
      <c r="F1233" s="23">
        <f t="shared" si="103"/>
        <v>-1.7308528769438179E-3</v>
      </c>
      <c r="G1233" s="23">
        <f t="shared" si="102"/>
        <v>2004</v>
      </c>
    </row>
    <row r="1234" spans="1:7" x14ac:dyDescent="0.2">
      <c r="A1234" s="23" t="s">
        <v>1497</v>
      </c>
      <c r="C1234" s="24">
        <f t="shared" si="99"/>
        <v>38244</v>
      </c>
      <c r="D1234" s="23">
        <f t="shared" si="100"/>
        <v>45.85</v>
      </c>
      <c r="E1234" s="23">
        <f t="shared" si="101"/>
        <v>45.85</v>
      </c>
      <c r="F1234" s="23">
        <f t="shared" si="103"/>
        <v>-7.1716052238753672E-3</v>
      </c>
      <c r="G1234" s="23">
        <f t="shared" si="102"/>
        <v>2004</v>
      </c>
    </row>
    <row r="1235" spans="1:7" x14ac:dyDescent="0.2">
      <c r="A1235" s="23" t="s">
        <v>1496</v>
      </c>
      <c r="C1235" s="24">
        <f t="shared" si="99"/>
        <v>38245</v>
      </c>
      <c r="D1235" s="23">
        <f t="shared" si="100"/>
        <v>45.81</v>
      </c>
      <c r="E1235" s="23">
        <f t="shared" si="101"/>
        <v>45.81</v>
      </c>
      <c r="F1235" s="23">
        <f t="shared" si="103"/>
        <v>-8.7279080382304255E-4</v>
      </c>
      <c r="G1235" s="23">
        <f t="shared" si="102"/>
        <v>2004</v>
      </c>
    </row>
    <row r="1236" spans="1:7" x14ac:dyDescent="0.2">
      <c r="A1236" s="23" t="s">
        <v>1495</v>
      </c>
      <c r="C1236" s="24">
        <f t="shared" si="99"/>
        <v>38246</v>
      </c>
      <c r="D1236" s="23">
        <f t="shared" si="100"/>
        <v>45.82</v>
      </c>
      <c r="E1236" s="23">
        <f t="shared" si="101"/>
        <v>45.82</v>
      </c>
      <c r="F1236" s="23">
        <f t="shared" si="103"/>
        <v>2.182691266986285E-4</v>
      </c>
      <c r="G1236" s="23">
        <f t="shared" si="102"/>
        <v>2004</v>
      </c>
    </row>
    <row r="1237" spans="1:7" x14ac:dyDescent="0.2">
      <c r="A1237" s="23" t="s">
        <v>1494</v>
      </c>
      <c r="C1237" s="24">
        <f t="shared" si="99"/>
        <v>38247</v>
      </c>
      <c r="D1237" s="23">
        <f t="shared" si="100"/>
        <v>45.84</v>
      </c>
      <c r="E1237" s="23">
        <f t="shared" si="101"/>
        <v>45.84</v>
      </c>
      <c r="F1237" s="23">
        <f t="shared" si="103"/>
        <v>4.3639538113481713E-4</v>
      </c>
      <c r="G1237" s="23">
        <f t="shared" si="102"/>
        <v>2004</v>
      </c>
    </row>
    <row r="1238" spans="1:7" x14ac:dyDescent="0.2">
      <c r="A1238" s="23" t="s">
        <v>1493</v>
      </c>
      <c r="C1238" s="24">
        <f t="shared" si="99"/>
        <v>38250</v>
      </c>
      <c r="D1238" s="23">
        <f t="shared" si="100"/>
        <v>45.93</v>
      </c>
      <c r="E1238" s="23">
        <f t="shared" si="101"/>
        <v>45.93</v>
      </c>
      <c r="F1238" s="23">
        <f t="shared" si="103"/>
        <v>1.9614259312179068E-3</v>
      </c>
      <c r="G1238" s="23">
        <f t="shared" si="102"/>
        <v>2004</v>
      </c>
    </row>
    <row r="1239" spans="1:7" x14ac:dyDescent="0.2">
      <c r="A1239" s="23" t="s">
        <v>1492</v>
      </c>
      <c r="C1239" s="24">
        <f t="shared" si="99"/>
        <v>38251</v>
      </c>
      <c r="D1239" s="23">
        <f t="shared" si="100"/>
        <v>45.86</v>
      </c>
      <c r="E1239" s="23">
        <f t="shared" si="101"/>
        <v>45.86</v>
      </c>
      <c r="F1239" s="23">
        <f t="shared" si="103"/>
        <v>-1.5252209079436817E-3</v>
      </c>
      <c r="G1239" s="23">
        <f t="shared" si="102"/>
        <v>2004</v>
      </c>
    </row>
    <row r="1240" spans="1:7" x14ac:dyDescent="0.2">
      <c r="A1240" s="23" t="s">
        <v>1491</v>
      </c>
      <c r="C1240" s="24">
        <f t="shared" si="99"/>
        <v>38252</v>
      </c>
      <c r="D1240" s="23">
        <f t="shared" si="100"/>
        <v>45.86</v>
      </c>
      <c r="E1240" s="23">
        <f t="shared" si="101"/>
        <v>45.86</v>
      </c>
      <c r="F1240" s="23">
        <f t="shared" si="103"/>
        <v>0</v>
      </c>
      <c r="G1240" s="23">
        <f t="shared" si="102"/>
        <v>2004</v>
      </c>
    </row>
    <row r="1241" spans="1:7" x14ac:dyDescent="0.2">
      <c r="A1241" s="23" t="s">
        <v>1490</v>
      </c>
      <c r="C1241" s="24">
        <f t="shared" si="99"/>
        <v>38253</v>
      </c>
      <c r="D1241" s="23">
        <f t="shared" si="100"/>
        <v>45.87</v>
      </c>
      <c r="E1241" s="23">
        <f t="shared" si="101"/>
        <v>45.87</v>
      </c>
      <c r="F1241" s="23">
        <f t="shared" si="103"/>
        <v>2.1803117932227167E-4</v>
      </c>
      <c r="G1241" s="23">
        <f t="shared" si="102"/>
        <v>2004</v>
      </c>
    </row>
    <row r="1242" spans="1:7" x14ac:dyDescent="0.2">
      <c r="A1242" s="23" t="s">
        <v>1489</v>
      </c>
      <c r="C1242" s="24">
        <f t="shared" si="99"/>
        <v>38254</v>
      </c>
      <c r="D1242" s="23">
        <f t="shared" si="100"/>
        <v>45.9</v>
      </c>
      <c r="E1242" s="23">
        <f t="shared" si="101"/>
        <v>45.9</v>
      </c>
      <c r="F1242" s="23">
        <f t="shared" si="103"/>
        <v>6.5380845741894265E-4</v>
      </c>
      <c r="G1242" s="23">
        <f t="shared" si="102"/>
        <v>2004</v>
      </c>
    </row>
    <row r="1243" spans="1:7" x14ac:dyDescent="0.2">
      <c r="A1243" s="23" t="s">
        <v>1488</v>
      </c>
      <c r="C1243" s="24">
        <f t="shared" si="99"/>
        <v>38257</v>
      </c>
      <c r="D1243" s="23">
        <f t="shared" si="100"/>
        <v>45.97</v>
      </c>
      <c r="E1243" s="23">
        <f t="shared" si="101"/>
        <v>45.97</v>
      </c>
      <c r="F1243" s="23">
        <f t="shared" si="103"/>
        <v>1.5238927516370746E-3</v>
      </c>
      <c r="G1243" s="23">
        <f t="shared" si="102"/>
        <v>2004</v>
      </c>
    </row>
    <row r="1244" spans="1:7" x14ac:dyDescent="0.2">
      <c r="A1244" s="23" t="s">
        <v>1487</v>
      </c>
      <c r="C1244" s="24">
        <f t="shared" si="99"/>
        <v>38258</v>
      </c>
      <c r="D1244" s="23">
        <f t="shared" si="100"/>
        <v>46.1</v>
      </c>
      <c r="E1244" s="23">
        <f t="shared" si="101"/>
        <v>46.1</v>
      </c>
      <c r="F1244" s="23">
        <f t="shared" si="103"/>
        <v>2.8239401844663246E-3</v>
      </c>
      <c r="G1244" s="23">
        <f t="shared" si="102"/>
        <v>2004</v>
      </c>
    </row>
    <row r="1245" spans="1:7" x14ac:dyDescent="0.2">
      <c r="A1245" s="23" t="s">
        <v>1486</v>
      </c>
      <c r="C1245" s="24">
        <f t="shared" si="99"/>
        <v>38259</v>
      </c>
      <c r="D1245" s="23">
        <f t="shared" si="100"/>
        <v>46</v>
      </c>
      <c r="E1245" s="23">
        <f t="shared" si="101"/>
        <v>46</v>
      </c>
      <c r="F1245" s="23">
        <f t="shared" si="103"/>
        <v>-2.1715535135079069E-3</v>
      </c>
      <c r="G1245" s="23">
        <f t="shared" si="102"/>
        <v>2004</v>
      </c>
    </row>
    <row r="1246" spans="1:7" x14ac:dyDescent="0.2">
      <c r="A1246" s="23" t="s">
        <v>1485</v>
      </c>
      <c r="C1246" s="24">
        <f t="shared" si="99"/>
        <v>38260</v>
      </c>
      <c r="D1246" s="23">
        <f t="shared" si="100"/>
        <v>45.91</v>
      </c>
      <c r="E1246" s="23">
        <f t="shared" si="101"/>
        <v>45.91</v>
      </c>
      <c r="F1246" s="23">
        <f t="shared" si="103"/>
        <v>-1.9584382279644093E-3</v>
      </c>
      <c r="G1246" s="23">
        <f t="shared" si="102"/>
        <v>2004</v>
      </c>
    </row>
    <row r="1247" spans="1:7" x14ac:dyDescent="0.2">
      <c r="A1247" s="23" t="s">
        <v>1484</v>
      </c>
      <c r="C1247" s="24">
        <f t="shared" si="99"/>
        <v>38261</v>
      </c>
      <c r="D1247" s="23">
        <f t="shared" si="100"/>
        <v>45.85</v>
      </c>
      <c r="E1247" s="23">
        <f t="shared" si="101"/>
        <v>45.85</v>
      </c>
      <c r="F1247" s="23">
        <f t="shared" si="103"/>
        <v>-1.3077595586567007E-3</v>
      </c>
      <c r="G1247" s="23">
        <f t="shared" si="102"/>
        <v>2004</v>
      </c>
    </row>
    <row r="1248" spans="1:7" x14ac:dyDescent="0.2">
      <c r="A1248" s="23" t="s">
        <v>1483</v>
      </c>
      <c r="C1248" s="24">
        <f t="shared" si="99"/>
        <v>38264</v>
      </c>
      <c r="D1248" s="23">
        <f t="shared" si="100"/>
        <v>45.85</v>
      </c>
      <c r="E1248" s="23">
        <f t="shared" si="101"/>
        <v>45.85</v>
      </c>
      <c r="F1248" s="23">
        <f t="shared" si="103"/>
        <v>0</v>
      </c>
      <c r="G1248" s="23">
        <f t="shared" si="102"/>
        <v>2004</v>
      </c>
    </row>
    <row r="1249" spans="1:7" x14ac:dyDescent="0.2">
      <c r="A1249" s="23" t="s">
        <v>1482</v>
      </c>
      <c r="C1249" s="24">
        <f t="shared" si="99"/>
        <v>38265</v>
      </c>
      <c r="D1249" s="23">
        <f t="shared" si="100"/>
        <v>45.86</v>
      </c>
      <c r="E1249" s="23">
        <f t="shared" si="101"/>
        <v>45.86</v>
      </c>
      <c r="F1249" s="23">
        <f t="shared" si="103"/>
        <v>2.1807872728456766E-4</v>
      </c>
      <c r="G1249" s="23">
        <f t="shared" si="102"/>
        <v>2004</v>
      </c>
    </row>
    <row r="1250" spans="1:7" x14ac:dyDescent="0.2">
      <c r="A1250" s="23" t="s">
        <v>1481</v>
      </c>
      <c r="C1250" s="24">
        <f t="shared" si="99"/>
        <v>38266</v>
      </c>
      <c r="D1250" s="23">
        <f t="shared" si="100"/>
        <v>45.86</v>
      </c>
      <c r="E1250" s="23">
        <f t="shared" si="101"/>
        <v>45.86</v>
      </c>
      <c r="F1250" s="23">
        <f t="shared" si="103"/>
        <v>0</v>
      </c>
      <c r="G1250" s="23">
        <f t="shared" si="102"/>
        <v>2004</v>
      </c>
    </row>
    <row r="1251" spans="1:7" x14ac:dyDescent="0.2">
      <c r="A1251" s="23" t="s">
        <v>1480</v>
      </c>
      <c r="C1251" s="24">
        <f t="shared" si="99"/>
        <v>38267</v>
      </c>
      <c r="D1251" s="23">
        <f t="shared" si="100"/>
        <v>45.86</v>
      </c>
      <c r="E1251" s="23">
        <f t="shared" si="101"/>
        <v>45.86</v>
      </c>
      <c r="F1251" s="23">
        <f t="shared" si="103"/>
        <v>0</v>
      </c>
      <c r="G1251" s="23">
        <f t="shared" si="102"/>
        <v>2004</v>
      </c>
    </row>
    <row r="1252" spans="1:7" x14ac:dyDescent="0.2">
      <c r="A1252" s="23" t="s">
        <v>1479</v>
      </c>
      <c r="C1252" s="24">
        <f t="shared" si="99"/>
        <v>38268</v>
      </c>
      <c r="D1252" s="23">
        <f t="shared" si="100"/>
        <v>45.8</v>
      </c>
      <c r="E1252" s="23">
        <f t="shared" si="101"/>
        <v>45.8</v>
      </c>
      <c r="F1252" s="23">
        <f t="shared" si="103"/>
        <v>-1.3091863096191707E-3</v>
      </c>
      <c r="G1252" s="23">
        <f t="shared" si="102"/>
        <v>2004</v>
      </c>
    </row>
    <row r="1253" spans="1:7" x14ac:dyDescent="0.2">
      <c r="A1253" s="23" t="s">
        <v>1478</v>
      </c>
      <c r="C1253" s="24">
        <f t="shared" si="99"/>
        <v>38271</v>
      </c>
      <c r="D1253" s="23" t="e">
        <f t="shared" si="100"/>
        <v>#VALUE!</v>
      </c>
      <c r="E1253" s="23">
        <f t="shared" si="101"/>
        <v>45.8</v>
      </c>
      <c r="F1253" s="23">
        <f t="shared" si="103"/>
        <v>0</v>
      </c>
      <c r="G1253" s="23">
        <f t="shared" si="102"/>
        <v>2004</v>
      </c>
    </row>
    <row r="1254" spans="1:7" x14ac:dyDescent="0.2">
      <c r="A1254" s="23" t="s">
        <v>1477</v>
      </c>
      <c r="C1254" s="24">
        <f t="shared" si="99"/>
        <v>38272</v>
      </c>
      <c r="D1254" s="23">
        <f t="shared" si="100"/>
        <v>45.87</v>
      </c>
      <c r="E1254" s="23">
        <f t="shared" si="101"/>
        <v>45.87</v>
      </c>
      <c r="F1254" s="23">
        <f t="shared" si="103"/>
        <v>1.5272174889413598E-3</v>
      </c>
      <c r="G1254" s="23">
        <f t="shared" si="102"/>
        <v>2004</v>
      </c>
    </row>
    <row r="1255" spans="1:7" x14ac:dyDescent="0.2">
      <c r="A1255" s="23" t="s">
        <v>1476</v>
      </c>
      <c r="C1255" s="24">
        <f t="shared" si="99"/>
        <v>38273</v>
      </c>
      <c r="D1255" s="23">
        <f t="shared" si="100"/>
        <v>45.83</v>
      </c>
      <c r="E1255" s="23">
        <f t="shared" si="101"/>
        <v>45.83</v>
      </c>
      <c r="F1255" s="23">
        <f t="shared" si="103"/>
        <v>-8.7241008804787954E-4</v>
      </c>
      <c r="G1255" s="23">
        <f t="shared" si="102"/>
        <v>2004</v>
      </c>
    </row>
    <row r="1256" spans="1:7" x14ac:dyDescent="0.2">
      <c r="A1256" s="23" t="s">
        <v>1475</v>
      </c>
      <c r="C1256" s="24">
        <f t="shared" si="99"/>
        <v>38274</v>
      </c>
      <c r="D1256" s="23">
        <f t="shared" si="100"/>
        <v>45.81</v>
      </c>
      <c r="E1256" s="23">
        <f t="shared" si="101"/>
        <v>45.81</v>
      </c>
      <c r="F1256" s="23">
        <f t="shared" si="103"/>
        <v>-4.3649062238181806E-4</v>
      </c>
      <c r="G1256" s="23">
        <f t="shared" si="102"/>
        <v>2004</v>
      </c>
    </row>
    <row r="1257" spans="1:7" x14ac:dyDescent="0.2">
      <c r="A1257" s="23" t="s">
        <v>1474</v>
      </c>
      <c r="C1257" s="24">
        <f t="shared" si="99"/>
        <v>38275</v>
      </c>
      <c r="D1257" s="23">
        <f t="shared" si="100"/>
        <v>45.85</v>
      </c>
      <c r="E1257" s="23">
        <f t="shared" si="101"/>
        <v>45.85</v>
      </c>
      <c r="F1257" s="23">
        <f t="shared" si="103"/>
        <v>8.727908038230136E-4</v>
      </c>
      <c r="G1257" s="23">
        <f t="shared" si="102"/>
        <v>2004</v>
      </c>
    </row>
    <row r="1258" spans="1:7" x14ac:dyDescent="0.2">
      <c r="A1258" s="23" t="s">
        <v>1473</v>
      </c>
      <c r="C1258" s="24">
        <f t="shared" si="99"/>
        <v>38278</v>
      </c>
      <c r="D1258" s="23">
        <f t="shared" si="100"/>
        <v>45.83</v>
      </c>
      <c r="E1258" s="23">
        <f t="shared" si="101"/>
        <v>45.83</v>
      </c>
      <c r="F1258" s="23">
        <f t="shared" si="103"/>
        <v>-4.3630018144124992E-4</v>
      </c>
      <c r="G1258" s="23">
        <f t="shared" si="102"/>
        <v>2004</v>
      </c>
    </row>
    <row r="1259" spans="1:7" x14ac:dyDescent="0.2">
      <c r="A1259" s="23" t="s">
        <v>1472</v>
      </c>
      <c r="C1259" s="24">
        <f t="shared" si="99"/>
        <v>38279</v>
      </c>
      <c r="D1259" s="23">
        <f t="shared" si="100"/>
        <v>45.85</v>
      </c>
      <c r="E1259" s="23">
        <f t="shared" si="101"/>
        <v>45.85</v>
      </c>
      <c r="F1259" s="23">
        <f t="shared" si="103"/>
        <v>4.3630018144116421E-4</v>
      </c>
      <c r="G1259" s="23">
        <f t="shared" si="102"/>
        <v>2004</v>
      </c>
    </row>
    <row r="1260" spans="1:7" x14ac:dyDescent="0.2">
      <c r="A1260" s="23" t="s">
        <v>1471</v>
      </c>
      <c r="C1260" s="24">
        <f t="shared" si="99"/>
        <v>38280</v>
      </c>
      <c r="D1260" s="23">
        <f t="shared" si="100"/>
        <v>45.7</v>
      </c>
      <c r="E1260" s="23">
        <f t="shared" si="101"/>
        <v>45.7</v>
      </c>
      <c r="F1260" s="23">
        <f t="shared" si="103"/>
        <v>-3.2769008023147985E-3</v>
      </c>
      <c r="G1260" s="23">
        <f t="shared" si="102"/>
        <v>2004</v>
      </c>
    </row>
    <row r="1261" spans="1:7" x14ac:dyDescent="0.2">
      <c r="A1261" s="23" t="s">
        <v>1470</v>
      </c>
      <c r="C1261" s="24">
        <f t="shared" si="99"/>
        <v>38281</v>
      </c>
      <c r="D1261" s="23">
        <f t="shared" si="100"/>
        <v>45.65</v>
      </c>
      <c r="E1261" s="23">
        <f t="shared" si="101"/>
        <v>45.65</v>
      </c>
      <c r="F1261" s="23">
        <f t="shared" si="103"/>
        <v>-1.0946908591816357E-3</v>
      </c>
      <c r="G1261" s="23">
        <f t="shared" si="102"/>
        <v>2004</v>
      </c>
    </row>
    <row r="1262" spans="1:7" x14ac:dyDescent="0.2">
      <c r="A1262" s="23" t="s">
        <v>1469</v>
      </c>
      <c r="C1262" s="24">
        <f t="shared" si="99"/>
        <v>38282</v>
      </c>
      <c r="D1262" s="23">
        <f t="shared" si="100"/>
        <v>45.62</v>
      </c>
      <c r="E1262" s="23">
        <f t="shared" si="101"/>
        <v>45.62</v>
      </c>
      <c r="F1262" s="23">
        <f t="shared" si="103"/>
        <v>-6.5739018473552223E-4</v>
      </c>
      <c r="G1262" s="23">
        <f t="shared" si="102"/>
        <v>2004</v>
      </c>
    </row>
    <row r="1263" spans="1:7" x14ac:dyDescent="0.2">
      <c r="A1263" s="23" t="s">
        <v>1468</v>
      </c>
      <c r="C1263" s="24">
        <f t="shared" si="99"/>
        <v>38285</v>
      </c>
      <c r="D1263" s="23">
        <f t="shared" si="100"/>
        <v>45.58</v>
      </c>
      <c r="E1263" s="23">
        <f t="shared" si="101"/>
        <v>45.58</v>
      </c>
      <c r="F1263" s="23">
        <f t="shared" si="103"/>
        <v>-8.771930387037858E-4</v>
      </c>
      <c r="G1263" s="23">
        <f t="shared" si="102"/>
        <v>2004</v>
      </c>
    </row>
    <row r="1264" spans="1:7" x14ac:dyDescent="0.2">
      <c r="A1264" s="23" t="s">
        <v>1467</v>
      </c>
      <c r="C1264" s="24">
        <f t="shared" si="99"/>
        <v>38286</v>
      </c>
      <c r="D1264" s="23">
        <f t="shared" si="100"/>
        <v>45.66</v>
      </c>
      <c r="E1264" s="23">
        <f t="shared" si="101"/>
        <v>45.66</v>
      </c>
      <c r="F1264" s="23">
        <f t="shared" si="103"/>
        <v>1.7536172841112439E-3</v>
      </c>
      <c r="G1264" s="23">
        <f t="shared" si="102"/>
        <v>2004</v>
      </c>
    </row>
    <row r="1265" spans="1:7" x14ac:dyDescent="0.2">
      <c r="A1265" s="23" t="s">
        <v>1466</v>
      </c>
      <c r="C1265" s="24">
        <f t="shared" si="99"/>
        <v>38287</v>
      </c>
      <c r="D1265" s="23">
        <f t="shared" si="100"/>
        <v>45.57</v>
      </c>
      <c r="E1265" s="23">
        <f t="shared" si="101"/>
        <v>45.57</v>
      </c>
      <c r="F1265" s="23">
        <f t="shared" si="103"/>
        <v>-1.9730358258582227E-3</v>
      </c>
      <c r="G1265" s="23">
        <f t="shared" si="102"/>
        <v>2004</v>
      </c>
    </row>
    <row r="1266" spans="1:7" x14ac:dyDescent="0.2">
      <c r="A1266" s="23" t="s">
        <v>1465</v>
      </c>
      <c r="C1266" s="24">
        <f t="shared" si="99"/>
        <v>38288</v>
      </c>
      <c r="D1266" s="23">
        <f t="shared" si="100"/>
        <v>45.51</v>
      </c>
      <c r="E1266" s="23">
        <f t="shared" si="101"/>
        <v>45.51</v>
      </c>
      <c r="F1266" s="23">
        <f t="shared" si="103"/>
        <v>-1.3175232472407133E-3</v>
      </c>
      <c r="G1266" s="23">
        <f t="shared" si="102"/>
        <v>2004</v>
      </c>
    </row>
    <row r="1267" spans="1:7" x14ac:dyDescent="0.2">
      <c r="A1267" s="23" t="s">
        <v>1464</v>
      </c>
      <c r="C1267" s="24">
        <f t="shared" si="99"/>
        <v>38289</v>
      </c>
      <c r="D1267" s="23">
        <f t="shared" si="100"/>
        <v>45.3</v>
      </c>
      <c r="E1267" s="23">
        <f t="shared" si="101"/>
        <v>45.3</v>
      </c>
      <c r="F1267" s="23">
        <f t="shared" si="103"/>
        <v>-4.6250495395622699E-3</v>
      </c>
      <c r="G1267" s="23">
        <f t="shared" si="102"/>
        <v>2004</v>
      </c>
    </row>
    <row r="1268" spans="1:7" x14ac:dyDescent="0.2">
      <c r="A1268" s="23" t="s">
        <v>1463</v>
      </c>
      <c r="C1268" s="24">
        <f t="shared" si="99"/>
        <v>38292</v>
      </c>
      <c r="D1268" s="23">
        <f t="shared" si="100"/>
        <v>45.33</v>
      </c>
      <c r="E1268" s="23">
        <f t="shared" si="101"/>
        <v>45.33</v>
      </c>
      <c r="F1268" s="23">
        <f t="shared" si="103"/>
        <v>6.6203246376958199E-4</v>
      </c>
      <c r="G1268" s="23">
        <f t="shared" si="102"/>
        <v>2004</v>
      </c>
    </row>
    <row r="1269" spans="1:7" x14ac:dyDescent="0.2">
      <c r="A1269" s="23" t="s">
        <v>1462</v>
      </c>
      <c r="C1269" s="24">
        <f t="shared" si="99"/>
        <v>38293</v>
      </c>
      <c r="D1269" s="23">
        <f t="shared" si="100"/>
        <v>45.4</v>
      </c>
      <c r="E1269" s="23">
        <f t="shared" si="101"/>
        <v>45.4</v>
      </c>
      <c r="F1269" s="23">
        <f t="shared" si="103"/>
        <v>1.5430400945444355E-3</v>
      </c>
      <c r="G1269" s="23">
        <f t="shared" si="102"/>
        <v>2004</v>
      </c>
    </row>
    <row r="1270" spans="1:7" x14ac:dyDescent="0.2">
      <c r="A1270" s="23" t="s">
        <v>1461</v>
      </c>
      <c r="C1270" s="24">
        <f t="shared" si="99"/>
        <v>38294</v>
      </c>
      <c r="D1270" s="23">
        <f t="shared" si="100"/>
        <v>45.33</v>
      </c>
      <c r="E1270" s="23">
        <f t="shared" si="101"/>
        <v>45.33</v>
      </c>
      <c r="F1270" s="23">
        <f t="shared" si="103"/>
        <v>-1.5430400945444086E-3</v>
      </c>
      <c r="G1270" s="23">
        <f t="shared" si="102"/>
        <v>2004</v>
      </c>
    </row>
    <row r="1271" spans="1:7" x14ac:dyDescent="0.2">
      <c r="A1271" s="23" t="s">
        <v>1460</v>
      </c>
      <c r="C1271" s="24">
        <f t="shared" si="99"/>
        <v>38295</v>
      </c>
      <c r="D1271" s="23">
        <f t="shared" si="100"/>
        <v>45.1</v>
      </c>
      <c r="E1271" s="23">
        <f t="shared" si="101"/>
        <v>45.1</v>
      </c>
      <c r="F1271" s="23">
        <f t="shared" si="103"/>
        <v>-5.0868184441251133E-3</v>
      </c>
      <c r="G1271" s="23">
        <f t="shared" si="102"/>
        <v>2004</v>
      </c>
    </row>
    <row r="1272" spans="1:7" x14ac:dyDescent="0.2">
      <c r="A1272" s="23" t="s">
        <v>1459</v>
      </c>
      <c r="C1272" s="24">
        <f t="shared" si="99"/>
        <v>38296</v>
      </c>
      <c r="D1272" s="23">
        <f t="shared" si="100"/>
        <v>45.1</v>
      </c>
      <c r="E1272" s="23">
        <f t="shared" si="101"/>
        <v>45.1</v>
      </c>
      <c r="F1272" s="23">
        <f t="shared" si="103"/>
        <v>0</v>
      </c>
      <c r="G1272" s="23">
        <f t="shared" si="102"/>
        <v>2004</v>
      </c>
    </row>
    <row r="1273" spans="1:7" x14ac:dyDescent="0.2">
      <c r="A1273" s="23" t="s">
        <v>1458</v>
      </c>
      <c r="C1273" s="24">
        <f t="shared" si="99"/>
        <v>38299</v>
      </c>
      <c r="D1273" s="23">
        <f t="shared" si="100"/>
        <v>45.08</v>
      </c>
      <c r="E1273" s="23">
        <f t="shared" si="101"/>
        <v>45.08</v>
      </c>
      <c r="F1273" s="23">
        <f t="shared" si="103"/>
        <v>-4.4355733705715288E-4</v>
      </c>
      <c r="G1273" s="23">
        <f t="shared" si="102"/>
        <v>2004</v>
      </c>
    </row>
    <row r="1274" spans="1:7" x14ac:dyDescent="0.2">
      <c r="A1274" s="23" t="s">
        <v>1457</v>
      </c>
      <c r="C1274" s="24">
        <f t="shared" si="99"/>
        <v>38300</v>
      </c>
      <c r="D1274" s="23">
        <f t="shared" si="100"/>
        <v>45.12</v>
      </c>
      <c r="E1274" s="23">
        <f t="shared" si="101"/>
        <v>45.12</v>
      </c>
      <c r="F1274" s="23">
        <f t="shared" si="103"/>
        <v>8.8691801822795462E-4</v>
      </c>
      <c r="G1274" s="23">
        <f t="shared" si="102"/>
        <v>2004</v>
      </c>
    </row>
    <row r="1275" spans="1:7" x14ac:dyDescent="0.2">
      <c r="A1275" s="23" t="s">
        <v>1456</v>
      </c>
      <c r="C1275" s="24">
        <f t="shared" si="99"/>
        <v>38301</v>
      </c>
      <c r="D1275" s="23">
        <f t="shared" si="100"/>
        <v>45.14</v>
      </c>
      <c r="E1275" s="23">
        <f t="shared" si="101"/>
        <v>45.14</v>
      </c>
      <c r="F1275" s="23">
        <f t="shared" si="103"/>
        <v>4.4316419958617096E-4</v>
      </c>
      <c r="G1275" s="23">
        <f t="shared" si="102"/>
        <v>2004</v>
      </c>
    </row>
    <row r="1276" spans="1:7" x14ac:dyDescent="0.2">
      <c r="A1276" s="23" t="s">
        <v>1455</v>
      </c>
      <c r="C1276" s="24">
        <f t="shared" si="99"/>
        <v>38302</v>
      </c>
      <c r="D1276" s="23" t="e">
        <f t="shared" si="100"/>
        <v>#VALUE!</v>
      </c>
      <c r="E1276" s="23">
        <f t="shared" si="101"/>
        <v>45.14</v>
      </c>
      <c r="F1276" s="23">
        <f t="shared" si="103"/>
        <v>0</v>
      </c>
      <c r="G1276" s="23">
        <f t="shared" si="102"/>
        <v>2004</v>
      </c>
    </row>
    <row r="1277" spans="1:7" x14ac:dyDescent="0.2">
      <c r="A1277" s="23" t="s">
        <v>1454</v>
      </c>
      <c r="C1277" s="24">
        <f t="shared" si="99"/>
        <v>38303</v>
      </c>
      <c r="D1277" s="23">
        <f t="shared" si="100"/>
        <v>45.04</v>
      </c>
      <c r="E1277" s="23">
        <f t="shared" si="101"/>
        <v>45.04</v>
      </c>
      <c r="F1277" s="23">
        <f t="shared" si="103"/>
        <v>-2.2177875579547698E-3</v>
      </c>
      <c r="G1277" s="23">
        <f t="shared" si="102"/>
        <v>2004</v>
      </c>
    </row>
    <row r="1278" spans="1:7" x14ac:dyDescent="0.2">
      <c r="A1278" s="23" t="s">
        <v>1453</v>
      </c>
      <c r="C1278" s="24">
        <f t="shared" si="99"/>
        <v>38306</v>
      </c>
      <c r="D1278" s="23">
        <f t="shared" si="100"/>
        <v>45.03</v>
      </c>
      <c r="E1278" s="23">
        <f t="shared" si="101"/>
        <v>45.03</v>
      </c>
      <c r="F1278" s="23">
        <f t="shared" si="103"/>
        <v>-2.220495179546047E-4</v>
      </c>
      <c r="G1278" s="23">
        <f t="shared" si="102"/>
        <v>2004</v>
      </c>
    </row>
    <row r="1279" spans="1:7" x14ac:dyDescent="0.2">
      <c r="A1279" s="23" t="s">
        <v>1452</v>
      </c>
      <c r="C1279" s="24">
        <f t="shared" si="99"/>
        <v>38307</v>
      </c>
      <c r="D1279" s="23">
        <f t="shared" si="100"/>
        <v>45.01</v>
      </c>
      <c r="E1279" s="23">
        <f t="shared" si="101"/>
        <v>45.01</v>
      </c>
      <c r="F1279" s="23">
        <f t="shared" si="103"/>
        <v>-4.4424700863905301E-4</v>
      </c>
      <c r="G1279" s="23">
        <f t="shared" si="102"/>
        <v>2004</v>
      </c>
    </row>
    <row r="1280" spans="1:7" x14ac:dyDescent="0.2">
      <c r="A1280" s="23" t="s">
        <v>1451</v>
      </c>
      <c r="C1280" s="24">
        <f t="shared" si="99"/>
        <v>38308</v>
      </c>
      <c r="D1280" s="23">
        <f t="shared" si="100"/>
        <v>44.96</v>
      </c>
      <c r="E1280" s="23">
        <f t="shared" si="101"/>
        <v>44.96</v>
      </c>
      <c r="F1280" s="23">
        <f t="shared" si="103"/>
        <v>-1.1114817194055975E-3</v>
      </c>
      <c r="G1280" s="23">
        <f t="shared" si="102"/>
        <v>2004</v>
      </c>
    </row>
    <row r="1281" spans="1:7" x14ac:dyDescent="0.2">
      <c r="A1281" s="23" t="s">
        <v>1450</v>
      </c>
      <c r="C1281" s="24">
        <f t="shared" si="99"/>
        <v>38309</v>
      </c>
      <c r="D1281" s="23">
        <f t="shared" si="100"/>
        <v>45</v>
      </c>
      <c r="E1281" s="23">
        <f t="shared" si="101"/>
        <v>45</v>
      </c>
      <c r="F1281" s="23">
        <f t="shared" si="103"/>
        <v>8.8928418488403663E-4</v>
      </c>
      <c r="G1281" s="23">
        <f t="shared" si="102"/>
        <v>2004</v>
      </c>
    </row>
    <row r="1282" spans="1:7" x14ac:dyDescent="0.2">
      <c r="A1282" s="23" t="s">
        <v>1449</v>
      </c>
      <c r="C1282" s="24">
        <f t="shared" si="99"/>
        <v>38310</v>
      </c>
      <c r="D1282" s="23">
        <f t="shared" si="100"/>
        <v>45</v>
      </c>
      <c r="E1282" s="23">
        <f t="shared" si="101"/>
        <v>45</v>
      </c>
      <c r="F1282" s="23">
        <f t="shared" si="103"/>
        <v>0</v>
      </c>
      <c r="G1282" s="23">
        <f t="shared" si="102"/>
        <v>2004</v>
      </c>
    </row>
    <row r="1283" spans="1:7" x14ac:dyDescent="0.2">
      <c r="A1283" s="23" t="s">
        <v>1448</v>
      </c>
      <c r="C1283" s="24">
        <f t="shared" si="99"/>
        <v>38313</v>
      </c>
      <c r="D1283" s="23">
        <f t="shared" si="100"/>
        <v>44.97</v>
      </c>
      <c r="E1283" s="23">
        <f t="shared" si="101"/>
        <v>44.97</v>
      </c>
      <c r="F1283" s="23">
        <f t="shared" si="103"/>
        <v>-6.6688898770376765E-4</v>
      </c>
      <c r="G1283" s="23">
        <f t="shared" si="102"/>
        <v>2004</v>
      </c>
    </row>
    <row r="1284" spans="1:7" x14ac:dyDescent="0.2">
      <c r="A1284" s="23" t="s">
        <v>1447</v>
      </c>
      <c r="C1284" s="24">
        <f t="shared" si="99"/>
        <v>38314</v>
      </c>
      <c r="D1284" s="23">
        <f t="shared" si="100"/>
        <v>45.02</v>
      </c>
      <c r="E1284" s="23">
        <f t="shared" si="101"/>
        <v>45.02</v>
      </c>
      <c r="F1284" s="23">
        <f t="shared" si="103"/>
        <v>1.11123469597023E-3</v>
      </c>
      <c r="G1284" s="23">
        <f t="shared" si="102"/>
        <v>2004</v>
      </c>
    </row>
    <row r="1285" spans="1:7" x14ac:dyDescent="0.2">
      <c r="A1285" s="23" t="s">
        <v>1446</v>
      </c>
      <c r="C1285" s="24">
        <f t="shared" si="99"/>
        <v>38315</v>
      </c>
      <c r="D1285" s="23">
        <f t="shared" si="100"/>
        <v>44.94</v>
      </c>
      <c r="E1285" s="23">
        <f t="shared" si="101"/>
        <v>44.94</v>
      </c>
      <c r="F1285" s="23">
        <f t="shared" si="103"/>
        <v>-1.7785687214032125E-3</v>
      </c>
      <c r="G1285" s="23">
        <f t="shared" si="102"/>
        <v>2004</v>
      </c>
    </row>
    <row r="1286" spans="1:7" x14ac:dyDescent="0.2">
      <c r="A1286" s="23" t="s">
        <v>1445</v>
      </c>
      <c r="C1286" s="24">
        <f t="shared" si="99"/>
        <v>38316</v>
      </c>
      <c r="D1286" s="23" t="e">
        <f t="shared" si="100"/>
        <v>#VALUE!</v>
      </c>
      <c r="E1286" s="23">
        <f t="shared" si="101"/>
        <v>44.94</v>
      </c>
      <c r="F1286" s="23">
        <f t="shared" si="103"/>
        <v>0</v>
      </c>
      <c r="G1286" s="23">
        <f t="shared" si="102"/>
        <v>2004</v>
      </c>
    </row>
    <row r="1287" spans="1:7" x14ac:dyDescent="0.2">
      <c r="A1287" s="23" t="s">
        <v>1444</v>
      </c>
      <c r="C1287" s="24">
        <f t="shared" si="99"/>
        <v>38317</v>
      </c>
      <c r="D1287" s="23">
        <f t="shared" si="100"/>
        <v>44.94</v>
      </c>
      <c r="E1287" s="23">
        <f t="shared" si="101"/>
        <v>44.94</v>
      </c>
      <c r="F1287" s="23">
        <f t="shared" si="103"/>
        <v>0</v>
      </c>
      <c r="G1287" s="23">
        <f t="shared" si="102"/>
        <v>2004</v>
      </c>
    </row>
    <row r="1288" spans="1:7" x14ac:dyDescent="0.2">
      <c r="A1288" s="23" t="s">
        <v>1443</v>
      </c>
      <c r="C1288" s="24">
        <f t="shared" ref="C1288:C1351" si="104">VALUE(LEFT(A1288,15))</f>
        <v>38320</v>
      </c>
      <c r="D1288" s="23">
        <f t="shared" ref="D1288:D1351" si="105">VALUE(RIGHT(A1288,9))</f>
        <v>44.67</v>
      </c>
      <c r="E1288" s="23">
        <f t="shared" ref="E1288:E1351" si="106">IF(ISNUMBER(D1288),D1288,D1287)</f>
        <v>44.67</v>
      </c>
      <c r="F1288" s="23">
        <f t="shared" si="103"/>
        <v>-6.0261313931557637E-3</v>
      </c>
      <c r="G1288" s="23">
        <f t="shared" ref="G1288:G1351" si="107">YEAR(C1288)</f>
        <v>2004</v>
      </c>
    </row>
    <row r="1289" spans="1:7" x14ac:dyDescent="0.2">
      <c r="A1289" s="23" t="s">
        <v>1442</v>
      </c>
      <c r="C1289" s="24">
        <f t="shared" si="104"/>
        <v>38321</v>
      </c>
      <c r="D1289" s="23">
        <f t="shared" si="105"/>
        <v>44.47</v>
      </c>
      <c r="E1289" s="23">
        <f t="shared" si="106"/>
        <v>44.47</v>
      </c>
      <c r="F1289" s="23">
        <f t="shared" ref="F1289:F1352" si="108">LN(E1289/E1288)</f>
        <v>-4.4873308414222447E-3</v>
      </c>
      <c r="G1289" s="23">
        <f t="shared" si="107"/>
        <v>2004</v>
      </c>
    </row>
    <row r="1290" spans="1:7" x14ac:dyDescent="0.2">
      <c r="A1290" s="23" t="s">
        <v>1441</v>
      </c>
      <c r="C1290" s="24">
        <f t="shared" si="104"/>
        <v>38322</v>
      </c>
      <c r="D1290" s="23">
        <f t="shared" si="105"/>
        <v>44.3</v>
      </c>
      <c r="E1290" s="23">
        <f t="shared" si="106"/>
        <v>44.3</v>
      </c>
      <c r="F1290" s="23">
        <f t="shared" si="108"/>
        <v>-3.8301274715151811E-3</v>
      </c>
      <c r="G1290" s="23">
        <f t="shared" si="107"/>
        <v>2004</v>
      </c>
    </row>
    <row r="1291" spans="1:7" x14ac:dyDescent="0.2">
      <c r="A1291" s="23" t="s">
        <v>1440</v>
      </c>
      <c r="C1291" s="24">
        <f t="shared" si="104"/>
        <v>38323</v>
      </c>
      <c r="D1291" s="23">
        <f t="shared" si="105"/>
        <v>44.1</v>
      </c>
      <c r="E1291" s="23">
        <f t="shared" si="106"/>
        <v>44.1</v>
      </c>
      <c r="F1291" s="23">
        <f t="shared" si="108"/>
        <v>-4.5248945982895774E-3</v>
      </c>
      <c r="G1291" s="23">
        <f t="shared" si="107"/>
        <v>2004</v>
      </c>
    </row>
    <row r="1292" spans="1:7" x14ac:dyDescent="0.2">
      <c r="A1292" s="23" t="s">
        <v>1439</v>
      </c>
      <c r="C1292" s="24">
        <f t="shared" si="104"/>
        <v>38324</v>
      </c>
      <c r="D1292" s="23">
        <f t="shared" si="105"/>
        <v>44</v>
      </c>
      <c r="E1292" s="23">
        <f t="shared" si="106"/>
        <v>44</v>
      </c>
      <c r="F1292" s="23">
        <f t="shared" si="108"/>
        <v>-2.2701485345391855E-3</v>
      </c>
      <c r="G1292" s="23">
        <f t="shared" si="107"/>
        <v>2004</v>
      </c>
    </row>
    <row r="1293" spans="1:7" x14ac:dyDescent="0.2">
      <c r="A1293" s="23" t="s">
        <v>1438</v>
      </c>
      <c r="C1293" s="24">
        <f t="shared" si="104"/>
        <v>38327</v>
      </c>
      <c r="D1293" s="23">
        <f t="shared" si="105"/>
        <v>43.51</v>
      </c>
      <c r="E1293" s="23">
        <f t="shared" si="106"/>
        <v>43.51</v>
      </c>
      <c r="F1293" s="23">
        <f t="shared" si="108"/>
        <v>-1.1198837185672508E-2</v>
      </c>
      <c r="G1293" s="23">
        <f t="shared" si="107"/>
        <v>2004</v>
      </c>
    </row>
    <row r="1294" spans="1:7" x14ac:dyDescent="0.2">
      <c r="A1294" s="23" t="s">
        <v>1437</v>
      </c>
      <c r="C1294" s="24">
        <f t="shared" si="104"/>
        <v>38328</v>
      </c>
      <c r="D1294" s="23">
        <f t="shared" si="105"/>
        <v>43.6</v>
      </c>
      <c r="E1294" s="23">
        <f t="shared" si="106"/>
        <v>43.6</v>
      </c>
      <c r="F1294" s="23">
        <f t="shared" si="108"/>
        <v>2.0663536224000455E-3</v>
      </c>
      <c r="G1294" s="23">
        <f t="shared" si="107"/>
        <v>2004</v>
      </c>
    </row>
    <row r="1295" spans="1:7" x14ac:dyDescent="0.2">
      <c r="A1295" s="23" t="s">
        <v>1436</v>
      </c>
      <c r="C1295" s="24">
        <f t="shared" si="104"/>
        <v>38329</v>
      </c>
      <c r="D1295" s="23">
        <f t="shared" si="105"/>
        <v>44.15</v>
      </c>
      <c r="E1295" s="23">
        <f t="shared" si="106"/>
        <v>44.15</v>
      </c>
      <c r="F1295" s="23">
        <f t="shared" si="108"/>
        <v>1.2535776694980228E-2</v>
      </c>
      <c r="G1295" s="23">
        <f t="shared" si="107"/>
        <v>2004</v>
      </c>
    </row>
    <row r="1296" spans="1:7" x14ac:dyDescent="0.2">
      <c r="A1296" s="23" t="s">
        <v>1435</v>
      </c>
      <c r="C1296" s="24">
        <f t="shared" si="104"/>
        <v>38330</v>
      </c>
      <c r="D1296" s="23">
        <f t="shared" si="105"/>
        <v>44.12</v>
      </c>
      <c r="E1296" s="23">
        <f t="shared" si="106"/>
        <v>44.12</v>
      </c>
      <c r="F1296" s="23">
        <f t="shared" si="108"/>
        <v>-6.7973266466735528E-4</v>
      </c>
      <c r="G1296" s="23">
        <f t="shared" si="107"/>
        <v>2004</v>
      </c>
    </row>
    <row r="1297" spans="1:7" x14ac:dyDescent="0.2">
      <c r="A1297" s="23" t="s">
        <v>1434</v>
      </c>
      <c r="C1297" s="24">
        <f t="shared" si="104"/>
        <v>38331</v>
      </c>
      <c r="D1297" s="23">
        <f t="shared" si="105"/>
        <v>44.52</v>
      </c>
      <c r="E1297" s="23">
        <f t="shared" si="106"/>
        <v>44.52</v>
      </c>
      <c r="F1297" s="23">
        <f t="shared" si="108"/>
        <v>9.0253320220424361E-3</v>
      </c>
      <c r="G1297" s="23">
        <f t="shared" si="107"/>
        <v>2004</v>
      </c>
    </row>
    <row r="1298" spans="1:7" x14ac:dyDescent="0.2">
      <c r="A1298" s="23" t="s">
        <v>1433</v>
      </c>
      <c r="C1298" s="24">
        <f t="shared" si="104"/>
        <v>38334</v>
      </c>
      <c r="D1298" s="23">
        <f t="shared" si="105"/>
        <v>44.15</v>
      </c>
      <c r="E1298" s="23">
        <f t="shared" si="106"/>
        <v>44.15</v>
      </c>
      <c r="F1298" s="23">
        <f t="shared" si="108"/>
        <v>-8.3455993573751802E-3</v>
      </c>
      <c r="G1298" s="23">
        <f t="shared" si="107"/>
        <v>2004</v>
      </c>
    </row>
    <row r="1299" spans="1:7" x14ac:dyDescent="0.2">
      <c r="A1299" s="23" t="s">
        <v>1432</v>
      </c>
      <c r="C1299" s="24">
        <f t="shared" si="104"/>
        <v>38335</v>
      </c>
      <c r="D1299" s="23">
        <f t="shared" si="105"/>
        <v>44.05</v>
      </c>
      <c r="E1299" s="23">
        <f t="shared" si="106"/>
        <v>44.05</v>
      </c>
      <c r="F1299" s="23">
        <f t="shared" si="108"/>
        <v>-2.2675746677805458E-3</v>
      </c>
      <c r="G1299" s="23">
        <f t="shared" si="107"/>
        <v>2004</v>
      </c>
    </row>
    <row r="1300" spans="1:7" x14ac:dyDescent="0.2">
      <c r="A1300" s="23" t="s">
        <v>1431</v>
      </c>
      <c r="C1300" s="24">
        <f t="shared" si="104"/>
        <v>38336</v>
      </c>
      <c r="D1300" s="23">
        <f t="shared" si="105"/>
        <v>43.86</v>
      </c>
      <c r="E1300" s="23">
        <f t="shared" si="106"/>
        <v>43.86</v>
      </c>
      <c r="F1300" s="23">
        <f t="shared" si="108"/>
        <v>-4.3226093924463062E-3</v>
      </c>
      <c r="G1300" s="23">
        <f t="shared" si="107"/>
        <v>2004</v>
      </c>
    </row>
    <row r="1301" spans="1:7" x14ac:dyDescent="0.2">
      <c r="A1301" s="23" t="s">
        <v>1430</v>
      </c>
      <c r="C1301" s="24">
        <f t="shared" si="104"/>
        <v>38337</v>
      </c>
      <c r="D1301" s="23">
        <f t="shared" si="105"/>
        <v>43.75</v>
      </c>
      <c r="E1301" s="23">
        <f t="shared" si="106"/>
        <v>43.75</v>
      </c>
      <c r="F1301" s="23">
        <f t="shared" si="108"/>
        <v>-2.5111301861186664E-3</v>
      </c>
      <c r="G1301" s="23">
        <f t="shared" si="107"/>
        <v>2004</v>
      </c>
    </row>
    <row r="1302" spans="1:7" x14ac:dyDescent="0.2">
      <c r="A1302" s="23" t="s">
        <v>1429</v>
      </c>
      <c r="C1302" s="24">
        <f t="shared" si="104"/>
        <v>38338</v>
      </c>
      <c r="D1302" s="23">
        <f t="shared" si="105"/>
        <v>43.88</v>
      </c>
      <c r="E1302" s="23">
        <f t="shared" si="106"/>
        <v>43.88</v>
      </c>
      <c r="F1302" s="23">
        <f t="shared" si="108"/>
        <v>2.9670226034061143E-3</v>
      </c>
      <c r="G1302" s="23">
        <f t="shared" si="107"/>
        <v>2004</v>
      </c>
    </row>
    <row r="1303" spans="1:7" x14ac:dyDescent="0.2">
      <c r="A1303" s="23" t="s">
        <v>1428</v>
      </c>
      <c r="C1303" s="24">
        <f t="shared" si="104"/>
        <v>38341</v>
      </c>
      <c r="D1303" s="23">
        <f t="shared" si="105"/>
        <v>43.85</v>
      </c>
      <c r="E1303" s="23">
        <f t="shared" si="106"/>
        <v>43.85</v>
      </c>
      <c r="F1303" s="23">
        <f t="shared" si="108"/>
        <v>-6.8391658883752249E-4</v>
      </c>
      <c r="G1303" s="23">
        <f t="shared" si="107"/>
        <v>2004</v>
      </c>
    </row>
    <row r="1304" spans="1:7" x14ac:dyDescent="0.2">
      <c r="A1304" s="23" t="s">
        <v>1427</v>
      </c>
      <c r="C1304" s="24">
        <f t="shared" si="104"/>
        <v>38342</v>
      </c>
      <c r="D1304" s="23">
        <f t="shared" si="105"/>
        <v>43.66</v>
      </c>
      <c r="E1304" s="23">
        <f t="shared" si="106"/>
        <v>43.66</v>
      </c>
      <c r="F1304" s="23">
        <f t="shared" si="108"/>
        <v>-4.3423676963943282E-3</v>
      </c>
      <c r="G1304" s="23">
        <f t="shared" si="107"/>
        <v>2004</v>
      </c>
    </row>
    <row r="1305" spans="1:7" x14ac:dyDescent="0.2">
      <c r="A1305" s="23" t="s">
        <v>1426</v>
      </c>
      <c r="C1305" s="24">
        <f t="shared" si="104"/>
        <v>38343</v>
      </c>
      <c r="D1305" s="23">
        <f t="shared" si="105"/>
        <v>43.8</v>
      </c>
      <c r="E1305" s="23">
        <f t="shared" si="106"/>
        <v>43.8</v>
      </c>
      <c r="F1305" s="23">
        <f t="shared" si="108"/>
        <v>3.2014662606026367E-3</v>
      </c>
      <c r="G1305" s="23">
        <f t="shared" si="107"/>
        <v>2004</v>
      </c>
    </row>
    <row r="1306" spans="1:7" x14ac:dyDescent="0.2">
      <c r="A1306" s="23" t="s">
        <v>1425</v>
      </c>
      <c r="C1306" s="24">
        <f t="shared" si="104"/>
        <v>38344</v>
      </c>
      <c r="D1306" s="23">
        <f t="shared" si="105"/>
        <v>43.61</v>
      </c>
      <c r="E1306" s="23">
        <f t="shared" si="106"/>
        <v>43.61</v>
      </c>
      <c r="F1306" s="23">
        <f t="shared" si="108"/>
        <v>-4.3473355277253009E-3</v>
      </c>
      <c r="G1306" s="23">
        <f t="shared" si="107"/>
        <v>2004</v>
      </c>
    </row>
    <row r="1307" spans="1:7" x14ac:dyDescent="0.2">
      <c r="A1307" s="23" t="s">
        <v>1424</v>
      </c>
      <c r="C1307" s="24">
        <f t="shared" si="104"/>
        <v>38345</v>
      </c>
      <c r="D1307" s="23">
        <f t="shared" si="105"/>
        <v>43.63</v>
      </c>
      <c r="E1307" s="23">
        <f t="shared" si="106"/>
        <v>43.63</v>
      </c>
      <c r="F1307" s="23">
        <f t="shared" si="108"/>
        <v>4.5850528084331161E-4</v>
      </c>
      <c r="G1307" s="23">
        <f t="shared" si="107"/>
        <v>2004</v>
      </c>
    </row>
    <row r="1308" spans="1:7" x14ac:dyDescent="0.2">
      <c r="A1308" s="23" t="s">
        <v>1423</v>
      </c>
      <c r="C1308" s="24">
        <f t="shared" si="104"/>
        <v>38348</v>
      </c>
      <c r="D1308" s="23">
        <f t="shared" si="105"/>
        <v>43.75</v>
      </c>
      <c r="E1308" s="23">
        <f t="shared" si="106"/>
        <v>43.75</v>
      </c>
      <c r="F1308" s="23">
        <f t="shared" si="108"/>
        <v>2.7466256681052074E-3</v>
      </c>
      <c r="G1308" s="23">
        <f t="shared" si="107"/>
        <v>2004</v>
      </c>
    </row>
    <row r="1309" spans="1:7" x14ac:dyDescent="0.2">
      <c r="A1309" s="23" t="s">
        <v>1422</v>
      </c>
      <c r="C1309" s="24">
        <f t="shared" si="104"/>
        <v>38349</v>
      </c>
      <c r="D1309" s="23">
        <f t="shared" si="105"/>
        <v>43.63</v>
      </c>
      <c r="E1309" s="23">
        <f t="shared" si="106"/>
        <v>43.63</v>
      </c>
      <c r="F1309" s="23">
        <f t="shared" si="108"/>
        <v>-2.7466256681051024E-3</v>
      </c>
      <c r="G1309" s="23">
        <f t="shared" si="107"/>
        <v>2004</v>
      </c>
    </row>
    <row r="1310" spans="1:7" x14ac:dyDescent="0.2">
      <c r="A1310" s="23" t="s">
        <v>1421</v>
      </c>
      <c r="C1310" s="24">
        <f t="shared" si="104"/>
        <v>38350</v>
      </c>
      <c r="D1310" s="23">
        <f t="shared" si="105"/>
        <v>43.67</v>
      </c>
      <c r="E1310" s="23">
        <f t="shared" si="106"/>
        <v>43.67</v>
      </c>
      <c r="F1310" s="23">
        <f t="shared" si="108"/>
        <v>9.1638036195135512E-4</v>
      </c>
      <c r="G1310" s="23">
        <f t="shared" si="107"/>
        <v>2004</v>
      </c>
    </row>
    <row r="1311" spans="1:7" x14ac:dyDescent="0.2">
      <c r="A1311" s="23" t="s">
        <v>1420</v>
      </c>
      <c r="C1311" s="24">
        <f t="shared" si="104"/>
        <v>38351</v>
      </c>
      <c r="D1311" s="23">
        <f t="shared" si="105"/>
        <v>43.62</v>
      </c>
      <c r="E1311" s="23">
        <f t="shared" si="106"/>
        <v>43.62</v>
      </c>
      <c r="F1311" s="23">
        <f t="shared" si="108"/>
        <v>-1.1456067239866464E-3</v>
      </c>
      <c r="G1311" s="23">
        <f t="shared" si="107"/>
        <v>2004</v>
      </c>
    </row>
    <row r="1312" spans="1:7" x14ac:dyDescent="0.2">
      <c r="A1312" s="23" t="s">
        <v>1419</v>
      </c>
      <c r="C1312" s="24">
        <f t="shared" si="104"/>
        <v>38352</v>
      </c>
      <c r="D1312" s="23">
        <f t="shared" si="105"/>
        <v>43.27</v>
      </c>
      <c r="E1312" s="23">
        <f t="shared" si="106"/>
        <v>43.27</v>
      </c>
      <c r="F1312" s="23">
        <f t="shared" si="108"/>
        <v>-8.0562065366894912E-3</v>
      </c>
      <c r="G1312" s="23">
        <f t="shared" si="107"/>
        <v>2004</v>
      </c>
    </row>
    <row r="1313" spans="1:7" x14ac:dyDescent="0.2">
      <c r="A1313" s="23" t="s">
        <v>1418</v>
      </c>
      <c r="C1313" s="24">
        <f t="shared" si="104"/>
        <v>38355</v>
      </c>
      <c r="D1313" s="23">
        <f t="shared" si="105"/>
        <v>43.35</v>
      </c>
      <c r="E1313" s="23">
        <f t="shared" si="106"/>
        <v>43.35</v>
      </c>
      <c r="F1313" s="23">
        <f t="shared" si="108"/>
        <v>1.8471489897573746E-3</v>
      </c>
      <c r="G1313" s="23">
        <f t="shared" si="107"/>
        <v>2005</v>
      </c>
    </row>
    <row r="1314" spans="1:7" x14ac:dyDescent="0.2">
      <c r="A1314" s="23" t="s">
        <v>1417</v>
      </c>
      <c r="C1314" s="24">
        <f t="shared" si="104"/>
        <v>38356</v>
      </c>
      <c r="D1314" s="23">
        <f t="shared" si="105"/>
        <v>43.47</v>
      </c>
      <c r="E1314" s="23">
        <f t="shared" si="106"/>
        <v>43.47</v>
      </c>
      <c r="F1314" s="23">
        <f t="shared" si="108"/>
        <v>2.7643417741498857E-3</v>
      </c>
      <c r="G1314" s="23">
        <f t="shared" si="107"/>
        <v>2005</v>
      </c>
    </row>
    <row r="1315" spans="1:7" x14ac:dyDescent="0.2">
      <c r="A1315" s="23" t="s">
        <v>1416</v>
      </c>
      <c r="C1315" s="24">
        <f t="shared" si="104"/>
        <v>38357</v>
      </c>
      <c r="D1315" s="23">
        <f t="shared" si="105"/>
        <v>43.6</v>
      </c>
      <c r="E1315" s="23">
        <f t="shared" si="106"/>
        <v>43.6</v>
      </c>
      <c r="F1315" s="23">
        <f t="shared" si="108"/>
        <v>2.9861053542880414E-3</v>
      </c>
      <c r="G1315" s="23">
        <f t="shared" si="107"/>
        <v>2005</v>
      </c>
    </row>
    <row r="1316" spans="1:7" x14ac:dyDescent="0.2">
      <c r="A1316" s="23" t="s">
        <v>1415</v>
      </c>
      <c r="C1316" s="24">
        <f t="shared" si="104"/>
        <v>38358</v>
      </c>
      <c r="D1316" s="23">
        <f t="shared" si="105"/>
        <v>43.75</v>
      </c>
      <c r="E1316" s="23">
        <f t="shared" si="106"/>
        <v>43.75</v>
      </c>
      <c r="F1316" s="23">
        <f t="shared" si="108"/>
        <v>3.4344624486346968E-3</v>
      </c>
      <c r="G1316" s="23">
        <f t="shared" si="107"/>
        <v>2005</v>
      </c>
    </row>
    <row r="1317" spans="1:7" x14ac:dyDescent="0.2">
      <c r="A1317" s="23" t="s">
        <v>1414</v>
      </c>
      <c r="C1317" s="24">
        <f t="shared" si="104"/>
        <v>38359</v>
      </c>
      <c r="D1317" s="23">
        <f t="shared" si="105"/>
        <v>43.63</v>
      </c>
      <c r="E1317" s="23">
        <f t="shared" si="106"/>
        <v>43.63</v>
      </c>
      <c r="F1317" s="23">
        <f t="shared" si="108"/>
        <v>-2.7466256681051024E-3</v>
      </c>
      <c r="G1317" s="23">
        <f t="shared" si="107"/>
        <v>2005</v>
      </c>
    </row>
    <row r="1318" spans="1:7" x14ac:dyDescent="0.2">
      <c r="A1318" s="23" t="s">
        <v>1413</v>
      </c>
      <c r="C1318" s="24">
        <f t="shared" si="104"/>
        <v>38362</v>
      </c>
      <c r="D1318" s="23">
        <f t="shared" si="105"/>
        <v>43.82</v>
      </c>
      <c r="E1318" s="23">
        <f t="shared" si="106"/>
        <v>43.82</v>
      </c>
      <c r="F1318" s="23">
        <f t="shared" si="108"/>
        <v>4.3453470318021298E-3</v>
      </c>
      <c r="G1318" s="23">
        <f t="shared" si="107"/>
        <v>2005</v>
      </c>
    </row>
    <row r="1319" spans="1:7" x14ac:dyDescent="0.2">
      <c r="A1319" s="23" t="s">
        <v>1412</v>
      </c>
      <c r="C1319" s="24">
        <f t="shared" si="104"/>
        <v>38363</v>
      </c>
      <c r="D1319" s="23">
        <f t="shared" si="105"/>
        <v>43.68</v>
      </c>
      <c r="E1319" s="23">
        <f t="shared" si="106"/>
        <v>43.68</v>
      </c>
      <c r="F1319" s="23">
        <f t="shared" si="108"/>
        <v>-3.2000027306709027E-3</v>
      </c>
      <c r="G1319" s="23">
        <f t="shared" si="107"/>
        <v>2005</v>
      </c>
    </row>
    <row r="1320" spans="1:7" x14ac:dyDescent="0.2">
      <c r="A1320" s="23" t="s">
        <v>1411</v>
      </c>
      <c r="C1320" s="24">
        <f t="shared" si="104"/>
        <v>38364</v>
      </c>
      <c r="D1320" s="23">
        <f t="shared" si="105"/>
        <v>43.53</v>
      </c>
      <c r="E1320" s="23">
        <f t="shared" si="106"/>
        <v>43.53</v>
      </c>
      <c r="F1320" s="23">
        <f t="shared" si="108"/>
        <v>-3.4399758724434201E-3</v>
      </c>
      <c r="G1320" s="23">
        <f t="shared" si="107"/>
        <v>2005</v>
      </c>
    </row>
    <row r="1321" spans="1:7" x14ac:dyDescent="0.2">
      <c r="A1321" s="23" t="s">
        <v>1410</v>
      </c>
      <c r="C1321" s="24">
        <f t="shared" si="104"/>
        <v>38365</v>
      </c>
      <c r="D1321" s="23">
        <f t="shared" si="105"/>
        <v>43.52</v>
      </c>
      <c r="E1321" s="23">
        <f t="shared" si="106"/>
        <v>43.52</v>
      </c>
      <c r="F1321" s="23">
        <f t="shared" si="108"/>
        <v>-2.2975301651894856E-4</v>
      </c>
      <c r="G1321" s="23">
        <f t="shared" si="107"/>
        <v>2005</v>
      </c>
    </row>
    <row r="1322" spans="1:7" x14ac:dyDescent="0.2">
      <c r="A1322" s="23" t="s">
        <v>1409</v>
      </c>
      <c r="C1322" s="24">
        <f t="shared" si="104"/>
        <v>38366</v>
      </c>
      <c r="D1322" s="23">
        <f t="shared" si="105"/>
        <v>43.55</v>
      </c>
      <c r="E1322" s="23">
        <f t="shared" si="106"/>
        <v>43.55</v>
      </c>
      <c r="F1322" s="23">
        <f t="shared" si="108"/>
        <v>6.8910075082443203E-4</v>
      </c>
      <c r="G1322" s="23">
        <f t="shared" si="107"/>
        <v>2005</v>
      </c>
    </row>
    <row r="1323" spans="1:7" x14ac:dyDescent="0.2">
      <c r="A1323" s="23" t="s">
        <v>1408</v>
      </c>
      <c r="C1323" s="24">
        <f t="shared" si="104"/>
        <v>38369</v>
      </c>
      <c r="D1323" s="23" t="e">
        <f t="shared" si="105"/>
        <v>#VALUE!</v>
      </c>
      <c r="E1323" s="23">
        <f t="shared" si="106"/>
        <v>43.55</v>
      </c>
      <c r="F1323" s="23">
        <f t="shared" si="108"/>
        <v>0</v>
      </c>
      <c r="G1323" s="23">
        <f t="shared" si="107"/>
        <v>2005</v>
      </c>
    </row>
    <row r="1324" spans="1:7" x14ac:dyDescent="0.2">
      <c r="A1324" s="23" t="s">
        <v>1407</v>
      </c>
      <c r="C1324" s="24">
        <f t="shared" si="104"/>
        <v>38370</v>
      </c>
      <c r="D1324" s="23">
        <f t="shared" si="105"/>
        <v>43.59</v>
      </c>
      <c r="E1324" s="23">
        <f t="shared" si="106"/>
        <v>43.59</v>
      </c>
      <c r="F1324" s="23">
        <f t="shared" si="108"/>
        <v>9.1806295178967321E-4</v>
      </c>
      <c r="G1324" s="23">
        <f t="shared" si="107"/>
        <v>2005</v>
      </c>
    </row>
    <row r="1325" spans="1:7" x14ac:dyDescent="0.2">
      <c r="A1325" s="23" t="s">
        <v>1406</v>
      </c>
      <c r="C1325" s="24">
        <f t="shared" si="104"/>
        <v>38371</v>
      </c>
      <c r="D1325" s="23">
        <f t="shared" si="105"/>
        <v>43.61</v>
      </c>
      <c r="E1325" s="23">
        <f t="shared" si="106"/>
        <v>43.61</v>
      </c>
      <c r="F1325" s="23">
        <f t="shared" si="108"/>
        <v>4.5871560437381738E-4</v>
      </c>
      <c r="G1325" s="23">
        <f t="shared" si="107"/>
        <v>2005</v>
      </c>
    </row>
    <row r="1326" spans="1:7" x14ac:dyDescent="0.2">
      <c r="A1326" s="23" t="s">
        <v>1405</v>
      </c>
      <c r="C1326" s="24">
        <f t="shared" si="104"/>
        <v>38372</v>
      </c>
      <c r="D1326" s="23">
        <f t="shared" si="105"/>
        <v>43.7</v>
      </c>
      <c r="E1326" s="23">
        <f t="shared" si="106"/>
        <v>43.7</v>
      </c>
      <c r="F1326" s="23">
        <f t="shared" si="108"/>
        <v>2.0616202468694183E-3</v>
      </c>
      <c r="G1326" s="23">
        <f t="shared" si="107"/>
        <v>2005</v>
      </c>
    </row>
    <row r="1327" spans="1:7" x14ac:dyDescent="0.2">
      <c r="A1327" s="23" t="s">
        <v>1404</v>
      </c>
      <c r="C1327" s="24">
        <f t="shared" si="104"/>
        <v>38373</v>
      </c>
      <c r="D1327" s="23">
        <f t="shared" si="105"/>
        <v>43.64</v>
      </c>
      <c r="E1327" s="23">
        <f t="shared" si="106"/>
        <v>43.64</v>
      </c>
      <c r="F1327" s="23">
        <f t="shared" si="108"/>
        <v>-1.3739411366744598E-3</v>
      </c>
      <c r="G1327" s="23">
        <f t="shared" si="107"/>
        <v>2005</v>
      </c>
    </row>
    <row r="1328" spans="1:7" x14ac:dyDescent="0.2">
      <c r="A1328" s="23" t="s">
        <v>1403</v>
      </c>
      <c r="C1328" s="24">
        <f t="shared" si="104"/>
        <v>38376</v>
      </c>
      <c r="D1328" s="23">
        <f t="shared" si="105"/>
        <v>43.65</v>
      </c>
      <c r="E1328" s="23">
        <f t="shared" si="106"/>
        <v>43.65</v>
      </c>
      <c r="F1328" s="23">
        <f t="shared" si="108"/>
        <v>2.2912132074104347E-4</v>
      </c>
      <c r="G1328" s="23">
        <f t="shared" si="107"/>
        <v>2005</v>
      </c>
    </row>
    <row r="1329" spans="1:7" x14ac:dyDescent="0.2">
      <c r="A1329" s="23" t="s">
        <v>1402</v>
      </c>
      <c r="C1329" s="24">
        <f t="shared" si="104"/>
        <v>38377</v>
      </c>
      <c r="D1329" s="23">
        <f t="shared" si="105"/>
        <v>43.65</v>
      </c>
      <c r="E1329" s="23">
        <f t="shared" si="106"/>
        <v>43.65</v>
      </c>
      <c r="F1329" s="23">
        <f t="shared" si="108"/>
        <v>0</v>
      </c>
      <c r="G1329" s="23">
        <f t="shared" si="107"/>
        <v>2005</v>
      </c>
    </row>
    <row r="1330" spans="1:7" x14ac:dyDescent="0.2">
      <c r="A1330" s="23" t="s">
        <v>1401</v>
      </c>
      <c r="C1330" s="24">
        <f t="shared" si="104"/>
        <v>38378</v>
      </c>
      <c r="D1330" s="23">
        <f t="shared" si="105"/>
        <v>43.65</v>
      </c>
      <c r="E1330" s="23">
        <f t="shared" si="106"/>
        <v>43.65</v>
      </c>
      <c r="F1330" s="23">
        <f t="shared" si="108"/>
        <v>0</v>
      </c>
      <c r="G1330" s="23">
        <f t="shared" si="107"/>
        <v>2005</v>
      </c>
    </row>
    <row r="1331" spans="1:7" x14ac:dyDescent="0.2">
      <c r="A1331" s="23" t="s">
        <v>1400</v>
      </c>
      <c r="C1331" s="24">
        <f t="shared" si="104"/>
        <v>38379</v>
      </c>
      <c r="D1331" s="23">
        <f t="shared" si="105"/>
        <v>43.65</v>
      </c>
      <c r="E1331" s="23">
        <f t="shared" si="106"/>
        <v>43.65</v>
      </c>
      <c r="F1331" s="23">
        <f t="shared" si="108"/>
        <v>0</v>
      </c>
      <c r="G1331" s="23">
        <f t="shared" si="107"/>
        <v>2005</v>
      </c>
    </row>
    <row r="1332" spans="1:7" x14ac:dyDescent="0.2">
      <c r="A1332" s="23" t="s">
        <v>1399</v>
      </c>
      <c r="C1332" s="24">
        <f t="shared" si="104"/>
        <v>38380</v>
      </c>
      <c r="D1332" s="23">
        <f t="shared" si="105"/>
        <v>43.66</v>
      </c>
      <c r="E1332" s="23">
        <f t="shared" si="106"/>
        <v>43.66</v>
      </c>
      <c r="F1332" s="23">
        <f t="shared" si="108"/>
        <v>2.2906883618662409E-4</v>
      </c>
      <c r="G1332" s="23">
        <f t="shared" si="107"/>
        <v>2005</v>
      </c>
    </row>
    <row r="1333" spans="1:7" x14ac:dyDescent="0.2">
      <c r="A1333" s="23" t="s">
        <v>1398</v>
      </c>
      <c r="C1333" s="24">
        <f t="shared" si="104"/>
        <v>38383</v>
      </c>
      <c r="D1333" s="23">
        <f t="shared" si="105"/>
        <v>43.6</v>
      </c>
      <c r="E1333" s="23">
        <f t="shared" si="106"/>
        <v>43.6</v>
      </c>
      <c r="F1333" s="23">
        <f t="shared" si="108"/>
        <v>-1.3752007668090382E-3</v>
      </c>
      <c r="G1333" s="23">
        <f t="shared" si="107"/>
        <v>2005</v>
      </c>
    </row>
    <row r="1334" spans="1:7" x14ac:dyDescent="0.2">
      <c r="A1334" s="23" t="s">
        <v>1397</v>
      </c>
      <c r="C1334" s="24">
        <f t="shared" si="104"/>
        <v>38384</v>
      </c>
      <c r="D1334" s="23">
        <f t="shared" si="105"/>
        <v>43.66</v>
      </c>
      <c r="E1334" s="23">
        <f t="shared" si="106"/>
        <v>43.66</v>
      </c>
      <c r="F1334" s="23">
        <f t="shared" si="108"/>
        <v>1.3752007668091596E-3</v>
      </c>
      <c r="G1334" s="23">
        <f t="shared" si="107"/>
        <v>2005</v>
      </c>
    </row>
    <row r="1335" spans="1:7" x14ac:dyDescent="0.2">
      <c r="A1335" s="23" t="s">
        <v>1396</v>
      </c>
      <c r="C1335" s="24">
        <f t="shared" si="104"/>
        <v>38385</v>
      </c>
      <c r="D1335" s="23">
        <f t="shared" si="105"/>
        <v>43.28</v>
      </c>
      <c r="E1335" s="23">
        <f t="shared" si="106"/>
        <v>43.28</v>
      </c>
      <c r="F1335" s="23">
        <f t="shared" si="108"/>
        <v>-8.7417165835716858E-3</v>
      </c>
      <c r="G1335" s="23">
        <f t="shared" si="107"/>
        <v>2005</v>
      </c>
    </row>
    <row r="1336" spans="1:7" x14ac:dyDescent="0.2">
      <c r="A1336" s="23" t="s">
        <v>1395</v>
      </c>
      <c r="C1336" s="24">
        <f t="shared" si="104"/>
        <v>38386</v>
      </c>
      <c r="D1336" s="23">
        <f t="shared" si="105"/>
        <v>43.3</v>
      </c>
      <c r="E1336" s="23">
        <f t="shared" si="106"/>
        <v>43.3</v>
      </c>
      <c r="F1336" s="23">
        <f t="shared" si="108"/>
        <v>4.620004702180313E-4</v>
      </c>
      <c r="G1336" s="23">
        <f t="shared" si="107"/>
        <v>2005</v>
      </c>
    </row>
    <row r="1337" spans="1:7" x14ac:dyDescent="0.2">
      <c r="A1337" s="23" t="s">
        <v>1394</v>
      </c>
      <c r="C1337" s="24">
        <f t="shared" si="104"/>
        <v>38387</v>
      </c>
      <c r="D1337" s="23">
        <f t="shared" si="105"/>
        <v>43.34</v>
      </c>
      <c r="E1337" s="23">
        <f t="shared" si="106"/>
        <v>43.34</v>
      </c>
      <c r="F1337" s="23">
        <f t="shared" si="108"/>
        <v>9.2336109976903834E-4</v>
      </c>
      <c r="G1337" s="23">
        <f t="shared" si="107"/>
        <v>2005</v>
      </c>
    </row>
    <row r="1338" spans="1:7" x14ac:dyDescent="0.2">
      <c r="A1338" s="23" t="s">
        <v>1393</v>
      </c>
      <c r="C1338" s="24">
        <f t="shared" si="104"/>
        <v>38390</v>
      </c>
      <c r="D1338" s="23">
        <f t="shared" si="105"/>
        <v>43.38</v>
      </c>
      <c r="E1338" s="23">
        <f t="shared" si="106"/>
        <v>43.38</v>
      </c>
      <c r="F1338" s="23">
        <f t="shared" si="108"/>
        <v>9.2250929051537051E-4</v>
      </c>
      <c r="G1338" s="23">
        <f t="shared" si="107"/>
        <v>2005</v>
      </c>
    </row>
    <row r="1339" spans="1:7" x14ac:dyDescent="0.2">
      <c r="A1339" s="23" t="s">
        <v>1392</v>
      </c>
      <c r="C1339" s="24">
        <f t="shared" si="104"/>
        <v>38391</v>
      </c>
      <c r="D1339" s="23">
        <f t="shared" si="105"/>
        <v>43.58</v>
      </c>
      <c r="E1339" s="23">
        <f t="shared" si="106"/>
        <v>43.58</v>
      </c>
      <c r="F1339" s="23">
        <f t="shared" si="108"/>
        <v>4.5998241177454807E-3</v>
      </c>
      <c r="G1339" s="23">
        <f t="shared" si="107"/>
        <v>2005</v>
      </c>
    </row>
    <row r="1340" spans="1:7" x14ac:dyDescent="0.2">
      <c r="A1340" s="23" t="s">
        <v>1391</v>
      </c>
      <c r="C1340" s="24">
        <f t="shared" si="104"/>
        <v>38392</v>
      </c>
      <c r="D1340" s="23">
        <f t="shared" si="105"/>
        <v>43.62</v>
      </c>
      <c r="E1340" s="23">
        <f t="shared" si="106"/>
        <v>43.62</v>
      </c>
      <c r="F1340" s="23">
        <f t="shared" si="108"/>
        <v>9.1743125700908341E-4</v>
      </c>
      <c r="G1340" s="23">
        <f t="shared" si="107"/>
        <v>2005</v>
      </c>
    </row>
    <row r="1341" spans="1:7" x14ac:dyDescent="0.2">
      <c r="A1341" s="23" t="s">
        <v>1390</v>
      </c>
      <c r="C1341" s="24">
        <f t="shared" si="104"/>
        <v>38393</v>
      </c>
      <c r="D1341" s="23">
        <f t="shared" si="105"/>
        <v>43.68</v>
      </c>
      <c r="E1341" s="23">
        <f t="shared" si="106"/>
        <v>43.68</v>
      </c>
      <c r="F1341" s="23">
        <f t="shared" si="108"/>
        <v>1.3745706631665632E-3</v>
      </c>
      <c r="G1341" s="23">
        <f t="shared" si="107"/>
        <v>2005</v>
      </c>
    </row>
    <row r="1342" spans="1:7" x14ac:dyDescent="0.2">
      <c r="A1342" s="23" t="s">
        <v>1389</v>
      </c>
      <c r="C1342" s="24">
        <f t="shared" si="104"/>
        <v>38394</v>
      </c>
      <c r="D1342" s="23">
        <f t="shared" si="105"/>
        <v>43.7</v>
      </c>
      <c r="E1342" s="23">
        <f t="shared" si="106"/>
        <v>43.7</v>
      </c>
      <c r="F1342" s="23">
        <f t="shared" si="108"/>
        <v>4.5777066489486299E-4</v>
      </c>
      <c r="G1342" s="23">
        <f t="shared" si="107"/>
        <v>2005</v>
      </c>
    </row>
    <row r="1343" spans="1:7" x14ac:dyDescent="0.2">
      <c r="A1343" s="23" t="s">
        <v>1388</v>
      </c>
      <c r="C1343" s="24">
        <f t="shared" si="104"/>
        <v>38397</v>
      </c>
      <c r="D1343" s="23">
        <f t="shared" si="105"/>
        <v>43.64</v>
      </c>
      <c r="E1343" s="23">
        <f t="shared" si="106"/>
        <v>43.64</v>
      </c>
      <c r="F1343" s="23">
        <f t="shared" si="108"/>
        <v>-1.3739411366744598E-3</v>
      </c>
      <c r="G1343" s="23">
        <f t="shared" si="107"/>
        <v>2005</v>
      </c>
    </row>
    <row r="1344" spans="1:7" x14ac:dyDescent="0.2">
      <c r="A1344" s="23" t="s">
        <v>1387</v>
      </c>
      <c r="C1344" s="24">
        <f t="shared" si="104"/>
        <v>38398</v>
      </c>
      <c r="D1344" s="23">
        <f t="shared" si="105"/>
        <v>43.71</v>
      </c>
      <c r="E1344" s="23">
        <f t="shared" si="106"/>
        <v>43.71</v>
      </c>
      <c r="F1344" s="23">
        <f t="shared" si="108"/>
        <v>1.6027479103530621E-3</v>
      </c>
      <c r="G1344" s="23">
        <f t="shared" si="107"/>
        <v>2005</v>
      </c>
    </row>
    <row r="1345" spans="1:7" x14ac:dyDescent="0.2">
      <c r="A1345" s="23" t="s">
        <v>1386</v>
      </c>
      <c r="C1345" s="24">
        <f t="shared" si="104"/>
        <v>38399</v>
      </c>
      <c r="D1345" s="23">
        <f t="shared" si="105"/>
        <v>43.65</v>
      </c>
      <c r="E1345" s="23">
        <f t="shared" si="106"/>
        <v>43.65</v>
      </c>
      <c r="F1345" s="23">
        <f t="shared" si="108"/>
        <v>-1.373626589611979E-3</v>
      </c>
      <c r="G1345" s="23">
        <f t="shared" si="107"/>
        <v>2005</v>
      </c>
    </row>
    <row r="1346" spans="1:7" x14ac:dyDescent="0.2">
      <c r="A1346" s="23" t="s">
        <v>1385</v>
      </c>
      <c r="C1346" s="24">
        <f t="shared" si="104"/>
        <v>38400</v>
      </c>
      <c r="D1346" s="23">
        <f t="shared" si="105"/>
        <v>43.68</v>
      </c>
      <c r="E1346" s="23">
        <f t="shared" si="106"/>
        <v>43.68</v>
      </c>
      <c r="F1346" s="23">
        <f t="shared" si="108"/>
        <v>6.870491510383883E-4</v>
      </c>
      <c r="G1346" s="23">
        <f t="shared" si="107"/>
        <v>2005</v>
      </c>
    </row>
    <row r="1347" spans="1:7" x14ac:dyDescent="0.2">
      <c r="A1347" s="23" t="s">
        <v>1384</v>
      </c>
      <c r="C1347" s="24">
        <f t="shared" si="104"/>
        <v>38401</v>
      </c>
      <c r="D1347" s="23">
        <f t="shared" si="105"/>
        <v>43.73</v>
      </c>
      <c r="E1347" s="23">
        <f t="shared" si="106"/>
        <v>43.73</v>
      </c>
      <c r="F1347" s="23">
        <f t="shared" si="108"/>
        <v>1.1440339881796224E-3</v>
      </c>
      <c r="G1347" s="23">
        <f t="shared" si="107"/>
        <v>2005</v>
      </c>
    </row>
    <row r="1348" spans="1:7" x14ac:dyDescent="0.2">
      <c r="A1348" s="23" t="s">
        <v>1383</v>
      </c>
      <c r="C1348" s="24">
        <f t="shared" si="104"/>
        <v>38404</v>
      </c>
      <c r="D1348" s="23" t="e">
        <f t="shared" si="105"/>
        <v>#VALUE!</v>
      </c>
      <c r="E1348" s="23">
        <f t="shared" si="106"/>
        <v>43.73</v>
      </c>
      <c r="F1348" s="23">
        <f t="shared" si="108"/>
        <v>0</v>
      </c>
      <c r="G1348" s="23">
        <f t="shared" si="107"/>
        <v>2005</v>
      </c>
    </row>
    <row r="1349" spans="1:7" x14ac:dyDescent="0.2">
      <c r="A1349" s="23" t="s">
        <v>1382</v>
      </c>
      <c r="C1349" s="24">
        <f t="shared" si="104"/>
        <v>38405</v>
      </c>
      <c r="D1349" s="23">
        <f t="shared" si="105"/>
        <v>43.63</v>
      </c>
      <c r="E1349" s="23">
        <f t="shared" si="106"/>
        <v>43.63</v>
      </c>
      <c r="F1349" s="23">
        <f t="shared" si="108"/>
        <v>-2.2893782893108668E-3</v>
      </c>
      <c r="G1349" s="23">
        <f t="shared" si="107"/>
        <v>2005</v>
      </c>
    </row>
    <row r="1350" spans="1:7" x14ac:dyDescent="0.2">
      <c r="A1350" s="23" t="s">
        <v>1381</v>
      </c>
      <c r="C1350" s="24">
        <f t="shared" si="104"/>
        <v>38406</v>
      </c>
      <c r="D1350" s="23">
        <f t="shared" si="105"/>
        <v>43.61</v>
      </c>
      <c r="E1350" s="23">
        <f t="shared" si="106"/>
        <v>43.61</v>
      </c>
      <c r="F1350" s="23">
        <f t="shared" si="108"/>
        <v>-4.5850528084326905E-4</v>
      </c>
      <c r="G1350" s="23">
        <f t="shared" si="107"/>
        <v>2005</v>
      </c>
    </row>
    <row r="1351" spans="1:7" x14ac:dyDescent="0.2">
      <c r="A1351" s="23" t="s">
        <v>1380</v>
      </c>
      <c r="C1351" s="24">
        <f t="shared" si="104"/>
        <v>38407</v>
      </c>
      <c r="D1351" s="23">
        <f t="shared" si="105"/>
        <v>43.57</v>
      </c>
      <c r="E1351" s="23">
        <f t="shared" si="106"/>
        <v>43.57</v>
      </c>
      <c r="F1351" s="23">
        <f t="shared" si="108"/>
        <v>-9.1764172532431197E-4</v>
      </c>
      <c r="G1351" s="23">
        <f t="shared" si="107"/>
        <v>2005</v>
      </c>
    </row>
    <row r="1352" spans="1:7" x14ac:dyDescent="0.2">
      <c r="A1352" s="23" t="s">
        <v>1379</v>
      </c>
      <c r="C1352" s="24">
        <f t="shared" ref="C1352:C1415" si="109">VALUE(LEFT(A1352,15))</f>
        <v>38408</v>
      </c>
      <c r="D1352" s="23">
        <f t="shared" ref="D1352:D1415" si="110">VALUE(RIGHT(A1352,9))</f>
        <v>43.61</v>
      </c>
      <c r="E1352" s="23">
        <f t="shared" ref="E1352:E1415" si="111">IF(ISNUMBER(D1352),D1352,D1351)</f>
        <v>43.61</v>
      </c>
      <c r="F1352" s="23">
        <f t="shared" si="108"/>
        <v>9.176417253243342E-4</v>
      </c>
      <c r="G1352" s="23">
        <f t="shared" ref="G1352:G1415" si="112">YEAR(C1352)</f>
        <v>2005</v>
      </c>
    </row>
    <row r="1353" spans="1:7" x14ac:dyDescent="0.2">
      <c r="A1353" s="23" t="s">
        <v>1378</v>
      </c>
      <c r="C1353" s="24">
        <f t="shared" si="109"/>
        <v>38411</v>
      </c>
      <c r="D1353" s="23">
        <f t="shared" si="110"/>
        <v>43.57</v>
      </c>
      <c r="E1353" s="23">
        <f t="shared" si="111"/>
        <v>43.57</v>
      </c>
      <c r="F1353" s="23">
        <f t="shared" ref="F1353:F1416" si="113">LN(E1353/E1352)</f>
        <v>-9.1764172532431197E-4</v>
      </c>
      <c r="G1353" s="23">
        <f t="shared" si="112"/>
        <v>2005</v>
      </c>
    </row>
    <row r="1354" spans="1:7" x14ac:dyDescent="0.2">
      <c r="A1354" s="23" t="s">
        <v>1377</v>
      </c>
      <c r="C1354" s="24">
        <f t="shared" si="109"/>
        <v>38412</v>
      </c>
      <c r="D1354" s="23">
        <f t="shared" si="110"/>
        <v>43.58</v>
      </c>
      <c r="E1354" s="23">
        <f t="shared" si="111"/>
        <v>43.58</v>
      </c>
      <c r="F1354" s="23">
        <f t="shared" si="113"/>
        <v>2.2948938712295981E-4</v>
      </c>
      <c r="G1354" s="23">
        <f t="shared" si="112"/>
        <v>2005</v>
      </c>
    </row>
    <row r="1355" spans="1:7" x14ac:dyDescent="0.2">
      <c r="A1355" s="23" t="s">
        <v>1376</v>
      </c>
      <c r="C1355" s="24">
        <f t="shared" si="109"/>
        <v>38413</v>
      </c>
      <c r="D1355" s="23">
        <f t="shared" si="110"/>
        <v>43.59</v>
      </c>
      <c r="E1355" s="23">
        <f t="shared" si="111"/>
        <v>43.59</v>
      </c>
      <c r="F1355" s="23">
        <f t="shared" si="113"/>
        <v>2.2943673382760766E-4</v>
      </c>
      <c r="G1355" s="23">
        <f t="shared" si="112"/>
        <v>2005</v>
      </c>
    </row>
    <row r="1356" spans="1:7" x14ac:dyDescent="0.2">
      <c r="A1356" s="23" t="s">
        <v>1375</v>
      </c>
      <c r="C1356" s="24">
        <f t="shared" si="109"/>
        <v>38414</v>
      </c>
      <c r="D1356" s="23">
        <f t="shared" si="110"/>
        <v>43.58</v>
      </c>
      <c r="E1356" s="23">
        <f t="shared" si="111"/>
        <v>43.58</v>
      </c>
      <c r="F1356" s="23">
        <f t="shared" si="113"/>
        <v>-2.2943673382750336E-4</v>
      </c>
      <c r="G1356" s="23">
        <f t="shared" si="112"/>
        <v>2005</v>
      </c>
    </row>
    <row r="1357" spans="1:7" x14ac:dyDescent="0.2">
      <c r="A1357" s="23" t="s">
        <v>1374</v>
      </c>
      <c r="C1357" s="24">
        <f t="shared" si="109"/>
        <v>38415</v>
      </c>
      <c r="D1357" s="23">
        <f t="shared" si="110"/>
        <v>43.64</v>
      </c>
      <c r="E1357" s="23">
        <f t="shared" si="111"/>
        <v>43.64</v>
      </c>
      <c r="F1357" s="23">
        <f t="shared" si="113"/>
        <v>1.3758314483963265E-3</v>
      </c>
      <c r="G1357" s="23">
        <f t="shared" si="112"/>
        <v>2005</v>
      </c>
    </row>
    <row r="1358" spans="1:7" x14ac:dyDescent="0.2">
      <c r="A1358" s="23" t="s">
        <v>1373</v>
      </c>
      <c r="C1358" s="24">
        <f t="shared" si="109"/>
        <v>38418</v>
      </c>
      <c r="D1358" s="23">
        <f t="shared" si="110"/>
        <v>43.58</v>
      </c>
      <c r="E1358" s="23">
        <f t="shared" si="111"/>
        <v>43.58</v>
      </c>
      <c r="F1358" s="23">
        <f t="shared" si="113"/>
        <v>-1.3758314483963265E-3</v>
      </c>
      <c r="G1358" s="23">
        <f t="shared" si="112"/>
        <v>2005</v>
      </c>
    </row>
    <row r="1359" spans="1:7" x14ac:dyDescent="0.2">
      <c r="A1359" s="23" t="s">
        <v>1372</v>
      </c>
      <c r="C1359" s="24">
        <f t="shared" si="109"/>
        <v>38419</v>
      </c>
      <c r="D1359" s="23">
        <f t="shared" si="110"/>
        <v>43.58</v>
      </c>
      <c r="E1359" s="23">
        <f t="shared" si="111"/>
        <v>43.58</v>
      </c>
      <c r="F1359" s="23">
        <f t="shared" si="113"/>
        <v>0</v>
      </c>
      <c r="G1359" s="23">
        <f t="shared" si="112"/>
        <v>2005</v>
      </c>
    </row>
    <row r="1360" spans="1:7" x14ac:dyDescent="0.2">
      <c r="A1360" s="23" t="s">
        <v>1371</v>
      </c>
      <c r="C1360" s="24">
        <f t="shared" si="109"/>
        <v>38420</v>
      </c>
      <c r="D1360" s="23">
        <f t="shared" si="110"/>
        <v>43.55</v>
      </c>
      <c r="E1360" s="23">
        <f t="shared" si="111"/>
        <v>43.55</v>
      </c>
      <c r="F1360" s="23">
        <f t="shared" si="113"/>
        <v>-6.8862621796205153E-4</v>
      </c>
      <c r="G1360" s="23">
        <f t="shared" si="112"/>
        <v>2005</v>
      </c>
    </row>
    <row r="1361" spans="1:7" x14ac:dyDescent="0.2">
      <c r="A1361" s="23" t="s">
        <v>1370</v>
      </c>
      <c r="C1361" s="24">
        <f t="shared" si="109"/>
        <v>38421</v>
      </c>
      <c r="D1361" s="23">
        <f t="shared" si="110"/>
        <v>43.48</v>
      </c>
      <c r="E1361" s="23">
        <f t="shared" si="111"/>
        <v>43.48</v>
      </c>
      <c r="F1361" s="23">
        <f t="shared" si="113"/>
        <v>-1.6086410455030994E-3</v>
      </c>
      <c r="G1361" s="23">
        <f t="shared" si="112"/>
        <v>2005</v>
      </c>
    </row>
    <row r="1362" spans="1:7" x14ac:dyDescent="0.2">
      <c r="A1362" s="23" t="s">
        <v>1369</v>
      </c>
      <c r="C1362" s="24">
        <f t="shared" si="109"/>
        <v>38422</v>
      </c>
      <c r="D1362" s="23">
        <f t="shared" si="110"/>
        <v>43.45</v>
      </c>
      <c r="E1362" s="23">
        <f t="shared" si="111"/>
        <v>43.45</v>
      </c>
      <c r="F1362" s="23">
        <f t="shared" si="113"/>
        <v>-6.9021054160749314E-4</v>
      </c>
      <c r="G1362" s="23">
        <f t="shared" si="112"/>
        <v>2005</v>
      </c>
    </row>
    <row r="1363" spans="1:7" x14ac:dyDescent="0.2">
      <c r="A1363" s="23" t="s">
        <v>1368</v>
      </c>
      <c r="C1363" s="24">
        <f t="shared" si="109"/>
        <v>38425</v>
      </c>
      <c r="D1363" s="23">
        <f t="shared" si="110"/>
        <v>43.44</v>
      </c>
      <c r="E1363" s="23">
        <f t="shared" si="111"/>
        <v>43.44</v>
      </c>
      <c r="F1363" s="23">
        <f t="shared" si="113"/>
        <v>-2.3017608572116873E-4</v>
      </c>
      <c r="G1363" s="23">
        <f t="shared" si="112"/>
        <v>2005</v>
      </c>
    </row>
    <row r="1364" spans="1:7" x14ac:dyDescent="0.2">
      <c r="A1364" s="23" t="s">
        <v>1367</v>
      </c>
      <c r="C1364" s="24">
        <f t="shared" si="109"/>
        <v>38426</v>
      </c>
      <c r="D1364" s="23">
        <f t="shared" si="110"/>
        <v>43.46</v>
      </c>
      <c r="E1364" s="23">
        <f t="shared" si="111"/>
        <v>43.46</v>
      </c>
      <c r="F1364" s="23">
        <f t="shared" si="113"/>
        <v>4.6029920260360751E-4</v>
      </c>
      <c r="G1364" s="23">
        <f t="shared" si="112"/>
        <v>2005</v>
      </c>
    </row>
    <row r="1365" spans="1:7" x14ac:dyDescent="0.2">
      <c r="A1365" s="23" t="s">
        <v>1366</v>
      </c>
      <c r="C1365" s="24">
        <f t="shared" si="109"/>
        <v>38427</v>
      </c>
      <c r="D1365" s="23">
        <f t="shared" si="110"/>
        <v>43.5</v>
      </c>
      <c r="E1365" s="23">
        <f t="shared" si="111"/>
        <v>43.5</v>
      </c>
      <c r="F1365" s="23">
        <f t="shared" si="113"/>
        <v>9.1996326635479715E-4</v>
      </c>
      <c r="G1365" s="23">
        <f t="shared" si="112"/>
        <v>2005</v>
      </c>
    </row>
    <row r="1366" spans="1:7" x14ac:dyDescent="0.2">
      <c r="A1366" s="23" t="s">
        <v>1365</v>
      </c>
      <c r="C1366" s="24">
        <f t="shared" si="109"/>
        <v>38428</v>
      </c>
      <c r="D1366" s="23">
        <f t="shared" si="110"/>
        <v>43.55</v>
      </c>
      <c r="E1366" s="23">
        <f t="shared" si="111"/>
        <v>43.55</v>
      </c>
      <c r="F1366" s="23">
        <f t="shared" si="113"/>
        <v>1.1487652038733585E-3</v>
      </c>
      <c r="G1366" s="23">
        <f t="shared" si="112"/>
        <v>2005</v>
      </c>
    </row>
    <row r="1367" spans="1:7" x14ac:dyDescent="0.2">
      <c r="A1367" s="23" t="s">
        <v>1364</v>
      </c>
      <c r="C1367" s="24">
        <f t="shared" si="109"/>
        <v>38429</v>
      </c>
      <c r="D1367" s="23">
        <f t="shared" si="110"/>
        <v>43.67</v>
      </c>
      <c r="E1367" s="23">
        <f t="shared" si="111"/>
        <v>43.67</v>
      </c>
      <c r="F1367" s="23">
        <f t="shared" si="113"/>
        <v>2.7516641989578663E-3</v>
      </c>
      <c r="G1367" s="23">
        <f t="shared" si="112"/>
        <v>2005</v>
      </c>
    </row>
    <row r="1368" spans="1:7" x14ac:dyDescent="0.2">
      <c r="A1368" s="23" t="s">
        <v>1363</v>
      </c>
      <c r="C1368" s="24">
        <f t="shared" si="109"/>
        <v>38432</v>
      </c>
      <c r="D1368" s="23">
        <f t="shared" si="110"/>
        <v>43.61</v>
      </c>
      <c r="E1368" s="23">
        <f t="shared" si="111"/>
        <v>43.61</v>
      </c>
      <c r="F1368" s="23">
        <f t="shared" si="113"/>
        <v>-1.3748856427945315E-3</v>
      </c>
      <c r="G1368" s="23">
        <f t="shared" si="112"/>
        <v>2005</v>
      </c>
    </row>
    <row r="1369" spans="1:7" x14ac:dyDescent="0.2">
      <c r="A1369" s="23" t="s">
        <v>1362</v>
      </c>
      <c r="C1369" s="24">
        <f t="shared" si="109"/>
        <v>38433</v>
      </c>
      <c r="D1369" s="23">
        <f t="shared" si="110"/>
        <v>43.61</v>
      </c>
      <c r="E1369" s="23">
        <f t="shared" si="111"/>
        <v>43.61</v>
      </c>
      <c r="F1369" s="23">
        <f t="shared" si="113"/>
        <v>0</v>
      </c>
      <c r="G1369" s="23">
        <f t="shared" si="112"/>
        <v>2005</v>
      </c>
    </row>
    <row r="1370" spans="1:7" x14ac:dyDescent="0.2">
      <c r="A1370" s="23" t="s">
        <v>1361</v>
      </c>
      <c r="C1370" s="24">
        <f t="shared" si="109"/>
        <v>38434</v>
      </c>
      <c r="D1370" s="23">
        <f t="shared" si="110"/>
        <v>43.66</v>
      </c>
      <c r="E1370" s="23">
        <f t="shared" si="111"/>
        <v>43.66</v>
      </c>
      <c r="F1370" s="23">
        <f t="shared" si="113"/>
        <v>1.1458692671226999E-3</v>
      </c>
      <c r="G1370" s="23">
        <f t="shared" si="112"/>
        <v>2005</v>
      </c>
    </row>
    <row r="1371" spans="1:7" x14ac:dyDescent="0.2">
      <c r="A1371" s="23" t="s">
        <v>1360</v>
      </c>
      <c r="C1371" s="24">
        <f t="shared" si="109"/>
        <v>38435</v>
      </c>
      <c r="D1371" s="23">
        <f t="shared" si="110"/>
        <v>43.65</v>
      </c>
      <c r="E1371" s="23">
        <f t="shared" si="111"/>
        <v>43.65</v>
      </c>
      <c r="F1371" s="23">
        <f t="shared" si="113"/>
        <v>-2.2906883618657926E-4</v>
      </c>
      <c r="G1371" s="23">
        <f t="shared" si="112"/>
        <v>2005</v>
      </c>
    </row>
    <row r="1372" spans="1:7" x14ac:dyDescent="0.2">
      <c r="A1372" s="23" t="s">
        <v>1359</v>
      </c>
      <c r="C1372" s="24">
        <f t="shared" si="109"/>
        <v>38436</v>
      </c>
      <c r="D1372" s="23">
        <f t="shared" si="110"/>
        <v>43.62</v>
      </c>
      <c r="E1372" s="23">
        <f t="shared" si="111"/>
        <v>43.62</v>
      </c>
      <c r="F1372" s="23">
        <f t="shared" si="113"/>
        <v>-6.8752151212821036E-4</v>
      </c>
      <c r="G1372" s="23">
        <f t="shared" si="112"/>
        <v>2005</v>
      </c>
    </row>
    <row r="1373" spans="1:7" x14ac:dyDescent="0.2">
      <c r="A1373" s="23" t="s">
        <v>1358</v>
      </c>
      <c r="C1373" s="24">
        <f t="shared" si="109"/>
        <v>38439</v>
      </c>
      <c r="D1373" s="23">
        <f t="shared" si="110"/>
        <v>43.67</v>
      </c>
      <c r="E1373" s="23">
        <f t="shared" si="111"/>
        <v>43.67</v>
      </c>
      <c r="F1373" s="23">
        <f t="shared" si="113"/>
        <v>1.1456067239867048E-3</v>
      </c>
      <c r="G1373" s="23">
        <f t="shared" si="112"/>
        <v>2005</v>
      </c>
    </row>
    <row r="1374" spans="1:7" x14ac:dyDescent="0.2">
      <c r="A1374" s="23" t="s">
        <v>1357</v>
      </c>
      <c r="C1374" s="24">
        <f t="shared" si="109"/>
        <v>38440</v>
      </c>
      <c r="D1374" s="23">
        <f t="shared" si="110"/>
        <v>43.7</v>
      </c>
      <c r="E1374" s="23">
        <f t="shared" si="111"/>
        <v>43.7</v>
      </c>
      <c r="F1374" s="23">
        <f t="shared" si="113"/>
        <v>6.8673460407500002E-4</v>
      </c>
      <c r="G1374" s="23">
        <f t="shared" si="112"/>
        <v>2005</v>
      </c>
    </row>
    <row r="1375" spans="1:7" x14ac:dyDescent="0.2">
      <c r="A1375" s="23" t="s">
        <v>1356</v>
      </c>
      <c r="C1375" s="24">
        <f t="shared" si="109"/>
        <v>38441</v>
      </c>
      <c r="D1375" s="23">
        <f t="shared" si="110"/>
        <v>43.69</v>
      </c>
      <c r="E1375" s="23">
        <f t="shared" si="111"/>
        <v>43.69</v>
      </c>
      <c r="F1375" s="23">
        <f t="shared" si="113"/>
        <v>-2.2885913820007764E-4</v>
      </c>
      <c r="G1375" s="23">
        <f t="shared" si="112"/>
        <v>2005</v>
      </c>
    </row>
    <row r="1376" spans="1:7" x14ac:dyDescent="0.2">
      <c r="A1376" s="23" t="s">
        <v>1355</v>
      </c>
      <c r="C1376" s="24">
        <f t="shared" si="109"/>
        <v>38442</v>
      </c>
      <c r="D1376" s="23">
        <f t="shared" si="110"/>
        <v>43.62</v>
      </c>
      <c r="E1376" s="23">
        <f t="shared" si="111"/>
        <v>43.62</v>
      </c>
      <c r="F1376" s="23">
        <f t="shared" si="113"/>
        <v>-1.6034821898615061E-3</v>
      </c>
      <c r="G1376" s="23">
        <f t="shared" si="112"/>
        <v>2005</v>
      </c>
    </row>
    <row r="1377" spans="1:7" x14ac:dyDescent="0.2">
      <c r="A1377" s="23" t="s">
        <v>1354</v>
      </c>
      <c r="C1377" s="24">
        <f t="shared" si="109"/>
        <v>38443</v>
      </c>
      <c r="D1377" s="23">
        <f t="shared" si="110"/>
        <v>43.62</v>
      </c>
      <c r="E1377" s="23">
        <f t="shared" si="111"/>
        <v>43.62</v>
      </c>
      <c r="F1377" s="23">
        <f t="shared" si="113"/>
        <v>0</v>
      </c>
      <c r="G1377" s="23">
        <f t="shared" si="112"/>
        <v>2005</v>
      </c>
    </row>
    <row r="1378" spans="1:7" x14ac:dyDescent="0.2">
      <c r="A1378" s="23" t="s">
        <v>1353</v>
      </c>
      <c r="C1378" s="24">
        <f t="shared" si="109"/>
        <v>38446</v>
      </c>
      <c r="D1378" s="23">
        <f t="shared" si="110"/>
        <v>43.68</v>
      </c>
      <c r="E1378" s="23">
        <f t="shared" si="111"/>
        <v>43.68</v>
      </c>
      <c r="F1378" s="23">
        <f t="shared" si="113"/>
        <v>1.3745706631665632E-3</v>
      </c>
      <c r="G1378" s="23">
        <f t="shared" si="112"/>
        <v>2005</v>
      </c>
    </row>
    <row r="1379" spans="1:7" x14ac:dyDescent="0.2">
      <c r="A1379" s="23" t="s">
        <v>1352</v>
      </c>
      <c r="C1379" s="24">
        <f t="shared" si="109"/>
        <v>38447</v>
      </c>
      <c r="D1379" s="23">
        <f t="shared" si="110"/>
        <v>43.69</v>
      </c>
      <c r="E1379" s="23">
        <f t="shared" si="111"/>
        <v>43.69</v>
      </c>
      <c r="F1379" s="23">
        <f t="shared" si="113"/>
        <v>2.2891152669490757E-4</v>
      </c>
      <c r="G1379" s="23">
        <f t="shared" si="112"/>
        <v>2005</v>
      </c>
    </row>
    <row r="1380" spans="1:7" x14ac:dyDescent="0.2">
      <c r="A1380" s="23" t="s">
        <v>1351</v>
      </c>
      <c r="C1380" s="24">
        <f t="shared" si="109"/>
        <v>38448</v>
      </c>
      <c r="D1380" s="23">
        <f t="shared" si="110"/>
        <v>43.72</v>
      </c>
      <c r="E1380" s="23">
        <f t="shared" si="111"/>
        <v>43.72</v>
      </c>
      <c r="F1380" s="23">
        <f t="shared" si="113"/>
        <v>6.8642034499329845E-4</v>
      </c>
      <c r="G1380" s="23">
        <f t="shared" si="112"/>
        <v>2005</v>
      </c>
    </row>
    <row r="1381" spans="1:7" x14ac:dyDescent="0.2">
      <c r="A1381" s="23" t="s">
        <v>1350</v>
      </c>
      <c r="C1381" s="24">
        <f t="shared" si="109"/>
        <v>38449</v>
      </c>
      <c r="D1381" s="23">
        <f t="shared" si="110"/>
        <v>43.69</v>
      </c>
      <c r="E1381" s="23">
        <f t="shared" si="111"/>
        <v>43.69</v>
      </c>
      <c r="F1381" s="23">
        <f t="shared" si="113"/>
        <v>-6.8642034499335233E-4</v>
      </c>
      <c r="G1381" s="23">
        <f t="shared" si="112"/>
        <v>2005</v>
      </c>
    </row>
    <row r="1382" spans="1:7" x14ac:dyDescent="0.2">
      <c r="A1382" s="23" t="s">
        <v>1349</v>
      </c>
      <c r="C1382" s="24">
        <f t="shared" si="109"/>
        <v>38450</v>
      </c>
      <c r="D1382" s="23">
        <f t="shared" si="110"/>
        <v>43.66</v>
      </c>
      <c r="E1382" s="23">
        <f t="shared" si="111"/>
        <v>43.66</v>
      </c>
      <c r="F1382" s="23">
        <f t="shared" si="113"/>
        <v>-6.8689184154667178E-4</v>
      </c>
      <c r="G1382" s="23">
        <f t="shared" si="112"/>
        <v>2005</v>
      </c>
    </row>
    <row r="1383" spans="1:7" x14ac:dyDescent="0.2">
      <c r="A1383" s="23" t="s">
        <v>1348</v>
      </c>
      <c r="C1383" s="24">
        <f t="shared" si="109"/>
        <v>38453</v>
      </c>
      <c r="D1383" s="23">
        <f t="shared" si="110"/>
        <v>43.6</v>
      </c>
      <c r="E1383" s="23">
        <f t="shared" si="111"/>
        <v>43.6</v>
      </c>
      <c r="F1383" s="23">
        <f t="shared" si="113"/>
        <v>-1.3752007668090382E-3</v>
      </c>
      <c r="G1383" s="23">
        <f t="shared" si="112"/>
        <v>2005</v>
      </c>
    </row>
    <row r="1384" spans="1:7" x14ac:dyDescent="0.2">
      <c r="A1384" s="23" t="s">
        <v>1347</v>
      </c>
      <c r="C1384" s="24">
        <f t="shared" si="109"/>
        <v>38454</v>
      </c>
      <c r="D1384" s="23">
        <f t="shared" si="110"/>
        <v>43.62</v>
      </c>
      <c r="E1384" s="23">
        <f t="shared" si="111"/>
        <v>43.62</v>
      </c>
      <c r="F1384" s="23">
        <f t="shared" si="113"/>
        <v>4.5861041849434966E-4</v>
      </c>
      <c r="G1384" s="23">
        <f t="shared" si="112"/>
        <v>2005</v>
      </c>
    </row>
    <row r="1385" spans="1:7" x14ac:dyDescent="0.2">
      <c r="A1385" s="23" t="s">
        <v>1346</v>
      </c>
      <c r="C1385" s="24">
        <f t="shared" si="109"/>
        <v>38455</v>
      </c>
      <c r="D1385" s="23">
        <f t="shared" si="110"/>
        <v>43.65</v>
      </c>
      <c r="E1385" s="23">
        <f t="shared" si="111"/>
        <v>43.65</v>
      </c>
      <c r="F1385" s="23">
        <f t="shared" si="113"/>
        <v>6.8752151212819268E-4</v>
      </c>
      <c r="G1385" s="23">
        <f t="shared" si="112"/>
        <v>2005</v>
      </c>
    </row>
    <row r="1386" spans="1:7" x14ac:dyDescent="0.2">
      <c r="A1386" s="23" t="s">
        <v>1345</v>
      </c>
      <c r="C1386" s="24">
        <f t="shared" si="109"/>
        <v>38456</v>
      </c>
      <c r="D1386" s="23">
        <f t="shared" si="110"/>
        <v>43.64</v>
      </c>
      <c r="E1386" s="23">
        <f t="shared" si="111"/>
        <v>43.64</v>
      </c>
      <c r="F1386" s="23">
        <f t="shared" si="113"/>
        <v>-2.2912132074114135E-4</v>
      </c>
      <c r="G1386" s="23">
        <f t="shared" si="112"/>
        <v>2005</v>
      </c>
    </row>
    <row r="1387" spans="1:7" x14ac:dyDescent="0.2">
      <c r="A1387" s="23" t="s">
        <v>1344</v>
      </c>
      <c r="C1387" s="24">
        <f t="shared" si="109"/>
        <v>38457</v>
      </c>
      <c r="D1387" s="23">
        <f t="shared" si="110"/>
        <v>43.7</v>
      </c>
      <c r="E1387" s="23">
        <f t="shared" si="111"/>
        <v>43.7</v>
      </c>
      <c r="F1387" s="23">
        <f t="shared" si="113"/>
        <v>1.3739411366744713E-3</v>
      </c>
      <c r="G1387" s="23">
        <f t="shared" si="112"/>
        <v>2005</v>
      </c>
    </row>
    <row r="1388" spans="1:7" x14ac:dyDescent="0.2">
      <c r="A1388" s="23" t="s">
        <v>1343</v>
      </c>
      <c r="C1388" s="24">
        <f t="shared" si="109"/>
        <v>38460</v>
      </c>
      <c r="D1388" s="23">
        <f t="shared" si="110"/>
        <v>43.62</v>
      </c>
      <c r="E1388" s="23">
        <f t="shared" si="111"/>
        <v>43.62</v>
      </c>
      <c r="F1388" s="23">
        <f t="shared" si="113"/>
        <v>-1.8323413280615511E-3</v>
      </c>
      <c r="G1388" s="23">
        <f t="shared" si="112"/>
        <v>2005</v>
      </c>
    </row>
    <row r="1389" spans="1:7" x14ac:dyDescent="0.2">
      <c r="A1389" s="23" t="s">
        <v>1342</v>
      </c>
      <c r="C1389" s="24">
        <f t="shared" si="109"/>
        <v>38461</v>
      </c>
      <c r="D1389" s="23">
        <f t="shared" si="110"/>
        <v>43.7</v>
      </c>
      <c r="E1389" s="23">
        <f t="shared" si="111"/>
        <v>43.7</v>
      </c>
      <c r="F1389" s="23">
        <f t="shared" si="113"/>
        <v>1.8323413280615622E-3</v>
      </c>
      <c r="G1389" s="23">
        <f t="shared" si="112"/>
        <v>2005</v>
      </c>
    </row>
    <row r="1390" spans="1:7" x14ac:dyDescent="0.2">
      <c r="A1390" s="23" t="s">
        <v>1341</v>
      </c>
      <c r="C1390" s="24">
        <f t="shared" si="109"/>
        <v>38462</v>
      </c>
      <c r="D1390" s="23">
        <f t="shared" si="110"/>
        <v>43.58</v>
      </c>
      <c r="E1390" s="23">
        <f t="shared" si="111"/>
        <v>43.58</v>
      </c>
      <c r="F1390" s="23">
        <f t="shared" si="113"/>
        <v>-2.749772585070775E-3</v>
      </c>
      <c r="G1390" s="23">
        <f t="shared" si="112"/>
        <v>2005</v>
      </c>
    </row>
    <row r="1391" spans="1:7" x14ac:dyDescent="0.2">
      <c r="A1391" s="23" t="s">
        <v>1340</v>
      </c>
      <c r="C1391" s="24">
        <f t="shared" si="109"/>
        <v>38463</v>
      </c>
      <c r="D1391" s="23">
        <f t="shared" si="110"/>
        <v>43.68</v>
      </c>
      <c r="E1391" s="23">
        <f t="shared" si="111"/>
        <v>43.68</v>
      </c>
      <c r="F1391" s="23">
        <f t="shared" si="113"/>
        <v>2.2920019201757608E-3</v>
      </c>
      <c r="G1391" s="23">
        <f t="shared" si="112"/>
        <v>2005</v>
      </c>
    </row>
    <row r="1392" spans="1:7" x14ac:dyDescent="0.2">
      <c r="A1392" s="23" t="s">
        <v>1339</v>
      </c>
      <c r="C1392" s="24">
        <f t="shared" si="109"/>
        <v>38464</v>
      </c>
      <c r="D1392" s="23">
        <f t="shared" si="110"/>
        <v>43.66</v>
      </c>
      <c r="E1392" s="23">
        <f t="shared" si="111"/>
        <v>43.66</v>
      </c>
      <c r="F1392" s="23">
        <f t="shared" si="113"/>
        <v>-4.5798031485187529E-4</v>
      </c>
      <c r="G1392" s="23">
        <f t="shared" si="112"/>
        <v>2005</v>
      </c>
    </row>
    <row r="1393" spans="1:7" x14ac:dyDescent="0.2">
      <c r="A1393" s="23" t="s">
        <v>1338</v>
      </c>
      <c r="C1393" s="24">
        <f t="shared" si="109"/>
        <v>38467</v>
      </c>
      <c r="D1393" s="23">
        <f t="shared" si="110"/>
        <v>43.61</v>
      </c>
      <c r="E1393" s="23">
        <f t="shared" si="111"/>
        <v>43.61</v>
      </c>
      <c r="F1393" s="23">
        <f t="shared" si="113"/>
        <v>-1.1458692671226386E-3</v>
      </c>
      <c r="G1393" s="23">
        <f t="shared" si="112"/>
        <v>2005</v>
      </c>
    </row>
    <row r="1394" spans="1:7" x14ac:dyDescent="0.2">
      <c r="A1394" s="23" t="s">
        <v>1337</v>
      </c>
      <c r="C1394" s="24">
        <f t="shared" si="109"/>
        <v>38468</v>
      </c>
      <c r="D1394" s="23">
        <f t="shared" si="110"/>
        <v>43.6</v>
      </c>
      <c r="E1394" s="23">
        <f t="shared" si="111"/>
        <v>43.6</v>
      </c>
      <c r="F1394" s="23">
        <f t="shared" si="113"/>
        <v>-2.2933149968641187E-4</v>
      </c>
      <c r="G1394" s="23">
        <f t="shared" si="112"/>
        <v>2005</v>
      </c>
    </row>
    <row r="1395" spans="1:7" x14ac:dyDescent="0.2">
      <c r="A1395" s="23" t="s">
        <v>1336</v>
      </c>
      <c r="C1395" s="24">
        <f t="shared" si="109"/>
        <v>38469</v>
      </c>
      <c r="D1395" s="23">
        <f t="shared" si="110"/>
        <v>43.6</v>
      </c>
      <c r="E1395" s="23">
        <f t="shared" si="111"/>
        <v>43.6</v>
      </c>
      <c r="F1395" s="23">
        <f t="shared" si="113"/>
        <v>0</v>
      </c>
      <c r="G1395" s="23">
        <f t="shared" si="112"/>
        <v>2005</v>
      </c>
    </row>
    <row r="1396" spans="1:7" x14ac:dyDescent="0.2">
      <c r="A1396" s="23" t="s">
        <v>1335</v>
      </c>
      <c r="C1396" s="24">
        <f t="shared" si="109"/>
        <v>38470</v>
      </c>
      <c r="D1396" s="23">
        <f t="shared" si="110"/>
        <v>43.68</v>
      </c>
      <c r="E1396" s="23">
        <f t="shared" si="111"/>
        <v>43.68</v>
      </c>
      <c r="F1396" s="23">
        <f t="shared" si="113"/>
        <v>1.8331810816609117E-3</v>
      </c>
      <c r="G1396" s="23">
        <f t="shared" si="112"/>
        <v>2005</v>
      </c>
    </row>
    <row r="1397" spans="1:7" x14ac:dyDescent="0.2">
      <c r="A1397" s="23" t="s">
        <v>1334</v>
      </c>
      <c r="C1397" s="24">
        <f t="shared" si="109"/>
        <v>38471</v>
      </c>
      <c r="D1397" s="23">
        <f t="shared" si="110"/>
        <v>43.48</v>
      </c>
      <c r="E1397" s="23">
        <f t="shared" si="111"/>
        <v>43.48</v>
      </c>
      <c r="F1397" s="23">
        <f t="shared" si="113"/>
        <v>-4.5892691836410034E-3</v>
      </c>
      <c r="G1397" s="23">
        <f t="shared" si="112"/>
        <v>2005</v>
      </c>
    </row>
    <row r="1398" spans="1:7" x14ac:dyDescent="0.2">
      <c r="A1398" s="23" t="s">
        <v>1333</v>
      </c>
      <c r="C1398" s="24">
        <f t="shared" si="109"/>
        <v>38474</v>
      </c>
      <c r="D1398" s="23">
        <f t="shared" si="110"/>
        <v>43.46</v>
      </c>
      <c r="E1398" s="23">
        <f t="shared" si="111"/>
        <v>43.46</v>
      </c>
      <c r="F1398" s="23">
        <f t="shared" si="113"/>
        <v>-4.6008742472504764E-4</v>
      </c>
      <c r="G1398" s="23">
        <f t="shared" si="112"/>
        <v>2005</v>
      </c>
    </row>
    <row r="1399" spans="1:7" x14ac:dyDescent="0.2">
      <c r="A1399" s="23" t="s">
        <v>1332</v>
      </c>
      <c r="C1399" s="24">
        <f t="shared" si="109"/>
        <v>38475</v>
      </c>
      <c r="D1399" s="23">
        <f t="shared" si="110"/>
        <v>43.56</v>
      </c>
      <c r="E1399" s="23">
        <f t="shared" si="111"/>
        <v>43.56</v>
      </c>
      <c r="F1399" s="23">
        <f t="shared" si="113"/>
        <v>2.2983232364762823E-3</v>
      </c>
      <c r="G1399" s="23">
        <f t="shared" si="112"/>
        <v>2005</v>
      </c>
    </row>
    <row r="1400" spans="1:7" x14ac:dyDescent="0.2">
      <c r="A1400" s="23" t="s">
        <v>1331</v>
      </c>
      <c r="C1400" s="24">
        <f t="shared" si="109"/>
        <v>38476</v>
      </c>
      <c r="D1400" s="23">
        <f t="shared" si="110"/>
        <v>43.4</v>
      </c>
      <c r="E1400" s="23">
        <f t="shared" si="111"/>
        <v>43.4</v>
      </c>
      <c r="F1400" s="23">
        <f t="shared" si="113"/>
        <v>-3.6798569584006197E-3</v>
      </c>
      <c r="G1400" s="23">
        <f t="shared" si="112"/>
        <v>2005</v>
      </c>
    </row>
    <row r="1401" spans="1:7" x14ac:dyDescent="0.2">
      <c r="A1401" s="23" t="s">
        <v>1330</v>
      </c>
      <c r="C1401" s="24">
        <f t="shared" si="109"/>
        <v>38477</v>
      </c>
      <c r="D1401" s="23">
        <f t="shared" si="110"/>
        <v>43.33</v>
      </c>
      <c r="E1401" s="23">
        <f t="shared" si="111"/>
        <v>43.33</v>
      </c>
      <c r="F1401" s="23">
        <f t="shared" si="113"/>
        <v>-1.6142053545411135E-3</v>
      </c>
      <c r="G1401" s="23">
        <f t="shared" si="112"/>
        <v>2005</v>
      </c>
    </row>
    <row r="1402" spans="1:7" x14ac:dyDescent="0.2">
      <c r="A1402" s="23" t="s">
        <v>1329</v>
      </c>
      <c r="C1402" s="24">
        <f t="shared" si="109"/>
        <v>38478</v>
      </c>
      <c r="D1402" s="23">
        <f t="shared" si="110"/>
        <v>43.35</v>
      </c>
      <c r="E1402" s="23">
        <f t="shared" si="111"/>
        <v>43.35</v>
      </c>
      <c r="F1402" s="23">
        <f t="shared" si="113"/>
        <v>4.6146747473280571E-4</v>
      </c>
      <c r="G1402" s="23">
        <f t="shared" si="112"/>
        <v>2005</v>
      </c>
    </row>
    <row r="1403" spans="1:7" x14ac:dyDescent="0.2">
      <c r="A1403" s="23" t="s">
        <v>1328</v>
      </c>
      <c r="C1403" s="24">
        <f t="shared" si="109"/>
        <v>38481</v>
      </c>
      <c r="D1403" s="23">
        <f t="shared" si="110"/>
        <v>43.45</v>
      </c>
      <c r="E1403" s="23">
        <f t="shared" si="111"/>
        <v>43.45</v>
      </c>
      <c r="F1403" s="23">
        <f t="shared" si="113"/>
        <v>2.3041484848502955E-3</v>
      </c>
      <c r="G1403" s="23">
        <f t="shared" si="112"/>
        <v>2005</v>
      </c>
    </row>
    <row r="1404" spans="1:7" x14ac:dyDescent="0.2">
      <c r="A1404" s="23" t="s">
        <v>1327</v>
      </c>
      <c r="C1404" s="24">
        <f t="shared" si="109"/>
        <v>38482</v>
      </c>
      <c r="D1404" s="23">
        <f t="shared" si="110"/>
        <v>43.36</v>
      </c>
      <c r="E1404" s="23">
        <f t="shared" si="111"/>
        <v>43.36</v>
      </c>
      <c r="F1404" s="23">
        <f t="shared" si="113"/>
        <v>-2.0734945800103773E-3</v>
      </c>
      <c r="G1404" s="23">
        <f t="shared" si="112"/>
        <v>2005</v>
      </c>
    </row>
    <row r="1405" spans="1:7" x14ac:dyDescent="0.2">
      <c r="A1405" s="23" t="s">
        <v>1326</v>
      </c>
      <c r="C1405" s="24">
        <f t="shared" si="109"/>
        <v>38483</v>
      </c>
      <c r="D1405" s="23">
        <f t="shared" si="110"/>
        <v>43.21</v>
      </c>
      <c r="E1405" s="23">
        <f t="shared" si="111"/>
        <v>43.21</v>
      </c>
      <c r="F1405" s="23">
        <f t="shared" si="113"/>
        <v>-3.4654071875489922E-3</v>
      </c>
      <c r="G1405" s="23">
        <f t="shared" si="112"/>
        <v>2005</v>
      </c>
    </row>
    <row r="1406" spans="1:7" x14ac:dyDescent="0.2">
      <c r="A1406" s="23" t="s">
        <v>1325</v>
      </c>
      <c r="C1406" s="24">
        <f t="shared" si="109"/>
        <v>38484</v>
      </c>
      <c r="D1406" s="23">
        <f t="shared" si="110"/>
        <v>43.3</v>
      </c>
      <c r="E1406" s="23">
        <f t="shared" si="111"/>
        <v>43.3</v>
      </c>
      <c r="F1406" s="23">
        <f t="shared" si="113"/>
        <v>2.0806850646022104E-3</v>
      </c>
      <c r="G1406" s="23">
        <f t="shared" si="112"/>
        <v>2005</v>
      </c>
    </row>
    <row r="1407" spans="1:7" x14ac:dyDescent="0.2">
      <c r="A1407" s="23" t="s">
        <v>1324</v>
      </c>
      <c r="C1407" s="24">
        <f t="shared" si="109"/>
        <v>38485</v>
      </c>
      <c r="D1407" s="23">
        <f t="shared" si="110"/>
        <v>43.35</v>
      </c>
      <c r="E1407" s="23">
        <f t="shared" si="111"/>
        <v>43.35</v>
      </c>
      <c r="F1407" s="23">
        <f t="shared" si="113"/>
        <v>1.1540682181068458E-3</v>
      </c>
      <c r="G1407" s="23">
        <f t="shared" si="112"/>
        <v>2005</v>
      </c>
    </row>
    <row r="1408" spans="1:7" x14ac:dyDescent="0.2">
      <c r="A1408" s="23" t="s">
        <v>1323</v>
      </c>
      <c r="C1408" s="24">
        <f t="shared" si="109"/>
        <v>38488</v>
      </c>
      <c r="D1408" s="23">
        <f t="shared" si="110"/>
        <v>43.38</v>
      </c>
      <c r="E1408" s="23">
        <f t="shared" si="111"/>
        <v>43.38</v>
      </c>
      <c r="F1408" s="23">
        <f t="shared" si="113"/>
        <v>6.9180217217747176E-4</v>
      </c>
      <c r="G1408" s="23">
        <f t="shared" si="112"/>
        <v>2005</v>
      </c>
    </row>
    <row r="1409" spans="1:7" x14ac:dyDescent="0.2">
      <c r="A1409" s="23" t="s">
        <v>1322</v>
      </c>
      <c r="C1409" s="24">
        <f t="shared" si="109"/>
        <v>38489</v>
      </c>
      <c r="D1409" s="23">
        <f t="shared" si="110"/>
        <v>43.41</v>
      </c>
      <c r="E1409" s="23">
        <f t="shared" si="111"/>
        <v>43.41</v>
      </c>
      <c r="F1409" s="23">
        <f t="shared" si="113"/>
        <v>6.9132391277364061E-4</v>
      </c>
      <c r="G1409" s="23">
        <f t="shared" si="112"/>
        <v>2005</v>
      </c>
    </row>
    <row r="1410" spans="1:7" x14ac:dyDescent="0.2">
      <c r="A1410" s="23" t="s">
        <v>1321</v>
      </c>
      <c r="C1410" s="24">
        <f t="shared" si="109"/>
        <v>38490</v>
      </c>
      <c r="D1410" s="23">
        <f t="shared" si="110"/>
        <v>43.43</v>
      </c>
      <c r="E1410" s="23">
        <f t="shared" si="111"/>
        <v>43.43</v>
      </c>
      <c r="F1410" s="23">
        <f t="shared" si="113"/>
        <v>4.6061723522844151E-4</v>
      </c>
      <c r="G1410" s="23">
        <f t="shared" si="112"/>
        <v>2005</v>
      </c>
    </row>
    <row r="1411" spans="1:7" x14ac:dyDescent="0.2">
      <c r="A1411" s="23" t="s">
        <v>1320</v>
      </c>
      <c r="C1411" s="24">
        <f t="shared" si="109"/>
        <v>38491</v>
      </c>
      <c r="D1411" s="23">
        <f t="shared" si="110"/>
        <v>43.45</v>
      </c>
      <c r="E1411" s="23">
        <f t="shared" si="111"/>
        <v>43.45</v>
      </c>
      <c r="F1411" s="23">
        <f t="shared" si="113"/>
        <v>4.6040516467060083E-4</v>
      </c>
      <c r="G1411" s="23">
        <f t="shared" si="112"/>
        <v>2005</v>
      </c>
    </row>
    <row r="1412" spans="1:7" x14ac:dyDescent="0.2">
      <c r="A1412" s="23" t="s">
        <v>1319</v>
      </c>
      <c r="C1412" s="24">
        <f t="shared" si="109"/>
        <v>38492</v>
      </c>
      <c r="D1412" s="23">
        <f t="shared" si="110"/>
        <v>43.34</v>
      </c>
      <c r="E1412" s="23">
        <f t="shared" si="111"/>
        <v>43.34</v>
      </c>
      <c r="F1412" s="23">
        <f t="shared" si="113"/>
        <v>-2.5348556031880663E-3</v>
      </c>
      <c r="G1412" s="23">
        <f t="shared" si="112"/>
        <v>2005</v>
      </c>
    </row>
    <row r="1413" spans="1:7" x14ac:dyDescent="0.2">
      <c r="A1413" s="23" t="s">
        <v>1318</v>
      </c>
      <c r="C1413" s="24">
        <f t="shared" si="109"/>
        <v>38495</v>
      </c>
      <c r="D1413" s="23">
        <f t="shared" si="110"/>
        <v>43.45</v>
      </c>
      <c r="E1413" s="23">
        <f t="shared" si="111"/>
        <v>43.45</v>
      </c>
      <c r="F1413" s="23">
        <f t="shared" si="113"/>
        <v>2.5348556031881157E-3</v>
      </c>
      <c r="G1413" s="23">
        <f t="shared" si="112"/>
        <v>2005</v>
      </c>
    </row>
    <row r="1414" spans="1:7" x14ac:dyDescent="0.2">
      <c r="A1414" s="23" t="s">
        <v>1317</v>
      </c>
      <c r="C1414" s="24">
        <f t="shared" si="109"/>
        <v>38496</v>
      </c>
      <c r="D1414" s="23">
        <f t="shared" si="110"/>
        <v>43.45</v>
      </c>
      <c r="E1414" s="23">
        <f t="shared" si="111"/>
        <v>43.45</v>
      </c>
      <c r="F1414" s="23">
        <f t="shared" si="113"/>
        <v>0</v>
      </c>
      <c r="G1414" s="23">
        <f t="shared" si="112"/>
        <v>2005</v>
      </c>
    </row>
    <row r="1415" spans="1:7" x14ac:dyDescent="0.2">
      <c r="A1415" s="23" t="s">
        <v>1316</v>
      </c>
      <c r="C1415" s="24">
        <f t="shared" si="109"/>
        <v>38497</v>
      </c>
      <c r="D1415" s="23">
        <f t="shared" si="110"/>
        <v>43.43</v>
      </c>
      <c r="E1415" s="23">
        <f t="shared" si="111"/>
        <v>43.43</v>
      </c>
      <c r="F1415" s="23">
        <f t="shared" si="113"/>
        <v>-4.6040516467056114E-4</v>
      </c>
      <c r="G1415" s="23">
        <f t="shared" si="112"/>
        <v>2005</v>
      </c>
    </row>
    <row r="1416" spans="1:7" x14ac:dyDescent="0.2">
      <c r="A1416" s="23" t="s">
        <v>1315</v>
      </c>
      <c r="C1416" s="24">
        <f t="shared" ref="C1416:C1479" si="114">VALUE(LEFT(A1416,15))</f>
        <v>38498</v>
      </c>
      <c r="D1416" s="23">
        <f t="shared" ref="D1416:D1479" si="115">VALUE(RIGHT(A1416,9))</f>
        <v>43.46</v>
      </c>
      <c r="E1416" s="23">
        <f t="shared" ref="E1416:E1479" si="116">IF(ISNUMBER(D1416),D1416,D1415)</f>
        <v>43.46</v>
      </c>
      <c r="F1416" s="23">
        <f t="shared" si="113"/>
        <v>6.9052828155316656E-4</v>
      </c>
      <c r="G1416" s="23">
        <f t="shared" ref="G1416:G1479" si="117">YEAR(C1416)</f>
        <v>2005</v>
      </c>
    </row>
    <row r="1417" spans="1:7" x14ac:dyDescent="0.2">
      <c r="A1417" s="23" t="s">
        <v>1314</v>
      </c>
      <c r="C1417" s="24">
        <f t="shared" si="114"/>
        <v>38499</v>
      </c>
      <c r="D1417" s="23">
        <f t="shared" si="115"/>
        <v>43.41</v>
      </c>
      <c r="E1417" s="23">
        <f t="shared" si="116"/>
        <v>43.41</v>
      </c>
      <c r="F1417" s="23">
        <f t="shared" ref="F1417:F1480" si="118">LN(E1417/E1416)</f>
        <v>-1.151145516781465E-3</v>
      </c>
      <c r="G1417" s="23">
        <f t="shared" si="117"/>
        <v>2005</v>
      </c>
    </row>
    <row r="1418" spans="1:7" x14ac:dyDescent="0.2">
      <c r="A1418" s="23" t="s">
        <v>1313</v>
      </c>
      <c r="C1418" s="24">
        <f t="shared" si="114"/>
        <v>38502</v>
      </c>
      <c r="D1418" s="23" t="e">
        <f t="shared" si="115"/>
        <v>#VALUE!</v>
      </c>
      <c r="E1418" s="23">
        <f t="shared" si="116"/>
        <v>43.41</v>
      </c>
      <c r="F1418" s="23">
        <f t="shared" si="118"/>
        <v>0</v>
      </c>
      <c r="G1418" s="23">
        <f t="shared" si="117"/>
        <v>2005</v>
      </c>
    </row>
    <row r="1419" spans="1:7" x14ac:dyDescent="0.2">
      <c r="A1419" s="23" t="s">
        <v>1312</v>
      </c>
      <c r="C1419" s="24">
        <f t="shared" si="114"/>
        <v>38503</v>
      </c>
      <c r="D1419" s="23">
        <f t="shared" si="115"/>
        <v>43.62</v>
      </c>
      <c r="E1419" s="23">
        <f t="shared" si="116"/>
        <v>43.62</v>
      </c>
      <c r="F1419" s="23">
        <f t="shared" si="118"/>
        <v>4.8259314619807413E-3</v>
      </c>
      <c r="G1419" s="23">
        <f t="shared" si="117"/>
        <v>2005</v>
      </c>
    </row>
    <row r="1420" spans="1:7" x14ac:dyDescent="0.2">
      <c r="A1420" s="23" t="s">
        <v>1311</v>
      </c>
      <c r="C1420" s="24">
        <f t="shared" si="114"/>
        <v>38504</v>
      </c>
      <c r="D1420" s="23">
        <f t="shared" si="115"/>
        <v>43.71</v>
      </c>
      <c r="E1420" s="23">
        <f t="shared" si="116"/>
        <v>43.71</v>
      </c>
      <c r="F1420" s="23">
        <f t="shared" si="118"/>
        <v>2.0611481017403185E-3</v>
      </c>
      <c r="G1420" s="23">
        <f t="shared" si="117"/>
        <v>2005</v>
      </c>
    </row>
    <row r="1421" spans="1:7" x14ac:dyDescent="0.2">
      <c r="A1421" s="23" t="s">
        <v>1310</v>
      </c>
      <c r="C1421" s="24">
        <f t="shared" si="114"/>
        <v>38505</v>
      </c>
      <c r="D1421" s="23">
        <f t="shared" si="115"/>
        <v>43.64</v>
      </c>
      <c r="E1421" s="23">
        <f t="shared" si="116"/>
        <v>43.64</v>
      </c>
      <c r="F1421" s="23">
        <f t="shared" si="118"/>
        <v>-1.6027479103530712E-3</v>
      </c>
      <c r="G1421" s="23">
        <f t="shared" si="117"/>
        <v>2005</v>
      </c>
    </row>
    <row r="1422" spans="1:7" x14ac:dyDescent="0.2">
      <c r="A1422" s="23" t="s">
        <v>1309</v>
      </c>
      <c r="C1422" s="24">
        <f t="shared" si="114"/>
        <v>38506</v>
      </c>
      <c r="D1422" s="23">
        <f t="shared" si="115"/>
        <v>43.5</v>
      </c>
      <c r="E1422" s="23">
        <f t="shared" si="116"/>
        <v>43.5</v>
      </c>
      <c r="F1422" s="23">
        <f t="shared" si="118"/>
        <v>-3.2132228702317217E-3</v>
      </c>
      <c r="G1422" s="23">
        <f t="shared" si="117"/>
        <v>2005</v>
      </c>
    </row>
    <row r="1423" spans="1:7" x14ac:dyDescent="0.2">
      <c r="A1423" s="23" t="s">
        <v>1308</v>
      </c>
      <c r="C1423" s="24">
        <f t="shared" si="114"/>
        <v>38509</v>
      </c>
      <c r="D1423" s="23">
        <f t="shared" si="115"/>
        <v>43.58</v>
      </c>
      <c r="E1423" s="23">
        <f t="shared" si="116"/>
        <v>43.58</v>
      </c>
      <c r="F1423" s="23">
        <f t="shared" si="118"/>
        <v>1.8373914218353965E-3</v>
      </c>
      <c r="G1423" s="23">
        <f t="shared" si="117"/>
        <v>2005</v>
      </c>
    </row>
    <row r="1424" spans="1:7" x14ac:dyDescent="0.2">
      <c r="A1424" s="23" t="s">
        <v>1307</v>
      </c>
      <c r="C1424" s="24">
        <f t="shared" si="114"/>
        <v>38510</v>
      </c>
      <c r="D1424" s="23">
        <f t="shared" si="115"/>
        <v>43.53</v>
      </c>
      <c r="E1424" s="23">
        <f t="shared" si="116"/>
        <v>43.53</v>
      </c>
      <c r="F1424" s="23">
        <f t="shared" si="118"/>
        <v>-1.1479739522676346E-3</v>
      </c>
      <c r="G1424" s="23">
        <f t="shared" si="117"/>
        <v>2005</v>
      </c>
    </row>
    <row r="1425" spans="1:7" x14ac:dyDescent="0.2">
      <c r="A1425" s="23" t="s">
        <v>1306</v>
      </c>
      <c r="C1425" s="24">
        <f t="shared" si="114"/>
        <v>38511</v>
      </c>
      <c r="D1425" s="23">
        <f t="shared" si="115"/>
        <v>43.46</v>
      </c>
      <c r="E1425" s="23">
        <f t="shared" si="116"/>
        <v>43.46</v>
      </c>
      <c r="F1425" s="23">
        <f t="shared" si="118"/>
        <v>-1.609380735922576E-3</v>
      </c>
      <c r="G1425" s="23">
        <f t="shared" si="117"/>
        <v>2005</v>
      </c>
    </row>
    <row r="1426" spans="1:7" x14ac:dyDescent="0.2">
      <c r="A1426" s="23" t="s">
        <v>1305</v>
      </c>
      <c r="C1426" s="24">
        <f t="shared" si="114"/>
        <v>38512</v>
      </c>
      <c r="D1426" s="23">
        <f t="shared" si="115"/>
        <v>43.46</v>
      </c>
      <c r="E1426" s="23">
        <f t="shared" si="116"/>
        <v>43.46</v>
      </c>
      <c r="F1426" s="23">
        <f t="shared" si="118"/>
        <v>0</v>
      </c>
      <c r="G1426" s="23">
        <f t="shared" si="117"/>
        <v>2005</v>
      </c>
    </row>
    <row r="1427" spans="1:7" x14ac:dyDescent="0.2">
      <c r="A1427" s="23" t="s">
        <v>1304</v>
      </c>
      <c r="C1427" s="24">
        <f t="shared" si="114"/>
        <v>38513</v>
      </c>
      <c r="D1427" s="23">
        <f t="shared" si="115"/>
        <v>43.48</v>
      </c>
      <c r="E1427" s="23">
        <f t="shared" si="116"/>
        <v>43.48</v>
      </c>
      <c r="F1427" s="23">
        <f t="shared" si="118"/>
        <v>4.6008742472509822E-4</v>
      </c>
      <c r="G1427" s="23">
        <f t="shared" si="117"/>
        <v>2005</v>
      </c>
    </row>
    <row r="1428" spans="1:7" x14ac:dyDescent="0.2">
      <c r="A1428" s="23" t="s">
        <v>1303</v>
      </c>
      <c r="C1428" s="24">
        <f t="shared" si="114"/>
        <v>38516</v>
      </c>
      <c r="D1428" s="23">
        <f t="shared" si="115"/>
        <v>43.6</v>
      </c>
      <c r="E1428" s="23">
        <f t="shared" si="116"/>
        <v>43.6</v>
      </c>
      <c r="F1428" s="23">
        <f t="shared" si="118"/>
        <v>2.7560881019799838E-3</v>
      </c>
      <c r="G1428" s="23">
        <f t="shared" si="117"/>
        <v>2005</v>
      </c>
    </row>
    <row r="1429" spans="1:7" x14ac:dyDescent="0.2">
      <c r="A1429" s="23" t="s">
        <v>1302</v>
      </c>
      <c r="C1429" s="24">
        <f t="shared" si="114"/>
        <v>38517</v>
      </c>
      <c r="D1429" s="23">
        <f t="shared" si="115"/>
        <v>43.57</v>
      </c>
      <c r="E1429" s="23">
        <f t="shared" si="116"/>
        <v>43.57</v>
      </c>
      <c r="F1429" s="23">
        <f t="shared" si="118"/>
        <v>-6.8831022563786855E-4</v>
      </c>
      <c r="G1429" s="23">
        <f t="shared" si="117"/>
        <v>2005</v>
      </c>
    </row>
    <row r="1430" spans="1:7" x14ac:dyDescent="0.2">
      <c r="A1430" s="23" t="s">
        <v>1301</v>
      </c>
      <c r="C1430" s="24">
        <f t="shared" si="114"/>
        <v>38518</v>
      </c>
      <c r="D1430" s="23">
        <f t="shared" si="115"/>
        <v>43.56</v>
      </c>
      <c r="E1430" s="23">
        <f t="shared" si="116"/>
        <v>43.56</v>
      </c>
      <c r="F1430" s="23">
        <f t="shared" si="118"/>
        <v>-2.29542064591024E-4</v>
      </c>
      <c r="G1430" s="23">
        <f t="shared" si="117"/>
        <v>2005</v>
      </c>
    </row>
    <row r="1431" spans="1:7" x14ac:dyDescent="0.2">
      <c r="A1431" s="23" t="s">
        <v>1300</v>
      </c>
      <c r="C1431" s="24">
        <f t="shared" si="114"/>
        <v>38519</v>
      </c>
      <c r="D1431" s="23">
        <f t="shared" si="115"/>
        <v>43.55</v>
      </c>
      <c r="E1431" s="23">
        <f t="shared" si="116"/>
        <v>43.55</v>
      </c>
      <c r="F1431" s="23">
        <f t="shared" si="118"/>
        <v>-2.2959476624798651E-4</v>
      </c>
      <c r="G1431" s="23">
        <f t="shared" si="117"/>
        <v>2005</v>
      </c>
    </row>
    <row r="1432" spans="1:7" x14ac:dyDescent="0.2">
      <c r="A1432" s="23" t="s">
        <v>1299</v>
      </c>
      <c r="C1432" s="24">
        <f t="shared" si="114"/>
        <v>38520</v>
      </c>
      <c r="D1432" s="23">
        <f t="shared" si="115"/>
        <v>43.5</v>
      </c>
      <c r="E1432" s="23">
        <f t="shared" si="116"/>
        <v>43.5</v>
      </c>
      <c r="F1432" s="23">
        <f t="shared" si="118"/>
        <v>-1.1487652038733708E-3</v>
      </c>
      <c r="G1432" s="23">
        <f t="shared" si="117"/>
        <v>2005</v>
      </c>
    </row>
    <row r="1433" spans="1:7" x14ac:dyDescent="0.2">
      <c r="A1433" s="23" t="s">
        <v>1298</v>
      </c>
      <c r="C1433" s="24">
        <f t="shared" si="114"/>
        <v>38523</v>
      </c>
      <c r="D1433" s="23">
        <f t="shared" si="115"/>
        <v>43.53</v>
      </c>
      <c r="E1433" s="23">
        <f t="shared" si="116"/>
        <v>43.53</v>
      </c>
      <c r="F1433" s="23">
        <f t="shared" si="118"/>
        <v>6.8941746956778429E-4</v>
      </c>
      <c r="G1433" s="23">
        <f t="shared" si="117"/>
        <v>2005</v>
      </c>
    </row>
    <row r="1434" spans="1:7" x14ac:dyDescent="0.2">
      <c r="A1434" s="23" t="s">
        <v>1297</v>
      </c>
      <c r="C1434" s="24">
        <f t="shared" si="114"/>
        <v>38524</v>
      </c>
      <c r="D1434" s="23">
        <f t="shared" si="115"/>
        <v>43.5</v>
      </c>
      <c r="E1434" s="23">
        <f t="shared" si="116"/>
        <v>43.5</v>
      </c>
      <c r="F1434" s="23">
        <f t="shared" si="118"/>
        <v>-6.8941746956777041E-4</v>
      </c>
      <c r="G1434" s="23">
        <f t="shared" si="117"/>
        <v>2005</v>
      </c>
    </row>
    <row r="1435" spans="1:7" x14ac:dyDescent="0.2">
      <c r="A1435" s="23" t="s">
        <v>1296</v>
      </c>
      <c r="C1435" s="24">
        <f t="shared" si="114"/>
        <v>38525</v>
      </c>
      <c r="D1435" s="23">
        <f t="shared" si="115"/>
        <v>43.45</v>
      </c>
      <c r="E1435" s="23">
        <f t="shared" si="116"/>
        <v>43.45</v>
      </c>
      <c r="F1435" s="23">
        <f t="shared" si="118"/>
        <v>-1.1500863832373297E-3</v>
      </c>
      <c r="G1435" s="23">
        <f t="shared" si="117"/>
        <v>2005</v>
      </c>
    </row>
    <row r="1436" spans="1:7" x14ac:dyDescent="0.2">
      <c r="A1436" s="23" t="s">
        <v>1295</v>
      </c>
      <c r="C1436" s="24">
        <f t="shared" si="114"/>
        <v>38526</v>
      </c>
      <c r="D1436" s="23">
        <f t="shared" si="115"/>
        <v>43.51</v>
      </c>
      <c r="E1436" s="23">
        <f t="shared" si="116"/>
        <v>43.51</v>
      </c>
      <c r="F1436" s="23">
        <f t="shared" si="118"/>
        <v>1.3799450211875418E-3</v>
      </c>
      <c r="G1436" s="23">
        <f t="shared" si="117"/>
        <v>2005</v>
      </c>
    </row>
    <row r="1437" spans="1:7" x14ac:dyDescent="0.2">
      <c r="A1437" s="23" t="s">
        <v>1294</v>
      </c>
      <c r="C1437" s="24">
        <f t="shared" si="114"/>
        <v>38527</v>
      </c>
      <c r="D1437" s="23">
        <f t="shared" si="115"/>
        <v>43.5</v>
      </c>
      <c r="E1437" s="23">
        <f t="shared" si="116"/>
        <v>43.5</v>
      </c>
      <c r="F1437" s="23">
        <f t="shared" si="118"/>
        <v>-2.2985863795026165E-4</v>
      </c>
      <c r="G1437" s="23">
        <f t="shared" si="117"/>
        <v>2005</v>
      </c>
    </row>
    <row r="1438" spans="1:7" x14ac:dyDescent="0.2">
      <c r="A1438" s="23" t="s">
        <v>1293</v>
      </c>
      <c r="C1438" s="24">
        <f t="shared" si="114"/>
        <v>38530</v>
      </c>
      <c r="D1438" s="23">
        <f t="shared" si="115"/>
        <v>43.44</v>
      </c>
      <c r="E1438" s="23">
        <f t="shared" si="116"/>
        <v>43.44</v>
      </c>
      <c r="F1438" s="23">
        <f t="shared" si="118"/>
        <v>-1.3802624689584579E-3</v>
      </c>
      <c r="G1438" s="23">
        <f t="shared" si="117"/>
        <v>2005</v>
      </c>
    </row>
    <row r="1439" spans="1:7" x14ac:dyDescent="0.2">
      <c r="A1439" s="23" t="s">
        <v>1292</v>
      </c>
      <c r="C1439" s="24">
        <f t="shared" si="114"/>
        <v>38531</v>
      </c>
      <c r="D1439" s="23">
        <f t="shared" si="115"/>
        <v>43.46</v>
      </c>
      <c r="E1439" s="23">
        <f t="shared" si="116"/>
        <v>43.46</v>
      </c>
      <c r="F1439" s="23">
        <f t="shared" si="118"/>
        <v>4.6029920260360751E-4</v>
      </c>
      <c r="G1439" s="23">
        <f t="shared" si="117"/>
        <v>2005</v>
      </c>
    </row>
    <row r="1440" spans="1:7" x14ac:dyDescent="0.2">
      <c r="A1440" s="23" t="s">
        <v>1291</v>
      </c>
      <c r="C1440" s="24">
        <f t="shared" si="114"/>
        <v>38532</v>
      </c>
      <c r="D1440" s="23">
        <f t="shared" si="115"/>
        <v>43.5</v>
      </c>
      <c r="E1440" s="23">
        <f t="shared" si="116"/>
        <v>43.5</v>
      </c>
      <c r="F1440" s="23">
        <f t="shared" si="118"/>
        <v>9.1996326635479715E-4</v>
      </c>
      <c r="G1440" s="23">
        <f t="shared" si="117"/>
        <v>2005</v>
      </c>
    </row>
    <row r="1441" spans="1:7" x14ac:dyDescent="0.2">
      <c r="A1441" s="23" t="s">
        <v>1290</v>
      </c>
      <c r="C1441" s="24">
        <f t="shared" si="114"/>
        <v>38533</v>
      </c>
      <c r="D1441" s="23">
        <f t="shared" si="115"/>
        <v>43.51</v>
      </c>
      <c r="E1441" s="23">
        <f t="shared" si="116"/>
        <v>43.51</v>
      </c>
      <c r="F1441" s="23">
        <f t="shared" si="118"/>
        <v>2.2985863795019112E-4</v>
      </c>
      <c r="G1441" s="23">
        <f t="shared" si="117"/>
        <v>2005</v>
      </c>
    </row>
    <row r="1442" spans="1:7" x14ac:dyDescent="0.2">
      <c r="A1442" s="23" t="s">
        <v>1289</v>
      </c>
      <c r="C1442" s="24">
        <f t="shared" si="114"/>
        <v>38534</v>
      </c>
      <c r="D1442" s="23">
        <f t="shared" si="115"/>
        <v>43.45</v>
      </c>
      <c r="E1442" s="23">
        <f t="shared" si="116"/>
        <v>43.45</v>
      </c>
      <c r="F1442" s="23">
        <f t="shared" si="118"/>
        <v>-1.3799450211876112E-3</v>
      </c>
      <c r="G1442" s="23">
        <f t="shared" si="117"/>
        <v>2005</v>
      </c>
    </row>
    <row r="1443" spans="1:7" x14ac:dyDescent="0.2">
      <c r="A1443" s="23" t="s">
        <v>1288</v>
      </c>
      <c r="C1443" s="24">
        <f t="shared" si="114"/>
        <v>38537</v>
      </c>
      <c r="D1443" s="23" t="e">
        <f t="shared" si="115"/>
        <v>#VALUE!</v>
      </c>
      <c r="E1443" s="23">
        <f t="shared" si="116"/>
        <v>43.45</v>
      </c>
      <c r="F1443" s="23">
        <f t="shared" si="118"/>
        <v>0</v>
      </c>
      <c r="G1443" s="23">
        <f t="shared" si="117"/>
        <v>2005</v>
      </c>
    </row>
    <row r="1444" spans="1:7" x14ac:dyDescent="0.2">
      <c r="A1444" s="23" t="s">
        <v>1287</v>
      </c>
      <c r="C1444" s="24">
        <f t="shared" si="114"/>
        <v>38538</v>
      </c>
      <c r="D1444" s="23">
        <f t="shared" si="115"/>
        <v>43.55</v>
      </c>
      <c r="E1444" s="23">
        <f t="shared" si="116"/>
        <v>43.55</v>
      </c>
      <c r="F1444" s="23">
        <f t="shared" si="118"/>
        <v>2.2988515871106489E-3</v>
      </c>
      <c r="G1444" s="23">
        <f t="shared" si="117"/>
        <v>2005</v>
      </c>
    </row>
    <row r="1445" spans="1:7" x14ac:dyDescent="0.2">
      <c r="A1445" s="23" t="s">
        <v>1286</v>
      </c>
      <c r="C1445" s="24">
        <f t="shared" si="114"/>
        <v>38539</v>
      </c>
      <c r="D1445" s="23">
        <f t="shared" si="115"/>
        <v>43.45</v>
      </c>
      <c r="E1445" s="23">
        <f t="shared" si="116"/>
        <v>43.45</v>
      </c>
      <c r="F1445" s="23">
        <f t="shared" si="118"/>
        <v>-2.2988515871106016E-3</v>
      </c>
      <c r="G1445" s="23">
        <f t="shared" si="117"/>
        <v>2005</v>
      </c>
    </row>
    <row r="1446" spans="1:7" x14ac:dyDescent="0.2">
      <c r="A1446" s="23" t="s">
        <v>1285</v>
      </c>
      <c r="C1446" s="24">
        <f t="shared" si="114"/>
        <v>38540</v>
      </c>
      <c r="D1446" s="23">
        <f t="shared" si="115"/>
        <v>43.59</v>
      </c>
      <c r="E1446" s="23">
        <f t="shared" si="116"/>
        <v>43.59</v>
      </c>
      <c r="F1446" s="23">
        <f t="shared" si="118"/>
        <v>3.2169145389001189E-3</v>
      </c>
      <c r="G1446" s="23">
        <f t="shared" si="117"/>
        <v>2005</v>
      </c>
    </row>
    <row r="1447" spans="1:7" x14ac:dyDescent="0.2">
      <c r="A1447" s="23" t="s">
        <v>1284</v>
      </c>
      <c r="C1447" s="24">
        <f t="shared" si="114"/>
        <v>38541</v>
      </c>
      <c r="D1447" s="23">
        <f t="shared" si="115"/>
        <v>43.51</v>
      </c>
      <c r="E1447" s="23">
        <f t="shared" si="116"/>
        <v>43.51</v>
      </c>
      <c r="F1447" s="23">
        <f t="shared" si="118"/>
        <v>-1.8369695177125648E-3</v>
      </c>
      <c r="G1447" s="23">
        <f t="shared" si="117"/>
        <v>2005</v>
      </c>
    </row>
    <row r="1448" spans="1:7" x14ac:dyDescent="0.2">
      <c r="A1448" s="23" t="s">
        <v>1283</v>
      </c>
      <c r="C1448" s="24">
        <f t="shared" si="114"/>
        <v>38544</v>
      </c>
      <c r="D1448" s="23">
        <f t="shared" si="115"/>
        <v>43.51</v>
      </c>
      <c r="E1448" s="23">
        <f t="shared" si="116"/>
        <v>43.51</v>
      </c>
      <c r="F1448" s="23">
        <f t="shared" si="118"/>
        <v>0</v>
      </c>
      <c r="G1448" s="23">
        <f t="shared" si="117"/>
        <v>2005</v>
      </c>
    </row>
    <row r="1449" spans="1:7" x14ac:dyDescent="0.2">
      <c r="A1449" s="23" t="s">
        <v>1282</v>
      </c>
      <c r="C1449" s="24">
        <f t="shared" si="114"/>
        <v>38545</v>
      </c>
      <c r="D1449" s="23">
        <f t="shared" si="115"/>
        <v>43.45</v>
      </c>
      <c r="E1449" s="23">
        <f t="shared" si="116"/>
        <v>43.45</v>
      </c>
      <c r="F1449" s="23">
        <f t="shared" si="118"/>
        <v>-1.3799450211876112E-3</v>
      </c>
      <c r="G1449" s="23">
        <f t="shared" si="117"/>
        <v>2005</v>
      </c>
    </row>
    <row r="1450" spans="1:7" x14ac:dyDescent="0.2">
      <c r="A1450" s="23" t="s">
        <v>1281</v>
      </c>
      <c r="C1450" s="24">
        <f t="shared" si="114"/>
        <v>38546</v>
      </c>
      <c r="D1450" s="23">
        <f t="shared" si="115"/>
        <v>43.46</v>
      </c>
      <c r="E1450" s="23">
        <f t="shared" si="116"/>
        <v>43.46</v>
      </c>
      <c r="F1450" s="23">
        <f t="shared" si="118"/>
        <v>2.301231168824349E-4</v>
      </c>
      <c r="G1450" s="23">
        <f t="shared" si="117"/>
        <v>2005</v>
      </c>
    </row>
    <row r="1451" spans="1:7" x14ac:dyDescent="0.2">
      <c r="A1451" s="23" t="s">
        <v>1280</v>
      </c>
      <c r="C1451" s="24">
        <f t="shared" si="114"/>
        <v>38547</v>
      </c>
      <c r="D1451" s="23">
        <f t="shared" si="115"/>
        <v>43.48</v>
      </c>
      <c r="E1451" s="23">
        <f t="shared" si="116"/>
        <v>43.48</v>
      </c>
      <c r="F1451" s="23">
        <f t="shared" si="118"/>
        <v>4.6008742472509822E-4</v>
      </c>
      <c r="G1451" s="23">
        <f t="shared" si="117"/>
        <v>2005</v>
      </c>
    </row>
    <row r="1452" spans="1:7" x14ac:dyDescent="0.2">
      <c r="A1452" s="23" t="s">
        <v>1279</v>
      </c>
      <c r="C1452" s="24">
        <f t="shared" si="114"/>
        <v>38548</v>
      </c>
      <c r="D1452" s="23">
        <f t="shared" si="115"/>
        <v>43.45</v>
      </c>
      <c r="E1452" s="23">
        <f t="shared" si="116"/>
        <v>43.45</v>
      </c>
      <c r="F1452" s="23">
        <f t="shared" si="118"/>
        <v>-6.9021054160749314E-4</v>
      </c>
      <c r="G1452" s="23">
        <f t="shared" si="117"/>
        <v>2005</v>
      </c>
    </row>
    <row r="1453" spans="1:7" x14ac:dyDescent="0.2">
      <c r="A1453" s="23" t="s">
        <v>1278</v>
      </c>
      <c r="C1453" s="24">
        <f t="shared" si="114"/>
        <v>38551</v>
      </c>
      <c r="D1453" s="23">
        <f t="shared" si="115"/>
        <v>43.47</v>
      </c>
      <c r="E1453" s="23">
        <f t="shared" si="116"/>
        <v>43.47</v>
      </c>
      <c r="F1453" s="23">
        <f t="shared" si="118"/>
        <v>4.6019328929945794E-4</v>
      </c>
      <c r="G1453" s="23">
        <f t="shared" si="117"/>
        <v>2005</v>
      </c>
    </row>
    <row r="1454" spans="1:7" x14ac:dyDescent="0.2">
      <c r="A1454" s="23" t="s">
        <v>1277</v>
      </c>
      <c r="C1454" s="24">
        <f t="shared" si="114"/>
        <v>38552</v>
      </c>
      <c r="D1454" s="23">
        <f t="shared" si="115"/>
        <v>43.48</v>
      </c>
      <c r="E1454" s="23">
        <f t="shared" si="116"/>
        <v>43.48</v>
      </c>
      <c r="F1454" s="23">
        <f t="shared" si="118"/>
        <v>2.3001725230789775E-4</v>
      </c>
      <c r="G1454" s="23">
        <f t="shared" si="117"/>
        <v>2005</v>
      </c>
    </row>
    <row r="1455" spans="1:7" x14ac:dyDescent="0.2">
      <c r="A1455" s="23" t="s">
        <v>1276</v>
      </c>
      <c r="C1455" s="24">
        <f t="shared" si="114"/>
        <v>38553</v>
      </c>
      <c r="D1455" s="23">
        <f t="shared" si="115"/>
        <v>43.46</v>
      </c>
      <c r="E1455" s="23">
        <f t="shared" si="116"/>
        <v>43.46</v>
      </c>
      <c r="F1455" s="23">
        <f t="shared" si="118"/>
        <v>-4.6008742472504764E-4</v>
      </c>
      <c r="G1455" s="23">
        <f t="shared" si="117"/>
        <v>2005</v>
      </c>
    </row>
    <row r="1456" spans="1:7" x14ac:dyDescent="0.2">
      <c r="A1456" s="23" t="s">
        <v>1275</v>
      </c>
      <c r="C1456" s="24">
        <f t="shared" si="114"/>
        <v>38554</v>
      </c>
      <c r="D1456" s="23">
        <f t="shared" si="115"/>
        <v>43.05</v>
      </c>
      <c r="E1456" s="23">
        <f t="shared" si="116"/>
        <v>43.05</v>
      </c>
      <c r="F1456" s="23">
        <f t="shared" si="118"/>
        <v>-9.4787439545438827E-3</v>
      </c>
      <c r="G1456" s="23">
        <f t="shared" si="117"/>
        <v>2005</v>
      </c>
    </row>
    <row r="1457" spans="1:7" x14ac:dyDescent="0.2">
      <c r="A1457" s="23" t="s">
        <v>1274</v>
      </c>
      <c r="C1457" s="24">
        <f t="shared" si="114"/>
        <v>38555</v>
      </c>
      <c r="D1457" s="23">
        <f t="shared" si="115"/>
        <v>43.4</v>
      </c>
      <c r="E1457" s="23">
        <f t="shared" si="116"/>
        <v>43.4</v>
      </c>
      <c r="F1457" s="23">
        <f t="shared" si="118"/>
        <v>8.0972102326193028E-3</v>
      </c>
      <c r="G1457" s="23">
        <f t="shared" si="117"/>
        <v>2005</v>
      </c>
    </row>
    <row r="1458" spans="1:7" x14ac:dyDescent="0.2">
      <c r="A1458" s="23" t="s">
        <v>1273</v>
      </c>
      <c r="C1458" s="24">
        <f t="shared" si="114"/>
        <v>38558</v>
      </c>
      <c r="D1458" s="23">
        <f t="shared" si="115"/>
        <v>43.45</v>
      </c>
      <c r="E1458" s="23">
        <f t="shared" si="116"/>
        <v>43.45</v>
      </c>
      <c r="F1458" s="23">
        <f t="shared" si="118"/>
        <v>1.1514106050420575E-3</v>
      </c>
      <c r="G1458" s="23">
        <f t="shared" si="117"/>
        <v>2005</v>
      </c>
    </row>
    <row r="1459" spans="1:7" x14ac:dyDescent="0.2">
      <c r="A1459" s="23" t="s">
        <v>1272</v>
      </c>
      <c r="C1459" s="24">
        <f t="shared" si="114"/>
        <v>38559</v>
      </c>
      <c r="D1459" s="23">
        <f t="shared" si="115"/>
        <v>43.41</v>
      </c>
      <c r="E1459" s="23">
        <f t="shared" si="116"/>
        <v>43.41</v>
      </c>
      <c r="F1459" s="23">
        <f t="shared" si="118"/>
        <v>-9.2102239989901664E-4</v>
      </c>
      <c r="G1459" s="23">
        <f t="shared" si="117"/>
        <v>2005</v>
      </c>
    </row>
    <row r="1460" spans="1:7" x14ac:dyDescent="0.2">
      <c r="A1460" s="23" t="s">
        <v>1271</v>
      </c>
      <c r="C1460" s="24">
        <f t="shared" si="114"/>
        <v>38560</v>
      </c>
      <c r="D1460" s="23">
        <f t="shared" si="115"/>
        <v>43.34</v>
      </c>
      <c r="E1460" s="23">
        <f t="shared" si="116"/>
        <v>43.34</v>
      </c>
      <c r="F1460" s="23">
        <f t="shared" si="118"/>
        <v>-1.6138332032890567E-3</v>
      </c>
      <c r="G1460" s="23">
        <f t="shared" si="117"/>
        <v>2005</v>
      </c>
    </row>
    <row r="1461" spans="1:7" x14ac:dyDescent="0.2">
      <c r="A1461" s="23" t="s">
        <v>1270</v>
      </c>
      <c r="C1461" s="24">
        <f t="shared" si="114"/>
        <v>38561</v>
      </c>
      <c r="D1461" s="23">
        <f t="shared" si="115"/>
        <v>43.32</v>
      </c>
      <c r="E1461" s="23">
        <f t="shared" si="116"/>
        <v>43.32</v>
      </c>
      <c r="F1461" s="23">
        <f t="shared" si="118"/>
        <v>-4.615739754231516E-4</v>
      </c>
      <c r="G1461" s="23">
        <f t="shared" si="117"/>
        <v>2005</v>
      </c>
    </row>
    <row r="1462" spans="1:7" x14ac:dyDescent="0.2">
      <c r="A1462" s="23" t="s">
        <v>1269</v>
      </c>
      <c r="C1462" s="24">
        <f t="shared" si="114"/>
        <v>38562</v>
      </c>
      <c r="D1462" s="23">
        <f t="shared" si="115"/>
        <v>43.4</v>
      </c>
      <c r="E1462" s="23">
        <f t="shared" si="116"/>
        <v>43.4</v>
      </c>
      <c r="F1462" s="23">
        <f t="shared" si="118"/>
        <v>1.8450189735692967E-3</v>
      </c>
      <c r="G1462" s="23">
        <f t="shared" si="117"/>
        <v>2005</v>
      </c>
    </row>
    <row r="1463" spans="1:7" x14ac:dyDescent="0.2">
      <c r="A1463" s="23" t="s">
        <v>1268</v>
      </c>
      <c r="C1463" s="24">
        <f t="shared" si="114"/>
        <v>38565</v>
      </c>
      <c r="D1463" s="23">
        <f t="shared" si="115"/>
        <v>43.37</v>
      </c>
      <c r="E1463" s="23">
        <f t="shared" si="116"/>
        <v>43.37</v>
      </c>
      <c r="F1463" s="23">
        <f t="shared" si="118"/>
        <v>-6.9148325908437798E-4</v>
      </c>
      <c r="G1463" s="23">
        <f t="shared" si="117"/>
        <v>2005</v>
      </c>
    </row>
    <row r="1464" spans="1:7" x14ac:dyDescent="0.2">
      <c r="A1464" s="23" t="s">
        <v>1267</v>
      </c>
      <c r="C1464" s="24">
        <f t="shared" si="114"/>
        <v>38566</v>
      </c>
      <c r="D1464" s="23">
        <f t="shared" si="115"/>
        <v>43.41</v>
      </c>
      <c r="E1464" s="23">
        <f t="shared" si="116"/>
        <v>43.41</v>
      </c>
      <c r="F1464" s="23">
        <f t="shared" si="118"/>
        <v>9.2187146422731891E-4</v>
      </c>
      <c r="G1464" s="23">
        <f t="shared" si="117"/>
        <v>2005</v>
      </c>
    </row>
    <row r="1465" spans="1:7" x14ac:dyDescent="0.2">
      <c r="A1465" s="23" t="s">
        <v>1266</v>
      </c>
      <c r="C1465" s="24">
        <f t="shared" si="114"/>
        <v>38567</v>
      </c>
      <c r="D1465" s="23">
        <f t="shared" si="115"/>
        <v>43.36</v>
      </c>
      <c r="E1465" s="23">
        <f t="shared" si="116"/>
        <v>43.36</v>
      </c>
      <c r="F1465" s="23">
        <f t="shared" si="118"/>
        <v>-1.1524721801113816E-3</v>
      </c>
      <c r="G1465" s="23">
        <f t="shared" si="117"/>
        <v>2005</v>
      </c>
    </row>
    <row r="1466" spans="1:7" x14ac:dyDescent="0.2">
      <c r="A1466" s="23" t="s">
        <v>1265</v>
      </c>
      <c r="C1466" s="24">
        <f t="shared" si="114"/>
        <v>38568</v>
      </c>
      <c r="D1466" s="23">
        <f t="shared" si="115"/>
        <v>43.43</v>
      </c>
      <c r="E1466" s="23">
        <f t="shared" si="116"/>
        <v>43.43</v>
      </c>
      <c r="F1466" s="23">
        <f t="shared" si="118"/>
        <v>1.6130894153397841E-3</v>
      </c>
      <c r="G1466" s="23">
        <f t="shared" si="117"/>
        <v>2005</v>
      </c>
    </row>
    <row r="1467" spans="1:7" x14ac:dyDescent="0.2">
      <c r="A1467" s="23" t="s">
        <v>1264</v>
      </c>
      <c r="C1467" s="24">
        <f t="shared" si="114"/>
        <v>38569</v>
      </c>
      <c r="D1467" s="23">
        <f t="shared" si="115"/>
        <v>43.42</v>
      </c>
      <c r="E1467" s="23">
        <f t="shared" si="116"/>
        <v>43.42</v>
      </c>
      <c r="F1467" s="23">
        <f t="shared" si="118"/>
        <v>-2.3028209658464176E-4</v>
      </c>
      <c r="G1467" s="23">
        <f t="shared" si="117"/>
        <v>2005</v>
      </c>
    </row>
    <row r="1468" spans="1:7" x14ac:dyDescent="0.2">
      <c r="A1468" s="23" t="s">
        <v>1263</v>
      </c>
      <c r="C1468" s="24">
        <f t="shared" si="114"/>
        <v>38572</v>
      </c>
      <c r="D1468" s="23">
        <f t="shared" si="115"/>
        <v>43.44</v>
      </c>
      <c r="E1468" s="23">
        <f t="shared" si="116"/>
        <v>43.44</v>
      </c>
      <c r="F1468" s="23">
        <f t="shared" si="118"/>
        <v>4.6051117553415761E-4</v>
      </c>
      <c r="G1468" s="23">
        <f t="shared" si="117"/>
        <v>2005</v>
      </c>
    </row>
    <row r="1469" spans="1:7" x14ac:dyDescent="0.2">
      <c r="A1469" s="23" t="s">
        <v>1262</v>
      </c>
      <c r="C1469" s="24">
        <f t="shared" si="114"/>
        <v>38573</v>
      </c>
      <c r="D1469" s="23">
        <f t="shared" si="115"/>
        <v>43.46</v>
      </c>
      <c r="E1469" s="23">
        <f t="shared" si="116"/>
        <v>43.46</v>
      </c>
      <c r="F1469" s="23">
        <f t="shared" si="118"/>
        <v>4.6029920260360751E-4</v>
      </c>
      <c r="G1469" s="23">
        <f t="shared" si="117"/>
        <v>2005</v>
      </c>
    </row>
    <row r="1470" spans="1:7" x14ac:dyDescent="0.2">
      <c r="A1470" s="23" t="s">
        <v>1261</v>
      </c>
      <c r="C1470" s="24">
        <f t="shared" si="114"/>
        <v>38574</v>
      </c>
      <c r="D1470" s="23">
        <f t="shared" si="115"/>
        <v>43.54</v>
      </c>
      <c r="E1470" s="23">
        <f t="shared" si="116"/>
        <v>43.54</v>
      </c>
      <c r="F1470" s="23">
        <f t="shared" si="118"/>
        <v>1.839080978117736E-3</v>
      </c>
      <c r="G1470" s="23">
        <f t="shared" si="117"/>
        <v>2005</v>
      </c>
    </row>
    <row r="1471" spans="1:7" x14ac:dyDescent="0.2">
      <c r="A1471" s="23" t="s">
        <v>1260</v>
      </c>
      <c r="C1471" s="24">
        <f t="shared" si="114"/>
        <v>38575</v>
      </c>
      <c r="D1471" s="23">
        <f t="shared" si="115"/>
        <v>43.5</v>
      </c>
      <c r="E1471" s="23">
        <f t="shared" si="116"/>
        <v>43.5</v>
      </c>
      <c r="F1471" s="23">
        <f t="shared" si="118"/>
        <v>-9.1911771176294644E-4</v>
      </c>
      <c r="G1471" s="23">
        <f t="shared" si="117"/>
        <v>2005</v>
      </c>
    </row>
    <row r="1472" spans="1:7" x14ac:dyDescent="0.2">
      <c r="A1472" s="23" t="s">
        <v>1259</v>
      </c>
      <c r="C1472" s="24">
        <f t="shared" si="114"/>
        <v>38576</v>
      </c>
      <c r="D1472" s="23">
        <f t="shared" si="115"/>
        <v>43.48</v>
      </c>
      <c r="E1472" s="23">
        <f t="shared" si="116"/>
        <v>43.48</v>
      </c>
      <c r="F1472" s="23">
        <f t="shared" si="118"/>
        <v>-4.5987584162976799E-4</v>
      </c>
      <c r="G1472" s="23">
        <f t="shared" si="117"/>
        <v>2005</v>
      </c>
    </row>
    <row r="1473" spans="1:7" x14ac:dyDescent="0.2">
      <c r="A1473" s="23" t="s">
        <v>1258</v>
      </c>
      <c r="C1473" s="24">
        <f t="shared" si="114"/>
        <v>38579</v>
      </c>
      <c r="D1473" s="23">
        <f t="shared" si="115"/>
        <v>43.45</v>
      </c>
      <c r="E1473" s="23">
        <f t="shared" si="116"/>
        <v>43.45</v>
      </c>
      <c r="F1473" s="23">
        <f t="shared" si="118"/>
        <v>-6.9021054160749314E-4</v>
      </c>
      <c r="G1473" s="23">
        <f t="shared" si="117"/>
        <v>2005</v>
      </c>
    </row>
    <row r="1474" spans="1:7" x14ac:dyDescent="0.2">
      <c r="A1474" s="23" t="s">
        <v>1257</v>
      </c>
      <c r="C1474" s="24">
        <f t="shared" si="114"/>
        <v>38580</v>
      </c>
      <c r="D1474" s="23">
        <f t="shared" si="115"/>
        <v>43.45</v>
      </c>
      <c r="E1474" s="23">
        <f t="shared" si="116"/>
        <v>43.45</v>
      </c>
      <c r="F1474" s="23">
        <f t="shared" si="118"/>
        <v>0</v>
      </c>
      <c r="G1474" s="23">
        <f t="shared" si="117"/>
        <v>2005</v>
      </c>
    </row>
    <row r="1475" spans="1:7" x14ac:dyDescent="0.2">
      <c r="A1475" s="23" t="s">
        <v>1256</v>
      </c>
      <c r="C1475" s="24">
        <f t="shared" si="114"/>
        <v>38581</v>
      </c>
      <c r="D1475" s="23">
        <f t="shared" si="115"/>
        <v>43.46</v>
      </c>
      <c r="E1475" s="23">
        <f t="shared" si="116"/>
        <v>43.46</v>
      </c>
      <c r="F1475" s="23">
        <f t="shared" si="118"/>
        <v>2.301231168824349E-4</v>
      </c>
      <c r="G1475" s="23">
        <f t="shared" si="117"/>
        <v>2005</v>
      </c>
    </row>
    <row r="1476" spans="1:7" x14ac:dyDescent="0.2">
      <c r="A1476" s="23" t="s">
        <v>1255</v>
      </c>
      <c r="C1476" s="24">
        <f t="shared" si="114"/>
        <v>38582</v>
      </c>
      <c r="D1476" s="23">
        <f t="shared" si="115"/>
        <v>43.5</v>
      </c>
      <c r="E1476" s="23">
        <f t="shared" si="116"/>
        <v>43.5</v>
      </c>
      <c r="F1476" s="23">
        <f t="shared" si="118"/>
        <v>9.1996326635479715E-4</v>
      </c>
      <c r="G1476" s="23">
        <f t="shared" si="117"/>
        <v>2005</v>
      </c>
    </row>
    <row r="1477" spans="1:7" x14ac:dyDescent="0.2">
      <c r="A1477" s="23" t="s">
        <v>1254</v>
      </c>
      <c r="C1477" s="24">
        <f t="shared" si="114"/>
        <v>38583</v>
      </c>
      <c r="D1477" s="23">
        <f t="shared" si="115"/>
        <v>43.51</v>
      </c>
      <c r="E1477" s="23">
        <f t="shared" si="116"/>
        <v>43.51</v>
      </c>
      <c r="F1477" s="23">
        <f t="shared" si="118"/>
        <v>2.2985863795019112E-4</v>
      </c>
      <c r="G1477" s="23">
        <f t="shared" si="117"/>
        <v>2005</v>
      </c>
    </row>
    <row r="1478" spans="1:7" x14ac:dyDescent="0.2">
      <c r="A1478" s="23" t="s">
        <v>1253</v>
      </c>
      <c r="C1478" s="24">
        <f t="shared" si="114"/>
        <v>38586</v>
      </c>
      <c r="D1478" s="23">
        <f t="shared" si="115"/>
        <v>43.58</v>
      </c>
      <c r="E1478" s="23">
        <f t="shared" si="116"/>
        <v>43.58</v>
      </c>
      <c r="F1478" s="23">
        <f t="shared" si="118"/>
        <v>1.6075327838851444E-3</v>
      </c>
      <c r="G1478" s="23">
        <f t="shared" si="117"/>
        <v>2005</v>
      </c>
    </row>
    <row r="1479" spans="1:7" x14ac:dyDescent="0.2">
      <c r="A1479" s="23" t="s">
        <v>1252</v>
      </c>
      <c r="C1479" s="24">
        <f t="shared" si="114"/>
        <v>38587</v>
      </c>
      <c r="D1479" s="23">
        <f t="shared" si="115"/>
        <v>43.57</v>
      </c>
      <c r="E1479" s="23">
        <f t="shared" si="116"/>
        <v>43.57</v>
      </c>
      <c r="F1479" s="23">
        <f t="shared" si="118"/>
        <v>-2.2948938712304625E-4</v>
      </c>
      <c r="G1479" s="23">
        <f t="shared" si="117"/>
        <v>2005</v>
      </c>
    </row>
    <row r="1480" spans="1:7" x14ac:dyDescent="0.2">
      <c r="A1480" s="23" t="s">
        <v>1251</v>
      </c>
      <c r="C1480" s="24">
        <f t="shared" ref="C1480:C1543" si="119">VALUE(LEFT(A1480,15))</f>
        <v>38588</v>
      </c>
      <c r="D1480" s="23">
        <f t="shared" ref="D1480:D1543" si="120">VALUE(RIGHT(A1480,9))</f>
        <v>43.69</v>
      </c>
      <c r="E1480" s="23">
        <f t="shared" ref="E1480:E1543" si="121">IF(ISNUMBER(D1480),D1480,D1479)</f>
        <v>43.69</v>
      </c>
      <c r="F1480" s="23">
        <f t="shared" si="118"/>
        <v>2.7504028339937633E-3</v>
      </c>
      <c r="G1480" s="23">
        <f t="shared" ref="G1480:G1543" si="122">YEAR(C1480)</f>
        <v>2005</v>
      </c>
    </row>
    <row r="1481" spans="1:7" x14ac:dyDescent="0.2">
      <c r="A1481" s="23" t="s">
        <v>1250</v>
      </c>
      <c r="C1481" s="24">
        <f t="shared" si="119"/>
        <v>38589</v>
      </c>
      <c r="D1481" s="23">
        <f t="shared" si="120"/>
        <v>43.6</v>
      </c>
      <c r="E1481" s="23">
        <f t="shared" si="121"/>
        <v>43.6</v>
      </c>
      <c r="F1481" s="23">
        <f t="shared" ref="F1481:F1544" si="123">LN(E1481/E1480)</f>
        <v>-2.0620926083557566E-3</v>
      </c>
      <c r="G1481" s="23">
        <f t="shared" si="122"/>
        <v>2005</v>
      </c>
    </row>
    <row r="1482" spans="1:7" x14ac:dyDescent="0.2">
      <c r="A1482" s="23" t="s">
        <v>1249</v>
      </c>
      <c r="C1482" s="24">
        <f t="shared" si="119"/>
        <v>38590</v>
      </c>
      <c r="D1482" s="23">
        <f t="shared" si="120"/>
        <v>43.6</v>
      </c>
      <c r="E1482" s="23">
        <f t="shared" si="121"/>
        <v>43.6</v>
      </c>
      <c r="F1482" s="23">
        <f t="shared" si="123"/>
        <v>0</v>
      </c>
      <c r="G1482" s="23">
        <f t="shared" si="122"/>
        <v>2005</v>
      </c>
    </row>
    <row r="1483" spans="1:7" x14ac:dyDescent="0.2">
      <c r="A1483" s="23" t="s">
        <v>1248</v>
      </c>
      <c r="C1483" s="24">
        <f t="shared" si="119"/>
        <v>38593</v>
      </c>
      <c r="D1483" s="23">
        <f t="shared" si="120"/>
        <v>43.86</v>
      </c>
      <c r="E1483" s="23">
        <f t="shared" si="121"/>
        <v>43.86</v>
      </c>
      <c r="F1483" s="23">
        <f t="shared" si="123"/>
        <v>5.9455926347535427E-3</v>
      </c>
      <c r="G1483" s="23">
        <f t="shared" si="122"/>
        <v>2005</v>
      </c>
    </row>
    <row r="1484" spans="1:7" x14ac:dyDescent="0.2">
      <c r="A1484" s="23" t="s">
        <v>1247</v>
      </c>
      <c r="C1484" s="24">
        <f t="shared" si="119"/>
        <v>38594</v>
      </c>
      <c r="D1484" s="23">
        <f t="shared" si="120"/>
        <v>43.97</v>
      </c>
      <c r="E1484" s="23">
        <f t="shared" si="121"/>
        <v>43.97</v>
      </c>
      <c r="F1484" s="23">
        <f t="shared" si="123"/>
        <v>2.5048402029765804E-3</v>
      </c>
      <c r="G1484" s="23">
        <f t="shared" si="122"/>
        <v>2005</v>
      </c>
    </row>
    <row r="1485" spans="1:7" x14ac:dyDescent="0.2">
      <c r="A1485" s="23" t="s">
        <v>1246</v>
      </c>
      <c r="C1485" s="24">
        <f t="shared" si="119"/>
        <v>38595</v>
      </c>
      <c r="D1485" s="23">
        <f t="shared" si="120"/>
        <v>44</v>
      </c>
      <c r="E1485" s="23">
        <f t="shared" si="121"/>
        <v>44</v>
      </c>
      <c r="F1485" s="23">
        <f t="shared" si="123"/>
        <v>6.8205072554238606E-4</v>
      </c>
      <c r="G1485" s="23">
        <f t="shared" si="122"/>
        <v>2005</v>
      </c>
    </row>
    <row r="1486" spans="1:7" x14ac:dyDescent="0.2">
      <c r="A1486" s="23" t="s">
        <v>1245</v>
      </c>
      <c r="C1486" s="24">
        <f t="shared" si="119"/>
        <v>38596</v>
      </c>
      <c r="D1486" s="23">
        <f t="shared" si="120"/>
        <v>43.94</v>
      </c>
      <c r="E1486" s="23">
        <f t="shared" si="121"/>
        <v>43.94</v>
      </c>
      <c r="F1486" s="23">
        <f t="shared" si="123"/>
        <v>-1.3645669617971055E-3</v>
      </c>
      <c r="G1486" s="23">
        <f t="shared" si="122"/>
        <v>2005</v>
      </c>
    </row>
    <row r="1487" spans="1:7" x14ac:dyDescent="0.2">
      <c r="A1487" s="23" t="s">
        <v>1244</v>
      </c>
      <c r="C1487" s="24">
        <f t="shared" si="119"/>
        <v>38597</v>
      </c>
      <c r="D1487" s="23">
        <f t="shared" si="120"/>
        <v>43.87</v>
      </c>
      <c r="E1487" s="23">
        <f t="shared" si="121"/>
        <v>43.87</v>
      </c>
      <c r="F1487" s="23">
        <f t="shared" si="123"/>
        <v>-1.5943517783415058E-3</v>
      </c>
      <c r="G1487" s="23">
        <f t="shared" si="122"/>
        <v>2005</v>
      </c>
    </row>
    <row r="1488" spans="1:7" x14ac:dyDescent="0.2">
      <c r="A1488" s="23" t="s">
        <v>1243</v>
      </c>
      <c r="C1488" s="24">
        <f t="shared" si="119"/>
        <v>38600</v>
      </c>
      <c r="D1488" s="23" t="e">
        <f t="shared" si="120"/>
        <v>#VALUE!</v>
      </c>
      <c r="E1488" s="23">
        <f t="shared" si="121"/>
        <v>43.87</v>
      </c>
      <c r="F1488" s="23">
        <f t="shared" si="123"/>
        <v>0</v>
      </c>
      <c r="G1488" s="23">
        <f t="shared" si="122"/>
        <v>2005</v>
      </c>
    </row>
    <row r="1489" spans="1:7" x14ac:dyDescent="0.2">
      <c r="A1489" s="23" t="s">
        <v>1242</v>
      </c>
      <c r="C1489" s="24">
        <f t="shared" si="119"/>
        <v>38601</v>
      </c>
      <c r="D1489" s="23">
        <f t="shared" si="120"/>
        <v>43.82</v>
      </c>
      <c r="E1489" s="23">
        <f t="shared" si="121"/>
        <v>43.82</v>
      </c>
      <c r="F1489" s="23">
        <f t="shared" si="123"/>
        <v>-1.1403810108021055E-3</v>
      </c>
      <c r="G1489" s="23">
        <f t="shared" si="122"/>
        <v>2005</v>
      </c>
    </row>
    <row r="1490" spans="1:7" x14ac:dyDescent="0.2">
      <c r="A1490" s="23" t="s">
        <v>1241</v>
      </c>
      <c r="C1490" s="24">
        <f t="shared" si="119"/>
        <v>38602</v>
      </c>
      <c r="D1490" s="23">
        <f t="shared" si="120"/>
        <v>43.79</v>
      </c>
      <c r="E1490" s="23">
        <f t="shared" si="121"/>
        <v>43.79</v>
      </c>
      <c r="F1490" s="23">
        <f t="shared" si="123"/>
        <v>-6.8485335401350788E-4</v>
      </c>
      <c r="G1490" s="23">
        <f t="shared" si="122"/>
        <v>2005</v>
      </c>
    </row>
    <row r="1491" spans="1:7" x14ac:dyDescent="0.2">
      <c r="A1491" s="23" t="s">
        <v>1240</v>
      </c>
      <c r="C1491" s="24">
        <f t="shared" si="119"/>
        <v>38603</v>
      </c>
      <c r="D1491" s="23">
        <f t="shared" si="120"/>
        <v>43.78</v>
      </c>
      <c r="E1491" s="23">
        <f t="shared" si="121"/>
        <v>43.78</v>
      </c>
      <c r="F1491" s="23">
        <f t="shared" si="123"/>
        <v>-2.2838871859001634E-4</v>
      </c>
      <c r="G1491" s="23">
        <f t="shared" si="122"/>
        <v>2005</v>
      </c>
    </row>
    <row r="1492" spans="1:7" x14ac:dyDescent="0.2">
      <c r="A1492" s="23" t="s">
        <v>1239</v>
      </c>
      <c r="C1492" s="24">
        <f t="shared" si="119"/>
        <v>38604</v>
      </c>
      <c r="D1492" s="23">
        <f t="shared" si="120"/>
        <v>43.76</v>
      </c>
      <c r="E1492" s="23">
        <f t="shared" si="121"/>
        <v>43.76</v>
      </c>
      <c r="F1492" s="23">
        <f t="shared" si="123"/>
        <v>-4.5693398099119775E-4</v>
      </c>
      <c r="G1492" s="23">
        <f t="shared" si="122"/>
        <v>2005</v>
      </c>
    </row>
    <row r="1493" spans="1:7" x14ac:dyDescent="0.2">
      <c r="A1493" s="23" t="s">
        <v>1238</v>
      </c>
      <c r="C1493" s="24">
        <f t="shared" si="119"/>
        <v>38607</v>
      </c>
      <c r="D1493" s="23">
        <f t="shared" si="120"/>
        <v>43.75</v>
      </c>
      <c r="E1493" s="23">
        <f t="shared" si="121"/>
        <v>43.75</v>
      </c>
      <c r="F1493" s="23">
        <f t="shared" si="123"/>
        <v>-2.2854531010229668E-4</v>
      </c>
      <c r="G1493" s="23">
        <f t="shared" si="122"/>
        <v>2005</v>
      </c>
    </row>
    <row r="1494" spans="1:7" x14ac:dyDescent="0.2">
      <c r="A1494" s="23" t="s">
        <v>1237</v>
      </c>
      <c r="C1494" s="24">
        <f t="shared" si="119"/>
        <v>38608</v>
      </c>
      <c r="D1494" s="23">
        <f t="shared" si="120"/>
        <v>43.82</v>
      </c>
      <c r="E1494" s="23">
        <f t="shared" si="121"/>
        <v>43.82</v>
      </c>
      <c r="F1494" s="23">
        <f t="shared" si="123"/>
        <v>1.5987213636970735E-3</v>
      </c>
      <c r="G1494" s="23">
        <f t="shared" si="122"/>
        <v>2005</v>
      </c>
    </row>
    <row r="1495" spans="1:7" x14ac:dyDescent="0.2">
      <c r="A1495" s="23" t="s">
        <v>1236</v>
      </c>
      <c r="C1495" s="24">
        <f t="shared" si="119"/>
        <v>38609</v>
      </c>
      <c r="D1495" s="23">
        <f t="shared" si="120"/>
        <v>43.83</v>
      </c>
      <c r="E1495" s="23">
        <f t="shared" si="121"/>
        <v>43.83</v>
      </c>
      <c r="F1495" s="23">
        <f t="shared" si="123"/>
        <v>2.2818026339724222E-4</v>
      </c>
      <c r="G1495" s="23">
        <f t="shared" si="122"/>
        <v>2005</v>
      </c>
    </row>
    <row r="1496" spans="1:7" x14ac:dyDescent="0.2">
      <c r="A1496" s="23" t="s">
        <v>1235</v>
      </c>
      <c r="C1496" s="24">
        <f t="shared" si="119"/>
        <v>38610</v>
      </c>
      <c r="D1496" s="23">
        <f t="shared" si="120"/>
        <v>43.82</v>
      </c>
      <c r="E1496" s="23">
        <f t="shared" si="121"/>
        <v>43.82</v>
      </c>
      <c r="F1496" s="23">
        <f t="shared" si="123"/>
        <v>-2.281802633973025E-4</v>
      </c>
      <c r="G1496" s="23">
        <f t="shared" si="122"/>
        <v>2005</v>
      </c>
    </row>
    <row r="1497" spans="1:7" x14ac:dyDescent="0.2">
      <c r="A1497" s="23" t="s">
        <v>1234</v>
      </c>
      <c r="C1497" s="24">
        <f t="shared" si="119"/>
        <v>38611</v>
      </c>
      <c r="D1497" s="23">
        <f t="shared" si="120"/>
        <v>43.81</v>
      </c>
      <c r="E1497" s="23">
        <f t="shared" si="121"/>
        <v>43.81</v>
      </c>
      <c r="F1497" s="23">
        <f t="shared" si="123"/>
        <v>-2.282323415132705E-4</v>
      </c>
      <c r="G1497" s="23">
        <f t="shared" si="122"/>
        <v>2005</v>
      </c>
    </row>
    <row r="1498" spans="1:7" x14ac:dyDescent="0.2">
      <c r="A1498" s="23" t="s">
        <v>1233</v>
      </c>
      <c r="C1498" s="24">
        <f t="shared" si="119"/>
        <v>38614</v>
      </c>
      <c r="D1498" s="23">
        <f t="shared" si="120"/>
        <v>43.82</v>
      </c>
      <c r="E1498" s="23">
        <f t="shared" si="121"/>
        <v>43.82</v>
      </c>
      <c r="F1498" s="23">
        <f t="shared" si="123"/>
        <v>2.282323415134212E-4</v>
      </c>
      <c r="G1498" s="23">
        <f t="shared" si="122"/>
        <v>2005</v>
      </c>
    </row>
    <row r="1499" spans="1:7" x14ac:dyDescent="0.2">
      <c r="A1499" s="23" t="s">
        <v>1232</v>
      </c>
      <c r="C1499" s="24">
        <f t="shared" si="119"/>
        <v>38615</v>
      </c>
      <c r="D1499" s="23">
        <f t="shared" si="120"/>
        <v>43.82</v>
      </c>
      <c r="E1499" s="23">
        <f t="shared" si="121"/>
        <v>43.82</v>
      </c>
      <c r="F1499" s="23">
        <f t="shared" si="123"/>
        <v>0</v>
      </c>
      <c r="G1499" s="23">
        <f t="shared" si="122"/>
        <v>2005</v>
      </c>
    </row>
    <row r="1500" spans="1:7" x14ac:dyDescent="0.2">
      <c r="A1500" s="23" t="s">
        <v>1231</v>
      </c>
      <c r="C1500" s="24">
        <f t="shared" si="119"/>
        <v>38616</v>
      </c>
      <c r="D1500" s="23">
        <f t="shared" si="120"/>
        <v>43.85</v>
      </c>
      <c r="E1500" s="23">
        <f t="shared" si="121"/>
        <v>43.85</v>
      </c>
      <c r="F1500" s="23">
        <f t="shared" si="123"/>
        <v>6.8438465087150536E-4</v>
      </c>
      <c r="G1500" s="23">
        <f t="shared" si="122"/>
        <v>2005</v>
      </c>
    </row>
    <row r="1501" spans="1:7" x14ac:dyDescent="0.2">
      <c r="A1501" s="23" t="s">
        <v>1230</v>
      </c>
      <c r="C1501" s="24">
        <f t="shared" si="119"/>
        <v>38617</v>
      </c>
      <c r="D1501" s="23">
        <f t="shared" si="120"/>
        <v>43.8</v>
      </c>
      <c r="E1501" s="23">
        <f t="shared" si="121"/>
        <v>43.8</v>
      </c>
      <c r="F1501" s="23">
        <f t="shared" si="123"/>
        <v>-1.1409014357916668E-3</v>
      </c>
      <c r="G1501" s="23">
        <f t="shared" si="122"/>
        <v>2005</v>
      </c>
    </row>
    <row r="1502" spans="1:7" x14ac:dyDescent="0.2">
      <c r="A1502" s="23" t="s">
        <v>1229</v>
      </c>
      <c r="C1502" s="24">
        <f t="shared" si="119"/>
        <v>38618</v>
      </c>
      <c r="D1502" s="23">
        <f t="shared" si="120"/>
        <v>43.8</v>
      </c>
      <c r="E1502" s="23">
        <f t="shared" si="121"/>
        <v>43.8</v>
      </c>
      <c r="F1502" s="23">
        <f t="shared" si="123"/>
        <v>0</v>
      </c>
      <c r="G1502" s="23">
        <f t="shared" si="122"/>
        <v>2005</v>
      </c>
    </row>
    <row r="1503" spans="1:7" x14ac:dyDescent="0.2">
      <c r="A1503" s="23" t="s">
        <v>1228</v>
      </c>
      <c r="C1503" s="24">
        <f t="shared" si="119"/>
        <v>38621</v>
      </c>
      <c r="D1503" s="23">
        <f t="shared" si="120"/>
        <v>43.86</v>
      </c>
      <c r="E1503" s="23">
        <f t="shared" si="121"/>
        <v>43.86</v>
      </c>
      <c r="F1503" s="23">
        <f t="shared" si="123"/>
        <v>1.3689256073417405E-3</v>
      </c>
      <c r="G1503" s="23">
        <f t="shared" si="122"/>
        <v>2005</v>
      </c>
    </row>
    <row r="1504" spans="1:7" x14ac:dyDescent="0.2">
      <c r="A1504" s="23" t="s">
        <v>1227</v>
      </c>
      <c r="C1504" s="24">
        <f t="shared" si="119"/>
        <v>38622</v>
      </c>
      <c r="D1504" s="23">
        <f t="shared" si="120"/>
        <v>43.96</v>
      </c>
      <c r="E1504" s="23">
        <f t="shared" si="121"/>
        <v>43.96</v>
      </c>
      <c r="F1504" s="23">
        <f t="shared" si="123"/>
        <v>2.2773865456785459E-3</v>
      </c>
      <c r="G1504" s="23">
        <f t="shared" si="122"/>
        <v>2005</v>
      </c>
    </row>
    <row r="1505" spans="1:7" x14ac:dyDescent="0.2">
      <c r="A1505" s="23" t="s">
        <v>1226</v>
      </c>
      <c r="C1505" s="24">
        <f t="shared" si="119"/>
        <v>38623</v>
      </c>
      <c r="D1505" s="23">
        <f t="shared" si="120"/>
        <v>43.98</v>
      </c>
      <c r="E1505" s="23">
        <f t="shared" si="121"/>
        <v>43.98</v>
      </c>
      <c r="F1505" s="23">
        <f t="shared" si="123"/>
        <v>4.5485559119443232E-4</v>
      </c>
      <c r="G1505" s="23">
        <f t="shared" si="122"/>
        <v>2005</v>
      </c>
    </row>
    <row r="1506" spans="1:7" x14ac:dyDescent="0.2">
      <c r="A1506" s="23" t="s">
        <v>1225</v>
      </c>
      <c r="C1506" s="24">
        <f t="shared" si="119"/>
        <v>38624</v>
      </c>
      <c r="D1506" s="23">
        <f t="shared" si="120"/>
        <v>43.95</v>
      </c>
      <c r="E1506" s="23">
        <f t="shared" si="121"/>
        <v>43.95</v>
      </c>
      <c r="F1506" s="23">
        <f t="shared" si="123"/>
        <v>-6.823609954290284E-4</v>
      </c>
      <c r="G1506" s="23">
        <f t="shared" si="122"/>
        <v>2005</v>
      </c>
    </row>
    <row r="1507" spans="1:7" x14ac:dyDescent="0.2">
      <c r="A1507" s="23" t="s">
        <v>1224</v>
      </c>
      <c r="C1507" s="24">
        <f t="shared" si="119"/>
        <v>38625</v>
      </c>
      <c r="D1507" s="23">
        <f t="shared" si="120"/>
        <v>43.94</v>
      </c>
      <c r="E1507" s="23">
        <f t="shared" si="121"/>
        <v>43.94</v>
      </c>
      <c r="F1507" s="23">
        <f t="shared" si="123"/>
        <v>-2.2755717472195398E-4</v>
      </c>
      <c r="G1507" s="23">
        <f t="shared" si="122"/>
        <v>2005</v>
      </c>
    </row>
    <row r="1508" spans="1:7" x14ac:dyDescent="0.2">
      <c r="A1508" s="23" t="s">
        <v>1223</v>
      </c>
      <c r="C1508" s="24">
        <f t="shared" si="119"/>
        <v>38628</v>
      </c>
      <c r="D1508" s="23">
        <f t="shared" si="120"/>
        <v>44</v>
      </c>
      <c r="E1508" s="23">
        <f t="shared" si="121"/>
        <v>44</v>
      </c>
      <c r="F1508" s="23">
        <f t="shared" si="123"/>
        <v>1.3645669617971738E-3</v>
      </c>
      <c r="G1508" s="23">
        <f t="shared" si="122"/>
        <v>2005</v>
      </c>
    </row>
    <row r="1509" spans="1:7" x14ac:dyDescent="0.2">
      <c r="A1509" s="23" t="s">
        <v>1222</v>
      </c>
      <c r="C1509" s="24">
        <f t="shared" si="119"/>
        <v>38629</v>
      </c>
      <c r="D1509" s="23">
        <f t="shared" si="120"/>
        <v>44.1</v>
      </c>
      <c r="E1509" s="23">
        <f t="shared" si="121"/>
        <v>44.1</v>
      </c>
      <c r="F1509" s="23">
        <f t="shared" si="123"/>
        <v>2.2701485345390775E-3</v>
      </c>
      <c r="G1509" s="23">
        <f t="shared" si="122"/>
        <v>2005</v>
      </c>
    </row>
    <row r="1510" spans="1:7" x14ac:dyDescent="0.2">
      <c r="A1510" s="23" t="s">
        <v>1221</v>
      </c>
      <c r="C1510" s="24">
        <f t="shared" si="119"/>
        <v>38630</v>
      </c>
      <c r="D1510" s="23">
        <f t="shared" si="120"/>
        <v>44.21</v>
      </c>
      <c r="E1510" s="23">
        <f t="shared" si="121"/>
        <v>44.21</v>
      </c>
      <c r="F1510" s="23">
        <f t="shared" si="123"/>
        <v>2.4912253853515824E-3</v>
      </c>
      <c r="G1510" s="23">
        <f t="shared" si="122"/>
        <v>2005</v>
      </c>
    </row>
    <row r="1511" spans="1:7" x14ac:dyDescent="0.2">
      <c r="A1511" s="23" t="s">
        <v>1220</v>
      </c>
      <c r="C1511" s="24">
        <f t="shared" si="119"/>
        <v>38631</v>
      </c>
      <c r="D1511" s="23">
        <f t="shared" si="120"/>
        <v>44.18</v>
      </c>
      <c r="E1511" s="23">
        <f t="shared" si="121"/>
        <v>44.18</v>
      </c>
      <c r="F1511" s="23">
        <f t="shared" si="123"/>
        <v>-6.7880984618069902E-4</v>
      </c>
      <c r="G1511" s="23">
        <f t="shared" si="122"/>
        <v>2005</v>
      </c>
    </row>
    <row r="1512" spans="1:7" x14ac:dyDescent="0.2">
      <c r="A1512" s="23" t="s">
        <v>1219</v>
      </c>
      <c r="C1512" s="24">
        <f t="shared" si="119"/>
        <v>38632</v>
      </c>
      <c r="D1512" s="23">
        <f t="shared" si="120"/>
        <v>44.3</v>
      </c>
      <c r="E1512" s="23">
        <f t="shared" si="121"/>
        <v>44.3</v>
      </c>
      <c r="F1512" s="23">
        <f t="shared" si="123"/>
        <v>2.712479059118692E-3</v>
      </c>
      <c r="G1512" s="23">
        <f t="shared" si="122"/>
        <v>2005</v>
      </c>
    </row>
    <row r="1513" spans="1:7" x14ac:dyDescent="0.2">
      <c r="A1513" s="23" t="s">
        <v>1218</v>
      </c>
      <c r="C1513" s="24">
        <f t="shared" si="119"/>
        <v>38635</v>
      </c>
      <c r="D1513" s="23" t="e">
        <f t="shared" si="120"/>
        <v>#VALUE!</v>
      </c>
      <c r="E1513" s="23">
        <f t="shared" si="121"/>
        <v>44.3</v>
      </c>
      <c r="F1513" s="23">
        <f t="shared" si="123"/>
        <v>0</v>
      </c>
      <c r="G1513" s="23">
        <f t="shared" si="122"/>
        <v>2005</v>
      </c>
    </row>
    <row r="1514" spans="1:7" x14ac:dyDescent="0.2">
      <c r="A1514" s="23" t="s">
        <v>1217</v>
      </c>
      <c r="C1514" s="24">
        <f t="shared" si="119"/>
        <v>38636</v>
      </c>
      <c r="D1514" s="23">
        <f t="shared" si="120"/>
        <v>44.78</v>
      </c>
      <c r="E1514" s="23">
        <f t="shared" si="121"/>
        <v>44.78</v>
      </c>
      <c r="F1514" s="23">
        <f t="shared" si="123"/>
        <v>1.0776934119519006E-2</v>
      </c>
      <c r="G1514" s="23">
        <f t="shared" si="122"/>
        <v>2005</v>
      </c>
    </row>
    <row r="1515" spans="1:7" x14ac:dyDescent="0.2">
      <c r="A1515" s="23" t="s">
        <v>1216</v>
      </c>
      <c r="C1515" s="24">
        <f t="shared" si="119"/>
        <v>38637</v>
      </c>
      <c r="D1515" s="23">
        <f t="shared" si="120"/>
        <v>44.74</v>
      </c>
      <c r="E1515" s="23">
        <f t="shared" si="121"/>
        <v>44.74</v>
      </c>
      <c r="F1515" s="23">
        <f t="shared" si="123"/>
        <v>-8.9365510862517606E-4</v>
      </c>
      <c r="G1515" s="23">
        <f t="shared" si="122"/>
        <v>2005</v>
      </c>
    </row>
    <row r="1516" spans="1:7" x14ac:dyDescent="0.2">
      <c r="A1516" s="23" t="s">
        <v>1215</v>
      </c>
      <c r="C1516" s="24">
        <f t="shared" si="119"/>
        <v>38638</v>
      </c>
      <c r="D1516" s="23">
        <f t="shared" si="120"/>
        <v>44.88</v>
      </c>
      <c r="E1516" s="23">
        <f t="shared" si="121"/>
        <v>44.88</v>
      </c>
      <c r="F1516" s="23">
        <f t="shared" si="123"/>
        <v>3.1243051524572807E-3</v>
      </c>
      <c r="G1516" s="23">
        <f t="shared" si="122"/>
        <v>2005</v>
      </c>
    </row>
    <row r="1517" spans="1:7" x14ac:dyDescent="0.2">
      <c r="A1517" s="23" t="s">
        <v>1214</v>
      </c>
      <c r="C1517" s="24">
        <f t="shared" si="119"/>
        <v>38639</v>
      </c>
      <c r="D1517" s="23">
        <f t="shared" si="120"/>
        <v>44.76</v>
      </c>
      <c r="E1517" s="23">
        <f t="shared" si="121"/>
        <v>44.76</v>
      </c>
      <c r="F1517" s="23">
        <f t="shared" si="123"/>
        <v>-2.6773777707165144E-3</v>
      </c>
      <c r="G1517" s="23">
        <f t="shared" si="122"/>
        <v>2005</v>
      </c>
    </row>
    <row r="1518" spans="1:7" x14ac:dyDescent="0.2">
      <c r="A1518" s="23" t="s">
        <v>1213</v>
      </c>
      <c r="C1518" s="24">
        <f t="shared" si="119"/>
        <v>38642</v>
      </c>
      <c r="D1518" s="23">
        <f t="shared" si="120"/>
        <v>44.81</v>
      </c>
      <c r="E1518" s="23">
        <f t="shared" si="121"/>
        <v>44.81</v>
      </c>
      <c r="F1518" s="23">
        <f t="shared" si="123"/>
        <v>1.1164453543271939E-3</v>
      </c>
      <c r="G1518" s="23">
        <f t="shared" si="122"/>
        <v>2005</v>
      </c>
    </row>
    <row r="1519" spans="1:7" x14ac:dyDescent="0.2">
      <c r="A1519" s="23" t="s">
        <v>1212</v>
      </c>
      <c r="C1519" s="24">
        <f t="shared" si="119"/>
        <v>38643</v>
      </c>
      <c r="D1519" s="23">
        <f t="shared" si="120"/>
        <v>45.05</v>
      </c>
      <c r="E1519" s="23">
        <f t="shared" si="121"/>
        <v>45.05</v>
      </c>
      <c r="F1519" s="23">
        <f t="shared" si="123"/>
        <v>5.3416552562950484E-3</v>
      </c>
      <c r="G1519" s="23">
        <f t="shared" si="122"/>
        <v>2005</v>
      </c>
    </row>
    <row r="1520" spans="1:7" x14ac:dyDescent="0.2">
      <c r="A1520" s="23" t="s">
        <v>1211</v>
      </c>
      <c r="C1520" s="24">
        <f t="shared" si="119"/>
        <v>38644</v>
      </c>
      <c r="D1520" s="23">
        <f t="shared" si="120"/>
        <v>45.1</v>
      </c>
      <c r="E1520" s="23">
        <f t="shared" si="121"/>
        <v>45.1</v>
      </c>
      <c r="F1520" s="23">
        <f t="shared" si="123"/>
        <v>1.1092624542857557E-3</v>
      </c>
      <c r="G1520" s="23">
        <f t="shared" si="122"/>
        <v>2005</v>
      </c>
    </row>
    <row r="1521" spans="1:7" x14ac:dyDescent="0.2">
      <c r="A1521" s="23" t="s">
        <v>1210</v>
      </c>
      <c r="C1521" s="24">
        <f t="shared" si="119"/>
        <v>38645</v>
      </c>
      <c r="D1521" s="23">
        <f t="shared" si="120"/>
        <v>45.11</v>
      </c>
      <c r="E1521" s="23">
        <f t="shared" si="121"/>
        <v>45.11</v>
      </c>
      <c r="F1521" s="23">
        <f t="shared" si="123"/>
        <v>2.2170491167191684E-4</v>
      </c>
      <c r="G1521" s="23">
        <f t="shared" si="122"/>
        <v>2005</v>
      </c>
    </row>
    <row r="1522" spans="1:7" x14ac:dyDescent="0.2">
      <c r="A1522" s="23" t="s">
        <v>1209</v>
      </c>
      <c r="C1522" s="24">
        <f t="shared" si="119"/>
        <v>38646</v>
      </c>
      <c r="D1522" s="23">
        <f t="shared" si="120"/>
        <v>45.01</v>
      </c>
      <c r="E1522" s="23">
        <f t="shared" si="121"/>
        <v>45.01</v>
      </c>
      <c r="F1522" s="23">
        <f t="shared" si="123"/>
        <v>-2.2192641154632235E-3</v>
      </c>
      <c r="G1522" s="23">
        <f t="shared" si="122"/>
        <v>2005</v>
      </c>
    </row>
    <row r="1523" spans="1:7" x14ac:dyDescent="0.2">
      <c r="A1523" s="23" t="s">
        <v>1208</v>
      </c>
      <c r="C1523" s="24">
        <f t="shared" si="119"/>
        <v>38649</v>
      </c>
      <c r="D1523" s="23">
        <f t="shared" si="120"/>
        <v>45.11</v>
      </c>
      <c r="E1523" s="23">
        <f t="shared" si="121"/>
        <v>45.11</v>
      </c>
      <c r="F1523" s="23">
        <f t="shared" si="123"/>
        <v>2.2192641154632738E-3</v>
      </c>
      <c r="G1523" s="23">
        <f t="shared" si="122"/>
        <v>2005</v>
      </c>
    </row>
    <row r="1524" spans="1:7" x14ac:dyDescent="0.2">
      <c r="A1524" s="23" t="s">
        <v>1207</v>
      </c>
      <c r="C1524" s="24">
        <f t="shared" si="119"/>
        <v>38650</v>
      </c>
      <c r="D1524" s="23">
        <f t="shared" si="120"/>
        <v>44.96</v>
      </c>
      <c r="E1524" s="23">
        <f t="shared" si="121"/>
        <v>44.96</v>
      </c>
      <c r="F1524" s="23">
        <f t="shared" si="123"/>
        <v>-3.3307458348689071E-3</v>
      </c>
      <c r="G1524" s="23">
        <f t="shared" si="122"/>
        <v>2005</v>
      </c>
    </row>
    <row r="1525" spans="1:7" x14ac:dyDescent="0.2">
      <c r="A1525" s="23" t="s">
        <v>1206</v>
      </c>
      <c r="C1525" s="24">
        <f t="shared" si="119"/>
        <v>38651</v>
      </c>
      <c r="D1525" s="23">
        <f t="shared" si="120"/>
        <v>45.01</v>
      </c>
      <c r="E1525" s="23">
        <f t="shared" si="121"/>
        <v>45.01</v>
      </c>
      <c r="F1525" s="23">
        <f t="shared" si="123"/>
        <v>1.1114817194056376E-3</v>
      </c>
      <c r="G1525" s="23">
        <f t="shared" si="122"/>
        <v>2005</v>
      </c>
    </row>
    <row r="1526" spans="1:7" x14ac:dyDescent="0.2">
      <c r="A1526" s="23" t="s">
        <v>1205</v>
      </c>
      <c r="C1526" s="24">
        <f t="shared" si="119"/>
        <v>38652</v>
      </c>
      <c r="D1526" s="23">
        <f t="shared" si="120"/>
        <v>44.94</v>
      </c>
      <c r="E1526" s="23">
        <f t="shared" si="121"/>
        <v>44.94</v>
      </c>
      <c r="F1526" s="23">
        <f t="shared" si="123"/>
        <v>-1.5564205476581953E-3</v>
      </c>
      <c r="G1526" s="23">
        <f t="shared" si="122"/>
        <v>2005</v>
      </c>
    </row>
    <row r="1527" spans="1:7" x14ac:dyDescent="0.2">
      <c r="A1527" s="23" t="s">
        <v>1204</v>
      </c>
      <c r="C1527" s="24">
        <f t="shared" si="119"/>
        <v>38653</v>
      </c>
      <c r="D1527" s="23">
        <f t="shared" si="120"/>
        <v>45.01</v>
      </c>
      <c r="E1527" s="23">
        <f t="shared" si="121"/>
        <v>45.01</v>
      </c>
      <c r="F1527" s="23">
        <f t="shared" si="123"/>
        <v>1.556420547658158E-3</v>
      </c>
      <c r="G1527" s="23">
        <f t="shared" si="122"/>
        <v>2005</v>
      </c>
    </row>
    <row r="1528" spans="1:7" x14ac:dyDescent="0.2">
      <c r="A1528" s="23" t="s">
        <v>1203</v>
      </c>
      <c r="C1528" s="24">
        <f t="shared" si="119"/>
        <v>38656</v>
      </c>
      <c r="D1528" s="23">
        <f t="shared" si="120"/>
        <v>45.09</v>
      </c>
      <c r="E1528" s="23">
        <f t="shared" si="121"/>
        <v>45.09</v>
      </c>
      <c r="F1528" s="23">
        <f t="shared" si="123"/>
        <v>1.7758051281515637E-3</v>
      </c>
      <c r="G1528" s="23">
        <f t="shared" si="122"/>
        <v>2005</v>
      </c>
    </row>
    <row r="1529" spans="1:7" x14ac:dyDescent="0.2">
      <c r="A1529" s="23" t="s">
        <v>1202</v>
      </c>
      <c r="C1529" s="24">
        <f t="shared" si="119"/>
        <v>38657</v>
      </c>
      <c r="D1529" s="23">
        <f t="shared" si="120"/>
        <v>45.02</v>
      </c>
      <c r="E1529" s="23">
        <f t="shared" si="121"/>
        <v>45.02</v>
      </c>
      <c r="F1529" s="23">
        <f t="shared" si="123"/>
        <v>-1.5536569544065968E-3</v>
      </c>
      <c r="G1529" s="23">
        <f t="shared" si="122"/>
        <v>2005</v>
      </c>
    </row>
    <row r="1530" spans="1:7" x14ac:dyDescent="0.2">
      <c r="A1530" s="23" t="s">
        <v>1201</v>
      </c>
      <c r="C1530" s="24">
        <f t="shared" si="119"/>
        <v>38658</v>
      </c>
      <c r="D1530" s="23">
        <f t="shared" si="120"/>
        <v>45.18</v>
      </c>
      <c r="E1530" s="23">
        <f t="shared" si="121"/>
        <v>45.18</v>
      </c>
      <c r="F1530" s="23">
        <f t="shared" si="123"/>
        <v>3.5476755612708628E-3</v>
      </c>
      <c r="G1530" s="23">
        <f t="shared" si="122"/>
        <v>2005</v>
      </c>
    </row>
    <row r="1531" spans="1:7" x14ac:dyDescent="0.2">
      <c r="A1531" s="23" t="s">
        <v>1200</v>
      </c>
      <c r="C1531" s="24">
        <f t="shared" si="119"/>
        <v>38659</v>
      </c>
      <c r="D1531" s="23">
        <f t="shared" si="120"/>
        <v>45.23</v>
      </c>
      <c r="E1531" s="23">
        <f t="shared" si="121"/>
        <v>45.23</v>
      </c>
      <c r="F1531" s="23">
        <f t="shared" si="123"/>
        <v>1.1060724498944277E-3</v>
      </c>
      <c r="G1531" s="23">
        <f t="shared" si="122"/>
        <v>2005</v>
      </c>
    </row>
    <row r="1532" spans="1:7" x14ac:dyDescent="0.2">
      <c r="A1532" s="23" t="s">
        <v>1199</v>
      </c>
      <c r="C1532" s="24">
        <f t="shared" si="119"/>
        <v>38660</v>
      </c>
      <c r="D1532" s="23">
        <f t="shared" si="120"/>
        <v>45.43</v>
      </c>
      <c r="E1532" s="23">
        <f t="shared" si="121"/>
        <v>45.43</v>
      </c>
      <c r="F1532" s="23">
        <f t="shared" si="123"/>
        <v>4.4120962815602238E-3</v>
      </c>
      <c r="G1532" s="23">
        <f t="shared" si="122"/>
        <v>2005</v>
      </c>
    </row>
    <row r="1533" spans="1:7" x14ac:dyDescent="0.2">
      <c r="A1533" s="23" t="s">
        <v>1198</v>
      </c>
      <c r="C1533" s="24">
        <f t="shared" si="119"/>
        <v>38663</v>
      </c>
      <c r="D1533" s="23">
        <f t="shared" si="120"/>
        <v>45.78</v>
      </c>
      <c r="E1533" s="23">
        <f t="shared" si="121"/>
        <v>45.78</v>
      </c>
      <c r="F1533" s="23">
        <f t="shared" si="123"/>
        <v>7.6746347531086662E-3</v>
      </c>
      <c r="G1533" s="23">
        <f t="shared" si="122"/>
        <v>2005</v>
      </c>
    </row>
    <row r="1534" spans="1:7" x14ac:dyDescent="0.2">
      <c r="A1534" s="23" t="s">
        <v>1197</v>
      </c>
      <c r="C1534" s="24">
        <f t="shared" si="119"/>
        <v>38664</v>
      </c>
      <c r="D1534" s="23">
        <f t="shared" si="120"/>
        <v>45.72</v>
      </c>
      <c r="E1534" s="23">
        <f t="shared" si="121"/>
        <v>45.72</v>
      </c>
      <c r="F1534" s="23">
        <f t="shared" si="123"/>
        <v>-1.3114755978107554E-3</v>
      </c>
      <c r="G1534" s="23">
        <f t="shared" si="122"/>
        <v>2005</v>
      </c>
    </row>
    <row r="1535" spans="1:7" x14ac:dyDescent="0.2">
      <c r="A1535" s="23" t="s">
        <v>1196</v>
      </c>
      <c r="C1535" s="24">
        <f t="shared" si="119"/>
        <v>38665</v>
      </c>
      <c r="D1535" s="23">
        <f t="shared" si="120"/>
        <v>45.73</v>
      </c>
      <c r="E1535" s="23">
        <f t="shared" si="121"/>
        <v>45.73</v>
      </c>
      <c r="F1535" s="23">
        <f t="shared" si="123"/>
        <v>2.1869874335386208E-4</v>
      </c>
      <c r="G1535" s="23">
        <f t="shared" si="122"/>
        <v>2005</v>
      </c>
    </row>
    <row r="1536" spans="1:7" x14ac:dyDescent="0.2">
      <c r="A1536" s="23" t="s">
        <v>1195</v>
      </c>
      <c r="C1536" s="24">
        <f t="shared" si="119"/>
        <v>38666</v>
      </c>
      <c r="D1536" s="23">
        <f t="shared" si="120"/>
        <v>45.69</v>
      </c>
      <c r="E1536" s="23">
        <f t="shared" si="121"/>
        <v>45.69</v>
      </c>
      <c r="F1536" s="23">
        <f t="shared" si="123"/>
        <v>-8.7508209478370021E-4</v>
      </c>
      <c r="G1536" s="23">
        <f t="shared" si="122"/>
        <v>2005</v>
      </c>
    </row>
    <row r="1537" spans="1:7" x14ac:dyDescent="0.2">
      <c r="A1537" s="23" t="s">
        <v>1194</v>
      </c>
      <c r="C1537" s="24">
        <f t="shared" si="119"/>
        <v>38667</v>
      </c>
      <c r="D1537" s="23" t="e">
        <f t="shared" si="120"/>
        <v>#VALUE!</v>
      </c>
      <c r="E1537" s="23">
        <f t="shared" si="121"/>
        <v>45.69</v>
      </c>
      <c r="F1537" s="23">
        <f t="shared" si="123"/>
        <v>0</v>
      </c>
      <c r="G1537" s="23">
        <f t="shared" si="122"/>
        <v>2005</v>
      </c>
    </row>
    <row r="1538" spans="1:7" x14ac:dyDescent="0.2">
      <c r="A1538" s="23" t="s">
        <v>1193</v>
      </c>
      <c r="C1538" s="24">
        <f t="shared" si="119"/>
        <v>38670</v>
      </c>
      <c r="D1538" s="23">
        <f t="shared" si="120"/>
        <v>45.62</v>
      </c>
      <c r="E1538" s="23">
        <f t="shared" si="121"/>
        <v>45.62</v>
      </c>
      <c r="F1538" s="23">
        <f t="shared" si="123"/>
        <v>-1.5332387189381956E-3</v>
      </c>
      <c r="G1538" s="23">
        <f t="shared" si="122"/>
        <v>2005</v>
      </c>
    </row>
    <row r="1539" spans="1:7" x14ac:dyDescent="0.2">
      <c r="A1539" s="23" t="s">
        <v>1192</v>
      </c>
      <c r="C1539" s="24">
        <f t="shared" si="119"/>
        <v>38671</v>
      </c>
      <c r="D1539" s="23">
        <f t="shared" si="120"/>
        <v>45.61</v>
      </c>
      <c r="E1539" s="23">
        <f t="shared" si="121"/>
        <v>45.61</v>
      </c>
      <c r="F1539" s="23">
        <f t="shared" si="123"/>
        <v>-2.1922613263282748E-4</v>
      </c>
      <c r="G1539" s="23">
        <f t="shared" si="122"/>
        <v>2005</v>
      </c>
    </row>
    <row r="1540" spans="1:7" x14ac:dyDescent="0.2">
      <c r="A1540" s="23" t="s">
        <v>1191</v>
      </c>
      <c r="C1540" s="24">
        <f t="shared" si="119"/>
        <v>38672</v>
      </c>
      <c r="D1540" s="23">
        <f t="shared" si="120"/>
        <v>45.73</v>
      </c>
      <c r="E1540" s="23">
        <f t="shared" si="121"/>
        <v>45.73</v>
      </c>
      <c r="F1540" s="23">
        <f t="shared" si="123"/>
        <v>2.627546946354664E-3</v>
      </c>
      <c r="G1540" s="23">
        <f t="shared" si="122"/>
        <v>2005</v>
      </c>
    </row>
    <row r="1541" spans="1:7" x14ac:dyDescent="0.2">
      <c r="A1541" s="23" t="s">
        <v>1190</v>
      </c>
      <c r="C1541" s="24">
        <f t="shared" si="119"/>
        <v>38673</v>
      </c>
      <c r="D1541" s="23">
        <f t="shared" si="120"/>
        <v>45.67</v>
      </c>
      <c r="E1541" s="23">
        <f t="shared" si="121"/>
        <v>45.67</v>
      </c>
      <c r="F1541" s="23">
        <f t="shared" si="123"/>
        <v>-1.3129104730561338E-3</v>
      </c>
      <c r="G1541" s="23">
        <f t="shared" si="122"/>
        <v>2005</v>
      </c>
    </row>
    <row r="1542" spans="1:7" x14ac:dyDescent="0.2">
      <c r="A1542" s="23" t="s">
        <v>1189</v>
      </c>
      <c r="C1542" s="24">
        <f t="shared" si="119"/>
        <v>38674</v>
      </c>
      <c r="D1542" s="23">
        <f t="shared" si="120"/>
        <v>45.7</v>
      </c>
      <c r="E1542" s="23">
        <f t="shared" si="121"/>
        <v>45.7</v>
      </c>
      <c r="F1542" s="23">
        <f t="shared" si="123"/>
        <v>6.5667070325147977E-4</v>
      </c>
      <c r="G1542" s="23">
        <f t="shared" si="122"/>
        <v>2005</v>
      </c>
    </row>
    <row r="1543" spans="1:7" x14ac:dyDescent="0.2">
      <c r="A1543" s="23" t="s">
        <v>1188</v>
      </c>
      <c r="C1543" s="24">
        <f t="shared" si="119"/>
        <v>38677</v>
      </c>
      <c r="D1543" s="23">
        <f t="shared" si="120"/>
        <v>45.7</v>
      </c>
      <c r="E1543" s="23">
        <f t="shared" si="121"/>
        <v>45.7</v>
      </c>
      <c r="F1543" s="23">
        <f t="shared" si="123"/>
        <v>0</v>
      </c>
      <c r="G1543" s="23">
        <f t="shared" si="122"/>
        <v>2005</v>
      </c>
    </row>
    <row r="1544" spans="1:7" x14ac:dyDescent="0.2">
      <c r="A1544" s="23" t="s">
        <v>1187</v>
      </c>
      <c r="C1544" s="24">
        <f t="shared" ref="C1544:C1607" si="124">VALUE(LEFT(A1544,15))</f>
        <v>38678</v>
      </c>
      <c r="D1544" s="23">
        <f t="shared" ref="D1544:D1607" si="125">VALUE(RIGHT(A1544,9))</f>
        <v>45.78</v>
      </c>
      <c r="E1544" s="23">
        <f t="shared" ref="E1544:E1607" si="126">IF(ISNUMBER(D1544),D1544,D1543)</f>
        <v>45.78</v>
      </c>
      <c r="F1544" s="23">
        <f t="shared" si="123"/>
        <v>1.7490166242615523E-3</v>
      </c>
      <c r="G1544" s="23">
        <f t="shared" ref="G1544:G1607" si="127">YEAR(C1544)</f>
        <v>2005</v>
      </c>
    </row>
    <row r="1545" spans="1:7" x14ac:dyDescent="0.2">
      <c r="A1545" s="23" t="s">
        <v>1186</v>
      </c>
      <c r="C1545" s="24">
        <f t="shared" si="124"/>
        <v>38679</v>
      </c>
      <c r="D1545" s="23">
        <f t="shared" si="125"/>
        <v>45.71</v>
      </c>
      <c r="E1545" s="23">
        <f t="shared" si="126"/>
        <v>45.71</v>
      </c>
      <c r="F1545" s="23">
        <f t="shared" ref="F1545:F1608" si="128">LN(E1545/E1544)</f>
        <v>-1.5302221807675935E-3</v>
      </c>
      <c r="G1545" s="23">
        <f t="shared" si="127"/>
        <v>2005</v>
      </c>
    </row>
    <row r="1546" spans="1:7" x14ac:dyDescent="0.2">
      <c r="A1546" s="23" t="s">
        <v>1185</v>
      </c>
      <c r="C1546" s="24">
        <f t="shared" si="124"/>
        <v>38680</v>
      </c>
      <c r="D1546" s="23" t="e">
        <f t="shared" si="125"/>
        <v>#VALUE!</v>
      </c>
      <c r="E1546" s="23">
        <f t="shared" si="126"/>
        <v>45.71</v>
      </c>
      <c r="F1546" s="23">
        <f t="shared" si="128"/>
        <v>0</v>
      </c>
      <c r="G1546" s="23">
        <f t="shared" si="127"/>
        <v>2005</v>
      </c>
    </row>
    <row r="1547" spans="1:7" x14ac:dyDescent="0.2">
      <c r="A1547" s="23" t="s">
        <v>1184</v>
      </c>
      <c r="C1547" s="24">
        <f t="shared" si="124"/>
        <v>38681</v>
      </c>
      <c r="D1547" s="23">
        <f t="shared" si="125"/>
        <v>45.77</v>
      </c>
      <c r="E1547" s="23">
        <f t="shared" si="126"/>
        <v>45.77</v>
      </c>
      <c r="F1547" s="23">
        <f t="shared" si="128"/>
        <v>1.3117623218977263E-3</v>
      </c>
      <c r="G1547" s="23">
        <f t="shared" si="127"/>
        <v>2005</v>
      </c>
    </row>
    <row r="1548" spans="1:7" x14ac:dyDescent="0.2">
      <c r="A1548" s="23" t="s">
        <v>1183</v>
      </c>
      <c r="C1548" s="24">
        <f t="shared" si="124"/>
        <v>38684</v>
      </c>
      <c r="D1548" s="23">
        <f t="shared" si="125"/>
        <v>45.85</v>
      </c>
      <c r="E1548" s="23">
        <f t="shared" si="126"/>
        <v>45.85</v>
      </c>
      <c r="F1548" s="23">
        <f t="shared" si="128"/>
        <v>1.7463440369230295E-3</v>
      </c>
      <c r="G1548" s="23">
        <f t="shared" si="127"/>
        <v>2005</v>
      </c>
    </row>
    <row r="1549" spans="1:7" x14ac:dyDescent="0.2">
      <c r="A1549" s="23" t="s">
        <v>1182</v>
      </c>
      <c r="C1549" s="24">
        <f t="shared" si="124"/>
        <v>38685</v>
      </c>
      <c r="D1549" s="23">
        <f t="shared" si="125"/>
        <v>45.84</v>
      </c>
      <c r="E1549" s="23">
        <f t="shared" si="126"/>
        <v>45.84</v>
      </c>
      <c r="F1549" s="23">
        <f t="shared" si="128"/>
        <v>-2.1812629598966192E-4</v>
      </c>
      <c r="G1549" s="23">
        <f t="shared" si="127"/>
        <v>2005</v>
      </c>
    </row>
    <row r="1550" spans="1:7" x14ac:dyDescent="0.2">
      <c r="A1550" s="23" t="s">
        <v>1181</v>
      </c>
      <c r="C1550" s="24">
        <f t="shared" si="124"/>
        <v>38686</v>
      </c>
      <c r="D1550" s="23">
        <f t="shared" si="125"/>
        <v>45.87</v>
      </c>
      <c r="E1550" s="23">
        <f t="shared" si="126"/>
        <v>45.87</v>
      </c>
      <c r="F1550" s="23">
        <f t="shared" si="128"/>
        <v>6.5423620259641066E-4</v>
      </c>
      <c r="G1550" s="23">
        <f t="shared" si="127"/>
        <v>2005</v>
      </c>
    </row>
    <row r="1551" spans="1:7" x14ac:dyDescent="0.2">
      <c r="A1551" s="23" t="s">
        <v>1180</v>
      </c>
      <c r="C1551" s="24">
        <f t="shared" si="124"/>
        <v>38687</v>
      </c>
      <c r="D1551" s="23">
        <f t="shared" si="125"/>
        <v>45.97</v>
      </c>
      <c r="E1551" s="23">
        <f t="shared" si="126"/>
        <v>45.97</v>
      </c>
      <c r="F1551" s="23">
        <f t="shared" si="128"/>
        <v>2.1777012090560266E-3</v>
      </c>
      <c r="G1551" s="23">
        <f t="shared" si="127"/>
        <v>2005</v>
      </c>
    </row>
    <row r="1552" spans="1:7" x14ac:dyDescent="0.2">
      <c r="A1552" s="23" t="s">
        <v>1179</v>
      </c>
      <c r="C1552" s="24">
        <f t="shared" si="124"/>
        <v>38688</v>
      </c>
      <c r="D1552" s="23">
        <f t="shared" si="125"/>
        <v>46.11</v>
      </c>
      <c r="E1552" s="23">
        <f t="shared" si="126"/>
        <v>46.11</v>
      </c>
      <c r="F1552" s="23">
        <f t="shared" si="128"/>
        <v>3.0408364004774623E-3</v>
      </c>
      <c r="G1552" s="23">
        <f t="shared" si="127"/>
        <v>2005</v>
      </c>
    </row>
    <row r="1553" spans="1:7" x14ac:dyDescent="0.2">
      <c r="A1553" s="23" t="s">
        <v>1178</v>
      </c>
      <c r="C1553" s="24">
        <f t="shared" si="124"/>
        <v>38691</v>
      </c>
      <c r="D1553" s="23">
        <f t="shared" si="125"/>
        <v>46.26</v>
      </c>
      <c r="E1553" s="23">
        <f t="shared" si="126"/>
        <v>46.26</v>
      </c>
      <c r="F1553" s="23">
        <f t="shared" si="128"/>
        <v>3.2478105846788607E-3</v>
      </c>
      <c r="G1553" s="23">
        <f t="shared" si="127"/>
        <v>2005</v>
      </c>
    </row>
    <row r="1554" spans="1:7" x14ac:dyDescent="0.2">
      <c r="A1554" s="23" t="s">
        <v>1177</v>
      </c>
      <c r="C1554" s="24">
        <f t="shared" si="124"/>
        <v>38692</v>
      </c>
      <c r="D1554" s="23">
        <f t="shared" si="125"/>
        <v>46.13</v>
      </c>
      <c r="E1554" s="23">
        <f t="shared" si="126"/>
        <v>46.13</v>
      </c>
      <c r="F1554" s="23">
        <f t="shared" si="128"/>
        <v>-2.814159233563845E-3</v>
      </c>
      <c r="G1554" s="23">
        <f t="shared" si="127"/>
        <v>2005</v>
      </c>
    </row>
    <row r="1555" spans="1:7" x14ac:dyDescent="0.2">
      <c r="A1555" s="23" t="s">
        <v>1176</v>
      </c>
      <c r="C1555" s="24">
        <f t="shared" si="124"/>
        <v>38693</v>
      </c>
      <c r="D1555" s="23">
        <f t="shared" si="125"/>
        <v>46.17</v>
      </c>
      <c r="E1555" s="23">
        <f t="shared" si="126"/>
        <v>46.17</v>
      </c>
      <c r="F1555" s="23">
        <f t="shared" si="128"/>
        <v>8.6673894916832828E-4</v>
      </c>
      <c r="G1555" s="23">
        <f t="shared" si="127"/>
        <v>2005</v>
      </c>
    </row>
    <row r="1556" spans="1:7" x14ac:dyDescent="0.2">
      <c r="A1556" s="23" t="s">
        <v>1175</v>
      </c>
      <c r="C1556" s="24">
        <f t="shared" si="124"/>
        <v>38694</v>
      </c>
      <c r="D1556" s="23">
        <f t="shared" si="125"/>
        <v>46.18</v>
      </c>
      <c r="E1556" s="23">
        <f t="shared" si="126"/>
        <v>46.18</v>
      </c>
      <c r="F1556" s="23">
        <f t="shared" si="128"/>
        <v>2.1656740745173102E-4</v>
      </c>
      <c r="G1556" s="23">
        <f t="shared" si="127"/>
        <v>2005</v>
      </c>
    </row>
    <row r="1557" spans="1:7" x14ac:dyDescent="0.2">
      <c r="A1557" s="23" t="s">
        <v>1174</v>
      </c>
      <c r="C1557" s="24">
        <f t="shared" si="124"/>
        <v>38695</v>
      </c>
      <c r="D1557" s="23">
        <f t="shared" si="125"/>
        <v>46.11</v>
      </c>
      <c r="E1557" s="23">
        <f t="shared" si="126"/>
        <v>46.11</v>
      </c>
      <c r="F1557" s="23">
        <f t="shared" si="128"/>
        <v>-1.5169577077351719E-3</v>
      </c>
      <c r="G1557" s="23">
        <f t="shared" si="127"/>
        <v>2005</v>
      </c>
    </row>
    <row r="1558" spans="1:7" x14ac:dyDescent="0.2">
      <c r="A1558" s="23" t="s">
        <v>1173</v>
      </c>
      <c r="C1558" s="24">
        <f t="shared" si="124"/>
        <v>38698</v>
      </c>
      <c r="D1558" s="23">
        <f t="shared" si="125"/>
        <v>46</v>
      </c>
      <c r="E1558" s="23">
        <f t="shared" si="126"/>
        <v>46</v>
      </c>
      <c r="F1558" s="23">
        <f t="shared" si="128"/>
        <v>-2.3884497295191646E-3</v>
      </c>
      <c r="G1558" s="23">
        <f t="shared" si="127"/>
        <v>2005</v>
      </c>
    </row>
    <row r="1559" spans="1:7" x14ac:dyDescent="0.2">
      <c r="A1559" s="23" t="s">
        <v>1172</v>
      </c>
      <c r="C1559" s="24">
        <f t="shared" si="124"/>
        <v>38699</v>
      </c>
      <c r="D1559" s="23">
        <f t="shared" si="125"/>
        <v>46.01</v>
      </c>
      <c r="E1559" s="23">
        <f t="shared" si="126"/>
        <v>46.01</v>
      </c>
      <c r="F1559" s="23">
        <f t="shared" si="128"/>
        <v>2.1736767828212737E-4</v>
      </c>
      <c r="G1559" s="23">
        <f t="shared" si="127"/>
        <v>2005</v>
      </c>
    </row>
    <row r="1560" spans="1:7" x14ac:dyDescent="0.2">
      <c r="A1560" s="23" t="s">
        <v>1171</v>
      </c>
      <c r="C1560" s="24">
        <f t="shared" si="124"/>
        <v>38700</v>
      </c>
      <c r="D1560" s="23">
        <f t="shared" si="125"/>
        <v>45.63</v>
      </c>
      <c r="E1560" s="23">
        <f t="shared" si="126"/>
        <v>45.63</v>
      </c>
      <c r="F1560" s="23">
        <f t="shared" si="128"/>
        <v>-8.293369228065995E-3</v>
      </c>
      <c r="G1560" s="23">
        <f t="shared" si="127"/>
        <v>2005</v>
      </c>
    </row>
    <row r="1561" spans="1:7" x14ac:dyDescent="0.2">
      <c r="A1561" s="23" t="s">
        <v>1170</v>
      </c>
      <c r="C1561" s="24">
        <f t="shared" si="124"/>
        <v>38701</v>
      </c>
      <c r="D1561" s="23">
        <f t="shared" si="125"/>
        <v>45.28</v>
      </c>
      <c r="E1561" s="23">
        <f t="shared" si="126"/>
        <v>45.28</v>
      </c>
      <c r="F1561" s="23">
        <f t="shared" si="128"/>
        <v>-7.6999610443837111E-3</v>
      </c>
      <c r="G1561" s="23">
        <f t="shared" si="127"/>
        <v>2005</v>
      </c>
    </row>
    <row r="1562" spans="1:7" x14ac:dyDescent="0.2">
      <c r="A1562" s="23" t="s">
        <v>1169</v>
      </c>
      <c r="C1562" s="24">
        <f t="shared" si="124"/>
        <v>38702</v>
      </c>
      <c r="D1562" s="23">
        <f t="shared" si="125"/>
        <v>45.19</v>
      </c>
      <c r="E1562" s="23">
        <f t="shared" si="126"/>
        <v>45.19</v>
      </c>
      <c r="F1562" s="23">
        <f t="shared" si="128"/>
        <v>-1.9896104717393045E-3</v>
      </c>
      <c r="G1562" s="23">
        <f t="shared" si="127"/>
        <v>2005</v>
      </c>
    </row>
    <row r="1563" spans="1:7" x14ac:dyDescent="0.2">
      <c r="A1563" s="23" t="s">
        <v>1168</v>
      </c>
      <c r="C1563" s="24">
        <f t="shared" si="124"/>
        <v>38705</v>
      </c>
      <c r="D1563" s="23">
        <f t="shared" si="125"/>
        <v>44.94</v>
      </c>
      <c r="E1563" s="23">
        <f t="shared" si="126"/>
        <v>44.94</v>
      </c>
      <c r="F1563" s="23">
        <f t="shared" si="128"/>
        <v>-5.5475566660052114E-3</v>
      </c>
      <c r="G1563" s="23">
        <f t="shared" si="127"/>
        <v>2005</v>
      </c>
    </row>
    <row r="1564" spans="1:7" x14ac:dyDescent="0.2">
      <c r="A1564" s="23" t="s">
        <v>1167</v>
      </c>
      <c r="C1564" s="24">
        <f t="shared" si="124"/>
        <v>38706</v>
      </c>
      <c r="D1564" s="23">
        <f t="shared" si="125"/>
        <v>45.14</v>
      </c>
      <c r="E1564" s="23">
        <f t="shared" si="126"/>
        <v>45.14</v>
      </c>
      <c r="F1564" s="23">
        <f t="shared" si="128"/>
        <v>4.4405046322066504E-3</v>
      </c>
      <c r="G1564" s="23">
        <f t="shared" si="127"/>
        <v>2005</v>
      </c>
    </row>
    <row r="1565" spans="1:7" x14ac:dyDescent="0.2">
      <c r="A1565" s="23" t="s">
        <v>1166</v>
      </c>
      <c r="C1565" s="24">
        <f t="shared" si="124"/>
        <v>38707</v>
      </c>
      <c r="D1565" s="23">
        <f t="shared" si="125"/>
        <v>45.17</v>
      </c>
      <c r="E1565" s="23">
        <f t="shared" si="126"/>
        <v>45.17</v>
      </c>
      <c r="F1565" s="23">
        <f t="shared" si="128"/>
        <v>6.643782771231264E-4</v>
      </c>
      <c r="G1565" s="23">
        <f t="shared" si="127"/>
        <v>2005</v>
      </c>
    </row>
    <row r="1566" spans="1:7" x14ac:dyDescent="0.2">
      <c r="A1566" s="23" t="s">
        <v>1165</v>
      </c>
      <c r="C1566" s="24">
        <f t="shared" si="124"/>
        <v>38708</v>
      </c>
      <c r="D1566" s="23">
        <f t="shared" si="125"/>
        <v>45.14</v>
      </c>
      <c r="E1566" s="23">
        <f t="shared" si="126"/>
        <v>45.14</v>
      </c>
      <c r="F1566" s="23">
        <f t="shared" si="128"/>
        <v>-6.6437827712317844E-4</v>
      </c>
      <c r="G1566" s="23">
        <f t="shared" si="127"/>
        <v>2005</v>
      </c>
    </row>
    <row r="1567" spans="1:7" x14ac:dyDescent="0.2">
      <c r="A1567" s="23" t="s">
        <v>1164</v>
      </c>
      <c r="C1567" s="24">
        <f t="shared" si="124"/>
        <v>38709</v>
      </c>
      <c r="D1567" s="23">
        <f t="shared" si="125"/>
        <v>45.11</v>
      </c>
      <c r="E1567" s="23">
        <f t="shared" si="126"/>
        <v>45.11</v>
      </c>
      <c r="F1567" s="23">
        <f t="shared" si="128"/>
        <v>-6.6481996908515292E-4</v>
      </c>
      <c r="G1567" s="23">
        <f t="shared" si="127"/>
        <v>2005</v>
      </c>
    </row>
    <row r="1568" spans="1:7" x14ac:dyDescent="0.2">
      <c r="A1568" s="23" t="s">
        <v>1163</v>
      </c>
      <c r="C1568" s="24">
        <f t="shared" si="124"/>
        <v>38712</v>
      </c>
      <c r="D1568" s="23" t="e">
        <f t="shared" si="125"/>
        <v>#VALUE!</v>
      </c>
      <c r="E1568" s="23">
        <f t="shared" si="126"/>
        <v>45.11</v>
      </c>
      <c r="F1568" s="23">
        <f t="shared" si="128"/>
        <v>0</v>
      </c>
      <c r="G1568" s="23">
        <f t="shared" si="127"/>
        <v>2005</v>
      </c>
    </row>
    <row r="1569" spans="1:7" x14ac:dyDescent="0.2">
      <c r="A1569" s="23" t="s">
        <v>1162</v>
      </c>
      <c r="C1569" s="24">
        <f t="shared" si="124"/>
        <v>38713</v>
      </c>
      <c r="D1569" s="23">
        <f t="shared" si="125"/>
        <v>45.17</v>
      </c>
      <c r="E1569" s="23">
        <f t="shared" si="126"/>
        <v>45.17</v>
      </c>
      <c r="F1569" s="23">
        <f t="shared" si="128"/>
        <v>1.3291982462083584E-3</v>
      </c>
      <c r="G1569" s="23">
        <f t="shared" si="127"/>
        <v>2005</v>
      </c>
    </row>
    <row r="1570" spans="1:7" x14ac:dyDescent="0.2">
      <c r="A1570" s="23" t="s">
        <v>1161</v>
      </c>
      <c r="C1570" s="24">
        <f t="shared" si="124"/>
        <v>38714</v>
      </c>
      <c r="D1570" s="23">
        <f t="shared" si="125"/>
        <v>45.06</v>
      </c>
      <c r="E1570" s="23">
        <f t="shared" si="126"/>
        <v>45.06</v>
      </c>
      <c r="F1570" s="23">
        <f t="shared" si="128"/>
        <v>-2.4382146624144516E-3</v>
      </c>
      <c r="G1570" s="23">
        <f t="shared" si="127"/>
        <v>2005</v>
      </c>
    </row>
    <row r="1571" spans="1:7" x14ac:dyDescent="0.2">
      <c r="A1571" s="23" t="s">
        <v>1160</v>
      </c>
      <c r="C1571" s="24">
        <f t="shared" si="124"/>
        <v>38715</v>
      </c>
      <c r="D1571" s="23">
        <f t="shared" si="125"/>
        <v>45.11</v>
      </c>
      <c r="E1571" s="23">
        <f t="shared" si="126"/>
        <v>45.11</v>
      </c>
      <c r="F1571" s="23">
        <f t="shared" si="128"/>
        <v>1.1090164162061863E-3</v>
      </c>
      <c r="G1571" s="23">
        <f t="shared" si="127"/>
        <v>2005</v>
      </c>
    </row>
    <row r="1572" spans="1:7" x14ac:dyDescent="0.2">
      <c r="A1572" s="23" t="s">
        <v>1159</v>
      </c>
      <c r="C1572" s="24">
        <f t="shared" si="124"/>
        <v>38716</v>
      </c>
      <c r="D1572" s="23">
        <f t="shared" si="125"/>
        <v>44.95</v>
      </c>
      <c r="E1572" s="23">
        <f t="shared" si="126"/>
        <v>44.95</v>
      </c>
      <c r="F1572" s="23">
        <f t="shared" si="128"/>
        <v>-3.5531905026751718E-3</v>
      </c>
      <c r="G1572" s="23">
        <f t="shared" si="127"/>
        <v>2005</v>
      </c>
    </row>
    <row r="1573" spans="1:7" x14ac:dyDescent="0.2">
      <c r="A1573" s="23" t="s">
        <v>1158</v>
      </c>
      <c r="C1573" s="24">
        <f t="shared" si="124"/>
        <v>38719</v>
      </c>
      <c r="D1573" s="23" t="e">
        <f t="shared" si="125"/>
        <v>#VALUE!</v>
      </c>
      <c r="E1573" s="23">
        <f t="shared" si="126"/>
        <v>44.95</v>
      </c>
      <c r="F1573" s="23">
        <f t="shared" si="128"/>
        <v>0</v>
      </c>
      <c r="G1573" s="23">
        <f t="shared" si="127"/>
        <v>2006</v>
      </c>
    </row>
    <row r="1574" spans="1:7" x14ac:dyDescent="0.2">
      <c r="A1574" s="23" t="s">
        <v>1157</v>
      </c>
      <c r="C1574" s="24">
        <f t="shared" si="124"/>
        <v>38720</v>
      </c>
      <c r="D1574" s="23">
        <f t="shared" si="125"/>
        <v>44.92</v>
      </c>
      <c r="E1574" s="23">
        <f t="shared" si="126"/>
        <v>44.92</v>
      </c>
      <c r="F1574" s="23">
        <f t="shared" si="128"/>
        <v>-6.6763104738689987E-4</v>
      </c>
      <c r="G1574" s="23">
        <f t="shared" si="127"/>
        <v>2006</v>
      </c>
    </row>
    <row r="1575" spans="1:7" x14ac:dyDescent="0.2">
      <c r="A1575" s="23" t="s">
        <v>1156</v>
      </c>
      <c r="C1575" s="24">
        <f t="shared" si="124"/>
        <v>38721</v>
      </c>
      <c r="D1575" s="23">
        <f t="shared" si="125"/>
        <v>44.73</v>
      </c>
      <c r="E1575" s="23">
        <f t="shared" si="126"/>
        <v>44.73</v>
      </c>
      <c r="F1575" s="23">
        <f t="shared" si="128"/>
        <v>-4.2387124254858501E-3</v>
      </c>
      <c r="G1575" s="23">
        <f t="shared" si="127"/>
        <v>2006</v>
      </c>
    </row>
    <row r="1576" spans="1:7" x14ac:dyDescent="0.2">
      <c r="A1576" s="23" t="s">
        <v>1155</v>
      </c>
      <c r="C1576" s="24">
        <f t="shared" si="124"/>
        <v>38722</v>
      </c>
      <c r="D1576" s="23">
        <f t="shared" si="125"/>
        <v>44.6</v>
      </c>
      <c r="E1576" s="23">
        <f t="shared" si="126"/>
        <v>44.6</v>
      </c>
      <c r="F1576" s="23">
        <f t="shared" si="128"/>
        <v>-2.91055841873824E-3</v>
      </c>
      <c r="G1576" s="23">
        <f t="shared" si="127"/>
        <v>2006</v>
      </c>
    </row>
    <row r="1577" spans="1:7" x14ac:dyDescent="0.2">
      <c r="A1577" s="23" t="s">
        <v>1154</v>
      </c>
      <c r="C1577" s="24">
        <f t="shared" si="124"/>
        <v>38723</v>
      </c>
      <c r="D1577" s="23">
        <f t="shared" si="125"/>
        <v>44.32</v>
      </c>
      <c r="E1577" s="23">
        <f t="shared" si="126"/>
        <v>44.32</v>
      </c>
      <c r="F1577" s="23">
        <f t="shared" si="128"/>
        <v>-6.2978165869899882E-3</v>
      </c>
      <c r="G1577" s="23">
        <f t="shared" si="127"/>
        <v>2006</v>
      </c>
    </row>
    <row r="1578" spans="1:7" x14ac:dyDescent="0.2">
      <c r="A1578" s="23" t="s">
        <v>1153</v>
      </c>
      <c r="C1578" s="24">
        <f t="shared" si="124"/>
        <v>38726</v>
      </c>
      <c r="D1578" s="23">
        <f t="shared" si="125"/>
        <v>44.2</v>
      </c>
      <c r="E1578" s="23">
        <f t="shared" si="126"/>
        <v>44.2</v>
      </c>
      <c r="F1578" s="23">
        <f t="shared" si="128"/>
        <v>-2.7112533553758549E-3</v>
      </c>
      <c r="G1578" s="23">
        <f t="shared" si="127"/>
        <v>2006</v>
      </c>
    </row>
    <row r="1579" spans="1:7" x14ac:dyDescent="0.2">
      <c r="A1579" s="23" t="s">
        <v>1152</v>
      </c>
      <c r="C1579" s="24">
        <f t="shared" si="124"/>
        <v>38727</v>
      </c>
      <c r="D1579" s="23">
        <f t="shared" si="125"/>
        <v>44.14</v>
      </c>
      <c r="E1579" s="23">
        <f t="shared" si="126"/>
        <v>44.14</v>
      </c>
      <c r="F1579" s="23">
        <f t="shared" si="128"/>
        <v>-1.3583882550622067E-3</v>
      </c>
      <c r="G1579" s="23">
        <f t="shared" si="127"/>
        <v>2006</v>
      </c>
    </row>
    <row r="1580" spans="1:7" x14ac:dyDescent="0.2">
      <c r="A1580" s="23" t="s">
        <v>1151</v>
      </c>
      <c r="C1580" s="24">
        <f t="shared" si="124"/>
        <v>38728</v>
      </c>
      <c r="D1580" s="23">
        <f t="shared" si="125"/>
        <v>43.89</v>
      </c>
      <c r="E1580" s="23">
        <f t="shared" si="126"/>
        <v>43.89</v>
      </c>
      <c r="F1580" s="23">
        <f t="shared" si="128"/>
        <v>-5.6798971284476663E-3</v>
      </c>
      <c r="G1580" s="23">
        <f t="shared" si="127"/>
        <v>2006</v>
      </c>
    </row>
    <row r="1581" spans="1:7" x14ac:dyDescent="0.2">
      <c r="A1581" s="23" t="s">
        <v>1150</v>
      </c>
      <c r="C1581" s="24">
        <f t="shared" si="124"/>
        <v>38729</v>
      </c>
      <c r="D1581" s="23">
        <f t="shared" si="125"/>
        <v>43.99</v>
      </c>
      <c r="E1581" s="23">
        <f t="shared" si="126"/>
        <v>43.99</v>
      </c>
      <c r="F1581" s="23">
        <f t="shared" si="128"/>
        <v>2.2758316604857267E-3</v>
      </c>
      <c r="G1581" s="23">
        <f t="shared" si="127"/>
        <v>2006</v>
      </c>
    </row>
    <row r="1582" spans="1:7" x14ac:dyDescent="0.2">
      <c r="A1582" s="23" t="s">
        <v>1149</v>
      </c>
      <c r="C1582" s="24">
        <f t="shared" si="124"/>
        <v>38730</v>
      </c>
      <c r="D1582" s="23">
        <f t="shared" si="125"/>
        <v>44.1</v>
      </c>
      <c r="E1582" s="23">
        <f t="shared" si="126"/>
        <v>44.1</v>
      </c>
      <c r="F1582" s="23">
        <f t="shared" si="128"/>
        <v>2.4974470921719297E-3</v>
      </c>
      <c r="G1582" s="23">
        <f t="shared" si="127"/>
        <v>2006</v>
      </c>
    </row>
    <row r="1583" spans="1:7" x14ac:dyDescent="0.2">
      <c r="A1583" s="23" t="s">
        <v>1148</v>
      </c>
      <c r="C1583" s="24">
        <f t="shared" si="124"/>
        <v>38733</v>
      </c>
      <c r="D1583" s="23" t="e">
        <f t="shared" si="125"/>
        <v>#VALUE!</v>
      </c>
      <c r="E1583" s="23">
        <f t="shared" si="126"/>
        <v>44.1</v>
      </c>
      <c r="F1583" s="23">
        <f t="shared" si="128"/>
        <v>0</v>
      </c>
      <c r="G1583" s="23">
        <f t="shared" si="127"/>
        <v>2006</v>
      </c>
    </row>
    <row r="1584" spans="1:7" x14ac:dyDescent="0.2">
      <c r="A1584" s="23" t="s">
        <v>1147</v>
      </c>
      <c r="C1584" s="24">
        <f t="shared" si="124"/>
        <v>38734</v>
      </c>
      <c r="D1584" s="23">
        <f t="shared" si="125"/>
        <v>44.23</v>
      </c>
      <c r="E1584" s="23">
        <f t="shared" si="126"/>
        <v>44.23</v>
      </c>
      <c r="F1584" s="23">
        <f t="shared" si="128"/>
        <v>2.943509427434945E-3</v>
      </c>
      <c r="G1584" s="23">
        <f t="shared" si="127"/>
        <v>2006</v>
      </c>
    </row>
    <row r="1585" spans="1:7" x14ac:dyDescent="0.2">
      <c r="A1585" s="23" t="s">
        <v>1146</v>
      </c>
      <c r="C1585" s="24">
        <f t="shared" si="124"/>
        <v>38735</v>
      </c>
      <c r="D1585" s="23">
        <f t="shared" si="125"/>
        <v>44.29</v>
      </c>
      <c r="E1585" s="23">
        <f t="shared" si="126"/>
        <v>44.29</v>
      </c>
      <c r="F1585" s="23">
        <f t="shared" si="128"/>
        <v>1.3556260548714858E-3</v>
      </c>
      <c r="G1585" s="23">
        <f t="shared" si="127"/>
        <v>2006</v>
      </c>
    </row>
    <row r="1586" spans="1:7" x14ac:dyDescent="0.2">
      <c r="A1586" s="23" t="s">
        <v>1145</v>
      </c>
      <c r="C1586" s="24">
        <f t="shared" si="124"/>
        <v>38736</v>
      </c>
      <c r="D1586" s="23">
        <f t="shared" si="125"/>
        <v>44.14</v>
      </c>
      <c r="E1586" s="23">
        <f t="shared" si="126"/>
        <v>44.14</v>
      </c>
      <c r="F1586" s="23">
        <f t="shared" si="128"/>
        <v>-3.3925171065164964E-3</v>
      </c>
      <c r="G1586" s="23">
        <f t="shared" si="127"/>
        <v>2006</v>
      </c>
    </row>
    <row r="1587" spans="1:7" x14ac:dyDescent="0.2">
      <c r="A1587" s="23" t="s">
        <v>1144</v>
      </c>
      <c r="C1587" s="24">
        <f t="shared" si="124"/>
        <v>38737</v>
      </c>
      <c r="D1587" s="23">
        <f t="shared" si="125"/>
        <v>44.1</v>
      </c>
      <c r="E1587" s="23">
        <f t="shared" si="126"/>
        <v>44.1</v>
      </c>
      <c r="F1587" s="23">
        <f t="shared" si="128"/>
        <v>-9.066183757899767E-4</v>
      </c>
      <c r="G1587" s="23">
        <f t="shared" si="127"/>
        <v>2006</v>
      </c>
    </row>
    <row r="1588" spans="1:7" x14ac:dyDescent="0.2">
      <c r="A1588" s="23" t="s">
        <v>1143</v>
      </c>
      <c r="C1588" s="24">
        <f t="shared" si="124"/>
        <v>38740</v>
      </c>
      <c r="D1588" s="23">
        <f t="shared" si="125"/>
        <v>44.1</v>
      </c>
      <c r="E1588" s="23">
        <f t="shared" si="126"/>
        <v>44.1</v>
      </c>
      <c r="F1588" s="23">
        <f t="shared" si="128"/>
        <v>0</v>
      </c>
      <c r="G1588" s="23">
        <f t="shared" si="127"/>
        <v>2006</v>
      </c>
    </row>
    <row r="1589" spans="1:7" x14ac:dyDescent="0.2">
      <c r="A1589" s="23" t="s">
        <v>1142</v>
      </c>
      <c r="C1589" s="24">
        <f t="shared" si="124"/>
        <v>38741</v>
      </c>
      <c r="D1589" s="23">
        <f t="shared" si="125"/>
        <v>44.19</v>
      </c>
      <c r="E1589" s="23">
        <f t="shared" si="126"/>
        <v>44.19</v>
      </c>
      <c r="F1589" s="23">
        <f t="shared" si="128"/>
        <v>2.0387366898483089E-3</v>
      </c>
      <c r="G1589" s="23">
        <f t="shared" si="127"/>
        <v>2006</v>
      </c>
    </row>
    <row r="1590" spans="1:7" x14ac:dyDescent="0.2">
      <c r="A1590" s="23" t="s">
        <v>1141</v>
      </c>
      <c r="C1590" s="24">
        <f t="shared" si="124"/>
        <v>38742</v>
      </c>
      <c r="D1590" s="23">
        <f t="shared" si="125"/>
        <v>44.08</v>
      </c>
      <c r="E1590" s="23">
        <f t="shared" si="126"/>
        <v>44.08</v>
      </c>
      <c r="F1590" s="23">
        <f t="shared" si="128"/>
        <v>-2.492354297989499E-3</v>
      </c>
      <c r="G1590" s="23">
        <f t="shared" si="127"/>
        <v>2006</v>
      </c>
    </row>
    <row r="1591" spans="1:7" x14ac:dyDescent="0.2">
      <c r="A1591" s="23" t="s">
        <v>1140</v>
      </c>
      <c r="C1591" s="24">
        <f t="shared" si="124"/>
        <v>38743</v>
      </c>
      <c r="D1591" s="23">
        <f t="shared" si="125"/>
        <v>44</v>
      </c>
      <c r="E1591" s="23">
        <f t="shared" si="126"/>
        <v>44</v>
      </c>
      <c r="F1591" s="23">
        <f t="shared" si="128"/>
        <v>-1.816530926397894E-3</v>
      </c>
      <c r="G1591" s="23">
        <f t="shared" si="127"/>
        <v>2006</v>
      </c>
    </row>
    <row r="1592" spans="1:7" x14ac:dyDescent="0.2">
      <c r="A1592" s="23" t="s">
        <v>1139</v>
      </c>
      <c r="C1592" s="24">
        <f t="shared" si="124"/>
        <v>38744</v>
      </c>
      <c r="D1592" s="23">
        <f t="shared" si="125"/>
        <v>44</v>
      </c>
      <c r="E1592" s="23">
        <f t="shared" si="126"/>
        <v>44</v>
      </c>
      <c r="F1592" s="23">
        <f t="shared" si="128"/>
        <v>0</v>
      </c>
      <c r="G1592" s="23">
        <f t="shared" si="127"/>
        <v>2006</v>
      </c>
    </row>
    <row r="1593" spans="1:7" x14ac:dyDescent="0.2">
      <c r="A1593" s="23" t="s">
        <v>1138</v>
      </c>
      <c r="C1593" s="24">
        <f t="shared" si="124"/>
        <v>38747</v>
      </c>
      <c r="D1593" s="23">
        <f t="shared" si="125"/>
        <v>44.04</v>
      </c>
      <c r="E1593" s="23">
        <f t="shared" si="126"/>
        <v>44.04</v>
      </c>
      <c r="F1593" s="23">
        <f t="shared" si="128"/>
        <v>9.0867793621811225E-4</v>
      </c>
      <c r="G1593" s="23">
        <f t="shared" si="127"/>
        <v>2006</v>
      </c>
    </row>
    <row r="1594" spans="1:7" x14ac:dyDescent="0.2">
      <c r="A1594" s="23" t="s">
        <v>1137</v>
      </c>
      <c r="C1594" s="24">
        <f t="shared" si="124"/>
        <v>38748</v>
      </c>
      <c r="D1594" s="23">
        <f t="shared" si="125"/>
        <v>43.96</v>
      </c>
      <c r="E1594" s="23">
        <f t="shared" si="126"/>
        <v>43.96</v>
      </c>
      <c r="F1594" s="23">
        <f t="shared" si="128"/>
        <v>-1.8181823190585162E-3</v>
      </c>
      <c r="G1594" s="23">
        <f t="shared" si="127"/>
        <v>2006</v>
      </c>
    </row>
    <row r="1595" spans="1:7" x14ac:dyDescent="0.2">
      <c r="A1595" s="23" t="s">
        <v>1136</v>
      </c>
      <c r="C1595" s="24">
        <f t="shared" si="124"/>
        <v>38749</v>
      </c>
      <c r="D1595" s="23">
        <f t="shared" si="125"/>
        <v>44.13</v>
      </c>
      <c r="E1595" s="23">
        <f t="shared" si="126"/>
        <v>44.13</v>
      </c>
      <c r="F1595" s="23">
        <f t="shared" si="128"/>
        <v>3.8596937460353298E-3</v>
      </c>
      <c r="G1595" s="23">
        <f t="shared" si="127"/>
        <v>2006</v>
      </c>
    </row>
    <row r="1596" spans="1:7" x14ac:dyDescent="0.2">
      <c r="A1596" s="23" t="s">
        <v>1135</v>
      </c>
      <c r="C1596" s="24">
        <f t="shared" si="124"/>
        <v>38750</v>
      </c>
      <c r="D1596" s="23">
        <f t="shared" si="125"/>
        <v>44.16</v>
      </c>
      <c r="E1596" s="23">
        <f t="shared" si="126"/>
        <v>44.16</v>
      </c>
      <c r="F1596" s="23">
        <f t="shared" si="128"/>
        <v>6.7957868738390025E-4</v>
      </c>
      <c r="G1596" s="23">
        <f t="shared" si="127"/>
        <v>2006</v>
      </c>
    </row>
    <row r="1597" spans="1:7" x14ac:dyDescent="0.2">
      <c r="A1597" s="23" t="s">
        <v>1134</v>
      </c>
      <c r="C1597" s="24">
        <f t="shared" si="124"/>
        <v>38751</v>
      </c>
      <c r="D1597" s="23">
        <f t="shared" si="125"/>
        <v>44.14</v>
      </c>
      <c r="E1597" s="23">
        <f t="shared" si="126"/>
        <v>44.14</v>
      </c>
      <c r="F1597" s="23">
        <f t="shared" si="128"/>
        <v>-4.5300114024939253E-4</v>
      </c>
      <c r="G1597" s="23">
        <f t="shared" si="127"/>
        <v>2006</v>
      </c>
    </row>
    <row r="1598" spans="1:7" x14ac:dyDescent="0.2">
      <c r="A1598" s="23" t="s">
        <v>1133</v>
      </c>
      <c r="C1598" s="24">
        <f t="shared" si="124"/>
        <v>38754</v>
      </c>
      <c r="D1598" s="23">
        <f t="shared" si="125"/>
        <v>44.14</v>
      </c>
      <c r="E1598" s="23">
        <f t="shared" si="126"/>
        <v>44.14</v>
      </c>
      <c r="F1598" s="23">
        <f t="shared" si="128"/>
        <v>0</v>
      </c>
      <c r="G1598" s="23">
        <f t="shared" si="127"/>
        <v>2006</v>
      </c>
    </row>
    <row r="1599" spans="1:7" x14ac:dyDescent="0.2">
      <c r="A1599" s="23" t="s">
        <v>1132</v>
      </c>
      <c r="C1599" s="24">
        <f t="shared" si="124"/>
        <v>38755</v>
      </c>
      <c r="D1599" s="23">
        <f t="shared" si="125"/>
        <v>44.15</v>
      </c>
      <c r="E1599" s="23">
        <f t="shared" si="126"/>
        <v>44.15</v>
      </c>
      <c r="F1599" s="23">
        <f t="shared" si="128"/>
        <v>2.2652622137863713E-4</v>
      </c>
      <c r="G1599" s="23">
        <f t="shared" si="127"/>
        <v>2006</v>
      </c>
    </row>
    <row r="1600" spans="1:7" x14ac:dyDescent="0.2">
      <c r="A1600" s="23" t="s">
        <v>1131</v>
      </c>
      <c r="C1600" s="24">
        <f t="shared" si="124"/>
        <v>38756</v>
      </c>
      <c r="D1600" s="23">
        <f t="shared" si="125"/>
        <v>44.17</v>
      </c>
      <c r="E1600" s="23">
        <f t="shared" si="126"/>
        <v>44.17</v>
      </c>
      <c r="F1600" s="23">
        <f t="shared" si="128"/>
        <v>4.5289855846603798E-4</v>
      </c>
      <c r="G1600" s="23">
        <f t="shared" si="127"/>
        <v>2006</v>
      </c>
    </row>
    <row r="1601" spans="1:7" x14ac:dyDescent="0.2">
      <c r="A1601" s="23" t="s">
        <v>1130</v>
      </c>
      <c r="C1601" s="24">
        <f t="shared" si="124"/>
        <v>38757</v>
      </c>
      <c r="D1601" s="23">
        <f t="shared" si="125"/>
        <v>44.1</v>
      </c>
      <c r="E1601" s="23">
        <f t="shared" si="126"/>
        <v>44.1</v>
      </c>
      <c r="F1601" s="23">
        <f t="shared" si="128"/>
        <v>-1.5860431556347402E-3</v>
      </c>
      <c r="G1601" s="23">
        <f t="shared" si="127"/>
        <v>2006</v>
      </c>
    </row>
    <row r="1602" spans="1:7" x14ac:dyDescent="0.2">
      <c r="A1602" s="23" t="s">
        <v>1129</v>
      </c>
      <c r="C1602" s="24">
        <f t="shared" si="124"/>
        <v>38758</v>
      </c>
      <c r="D1602" s="23">
        <f t="shared" si="125"/>
        <v>44.1</v>
      </c>
      <c r="E1602" s="23">
        <f t="shared" si="126"/>
        <v>44.1</v>
      </c>
      <c r="F1602" s="23">
        <f t="shared" si="128"/>
        <v>0</v>
      </c>
      <c r="G1602" s="23">
        <f t="shared" si="127"/>
        <v>2006</v>
      </c>
    </row>
    <row r="1603" spans="1:7" x14ac:dyDescent="0.2">
      <c r="A1603" s="23" t="s">
        <v>1128</v>
      </c>
      <c r="C1603" s="24">
        <f t="shared" si="124"/>
        <v>38761</v>
      </c>
      <c r="D1603" s="23">
        <f t="shared" si="125"/>
        <v>44.17</v>
      </c>
      <c r="E1603" s="23">
        <f t="shared" si="126"/>
        <v>44.17</v>
      </c>
      <c r="F1603" s="23">
        <f t="shared" si="128"/>
        <v>1.5860431556347797E-3</v>
      </c>
      <c r="G1603" s="23">
        <f t="shared" si="127"/>
        <v>2006</v>
      </c>
    </row>
    <row r="1604" spans="1:7" x14ac:dyDescent="0.2">
      <c r="A1604" s="23" t="s">
        <v>1127</v>
      </c>
      <c r="C1604" s="24">
        <f t="shared" si="124"/>
        <v>38762</v>
      </c>
      <c r="D1604" s="23">
        <f t="shared" si="125"/>
        <v>44.15</v>
      </c>
      <c r="E1604" s="23">
        <f t="shared" si="126"/>
        <v>44.15</v>
      </c>
      <c r="F1604" s="23">
        <f t="shared" si="128"/>
        <v>-4.5289855846617248E-4</v>
      </c>
      <c r="G1604" s="23">
        <f t="shared" si="127"/>
        <v>2006</v>
      </c>
    </row>
    <row r="1605" spans="1:7" x14ac:dyDescent="0.2">
      <c r="A1605" s="23" t="s">
        <v>1126</v>
      </c>
      <c r="C1605" s="24">
        <f t="shared" si="124"/>
        <v>38763</v>
      </c>
      <c r="D1605" s="23">
        <f t="shared" si="125"/>
        <v>44.15</v>
      </c>
      <c r="E1605" s="23">
        <f t="shared" si="126"/>
        <v>44.15</v>
      </c>
      <c r="F1605" s="23">
        <f t="shared" si="128"/>
        <v>0</v>
      </c>
      <c r="G1605" s="23">
        <f t="shared" si="127"/>
        <v>2006</v>
      </c>
    </row>
    <row r="1606" spans="1:7" x14ac:dyDescent="0.2">
      <c r="A1606" s="23" t="s">
        <v>1125</v>
      </c>
      <c r="C1606" s="24">
        <f t="shared" si="124"/>
        <v>38764</v>
      </c>
      <c r="D1606" s="23">
        <f t="shared" si="125"/>
        <v>44.25</v>
      </c>
      <c r="E1606" s="23">
        <f t="shared" si="126"/>
        <v>44.25</v>
      </c>
      <c r="F1606" s="23">
        <f t="shared" si="128"/>
        <v>2.2624444039695433E-3</v>
      </c>
      <c r="G1606" s="23">
        <f t="shared" si="127"/>
        <v>2006</v>
      </c>
    </row>
    <row r="1607" spans="1:7" x14ac:dyDescent="0.2">
      <c r="A1607" s="23" t="s">
        <v>1124</v>
      </c>
      <c r="C1607" s="24">
        <f t="shared" si="124"/>
        <v>38765</v>
      </c>
      <c r="D1607" s="23">
        <f t="shared" si="125"/>
        <v>44.33</v>
      </c>
      <c r="E1607" s="23">
        <f t="shared" si="126"/>
        <v>44.33</v>
      </c>
      <c r="F1607" s="23">
        <f t="shared" si="128"/>
        <v>1.8062773030236802E-3</v>
      </c>
      <c r="G1607" s="23">
        <f t="shared" si="127"/>
        <v>2006</v>
      </c>
    </row>
    <row r="1608" spans="1:7" x14ac:dyDescent="0.2">
      <c r="A1608" s="23" t="s">
        <v>1123</v>
      </c>
      <c r="C1608" s="24">
        <f t="shared" ref="C1608:C1671" si="129">VALUE(LEFT(A1608,15))</f>
        <v>38768</v>
      </c>
      <c r="D1608" s="23" t="e">
        <f t="shared" ref="D1608:D1671" si="130">VALUE(RIGHT(A1608,9))</f>
        <v>#VALUE!</v>
      </c>
      <c r="E1608" s="23">
        <f t="shared" ref="E1608:E1671" si="131">IF(ISNUMBER(D1608),D1608,D1607)</f>
        <v>44.33</v>
      </c>
      <c r="F1608" s="23">
        <f t="shared" si="128"/>
        <v>0</v>
      </c>
      <c r="G1608" s="23">
        <f t="shared" ref="G1608:G1671" si="132">YEAR(C1608)</f>
        <v>2006</v>
      </c>
    </row>
    <row r="1609" spans="1:7" x14ac:dyDescent="0.2">
      <c r="A1609" s="23" t="s">
        <v>1122</v>
      </c>
      <c r="C1609" s="24">
        <f t="shared" si="129"/>
        <v>38769</v>
      </c>
      <c r="D1609" s="23">
        <f t="shared" si="130"/>
        <v>44.36</v>
      </c>
      <c r="E1609" s="23">
        <f t="shared" si="131"/>
        <v>44.36</v>
      </c>
      <c r="F1609" s="23">
        <f t="shared" ref="F1609:F1672" si="133">LN(E1609/E1608)</f>
        <v>6.7651372520414414E-4</v>
      </c>
      <c r="G1609" s="23">
        <f t="shared" si="132"/>
        <v>2006</v>
      </c>
    </row>
    <row r="1610" spans="1:7" x14ac:dyDescent="0.2">
      <c r="A1610" s="23" t="s">
        <v>1121</v>
      </c>
      <c r="C1610" s="24">
        <f t="shared" si="129"/>
        <v>38770</v>
      </c>
      <c r="D1610" s="23">
        <f t="shared" si="130"/>
        <v>44.54</v>
      </c>
      <c r="E1610" s="23">
        <f t="shared" si="131"/>
        <v>44.54</v>
      </c>
      <c r="F1610" s="23">
        <f t="shared" si="133"/>
        <v>4.0494993470553027E-3</v>
      </c>
      <c r="G1610" s="23">
        <f t="shared" si="132"/>
        <v>2006</v>
      </c>
    </row>
    <row r="1611" spans="1:7" x14ac:dyDescent="0.2">
      <c r="A1611" s="23" t="s">
        <v>1120</v>
      </c>
      <c r="C1611" s="24">
        <f t="shared" si="129"/>
        <v>38771</v>
      </c>
      <c r="D1611" s="23">
        <f t="shared" si="130"/>
        <v>44.36</v>
      </c>
      <c r="E1611" s="23">
        <f t="shared" si="131"/>
        <v>44.36</v>
      </c>
      <c r="F1611" s="23">
        <f t="shared" si="133"/>
        <v>-4.0494993470553062E-3</v>
      </c>
      <c r="G1611" s="23">
        <f t="shared" si="132"/>
        <v>2006</v>
      </c>
    </row>
    <row r="1612" spans="1:7" x14ac:dyDescent="0.2">
      <c r="A1612" s="23" t="s">
        <v>1119</v>
      </c>
      <c r="C1612" s="24">
        <f t="shared" si="129"/>
        <v>38772</v>
      </c>
      <c r="D1612" s="23">
        <f t="shared" si="130"/>
        <v>44.35</v>
      </c>
      <c r="E1612" s="23">
        <f t="shared" si="131"/>
        <v>44.35</v>
      </c>
      <c r="F1612" s="23">
        <f t="shared" si="133"/>
        <v>-2.2545372657770363E-4</v>
      </c>
      <c r="G1612" s="23">
        <f t="shared" si="132"/>
        <v>2006</v>
      </c>
    </row>
    <row r="1613" spans="1:7" x14ac:dyDescent="0.2">
      <c r="A1613" s="23" t="s">
        <v>1118</v>
      </c>
      <c r="C1613" s="24">
        <f t="shared" si="129"/>
        <v>38775</v>
      </c>
      <c r="D1613" s="23">
        <f t="shared" si="130"/>
        <v>44.41</v>
      </c>
      <c r="E1613" s="23">
        <f t="shared" si="131"/>
        <v>44.41</v>
      </c>
      <c r="F1613" s="23">
        <f t="shared" si="133"/>
        <v>1.3519605484222958E-3</v>
      </c>
      <c r="G1613" s="23">
        <f t="shared" si="132"/>
        <v>2006</v>
      </c>
    </row>
    <row r="1614" spans="1:7" x14ac:dyDescent="0.2">
      <c r="A1614" s="23" t="s">
        <v>1117</v>
      </c>
      <c r="C1614" s="24">
        <f t="shared" si="129"/>
        <v>38776</v>
      </c>
      <c r="D1614" s="23">
        <f t="shared" si="130"/>
        <v>44.21</v>
      </c>
      <c r="E1614" s="23">
        <f t="shared" si="131"/>
        <v>44.21</v>
      </c>
      <c r="F1614" s="23">
        <f t="shared" si="133"/>
        <v>-4.5136614658589603E-3</v>
      </c>
      <c r="G1614" s="23">
        <f t="shared" si="132"/>
        <v>2006</v>
      </c>
    </row>
    <row r="1615" spans="1:7" x14ac:dyDescent="0.2">
      <c r="A1615" s="23" t="s">
        <v>1116</v>
      </c>
      <c r="C1615" s="24">
        <f t="shared" si="129"/>
        <v>38777</v>
      </c>
      <c r="D1615" s="23">
        <f t="shared" si="130"/>
        <v>44.35</v>
      </c>
      <c r="E1615" s="23">
        <f t="shared" si="131"/>
        <v>44.35</v>
      </c>
      <c r="F1615" s="23">
        <f t="shared" si="133"/>
        <v>3.161700917436627E-3</v>
      </c>
      <c r="G1615" s="23">
        <f t="shared" si="132"/>
        <v>2006</v>
      </c>
    </row>
    <row r="1616" spans="1:7" x14ac:dyDescent="0.2">
      <c r="A1616" s="23" t="s">
        <v>1115</v>
      </c>
      <c r="C1616" s="24">
        <f t="shared" si="129"/>
        <v>38778</v>
      </c>
      <c r="D1616" s="23">
        <f t="shared" si="130"/>
        <v>44.18</v>
      </c>
      <c r="E1616" s="23">
        <f t="shared" si="131"/>
        <v>44.18</v>
      </c>
      <c r="F1616" s="23">
        <f t="shared" si="133"/>
        <v>-3.8405107636173674E-3</v>
      </c>
      <c r="G1616" s="23">
        <f t="shared" si="132"/>
        <v>2006</v>
      </c>
    </row>
    <row r="1617" spans="1:7" x14ac:dyDescent="0.2">
      <c r="A1617" s="23" t="s">
        <v>1114</v>
      </c>
      <c r="C1617" s="24">
        <f t="shared" si="129"/>
        <v>38779</v>
      </c>
      <c r="D1617" s="23">
        <f t="shared" si="130"/>
        <v>44.09</v>
      </c>
      <c r="E1617" s="23">
        <f t="shared" si="131"/>
        <v>44.09</v>
      </c>
      <c r="F1617" s="23">
        <f t="shared" si="133"/>
        <v>-2.0391986221248003E-3</v>
      </c>
      <c r="G1617" s="23">
        <f t="shared" si="132"/>
        <v>2006</v>
      </c>
    </row>
    <row r="1618" spans="1:7" x14ac:dyDescent="0.2">
      <c r="A1618" s="23" t="s">
        <v>1113</v>
      </c>
      <c r="C1618" s="24">
        <f t="shared" si="129"/>
        <v>38782</v>
      </c>
      <c r="D1618" s="23">
        <f t="shared" si="130"/>
        <v>44.18</v>
      </c>
      <c r="E1618" s="23">
        <f t="shared" si="131"/>
        <v>44.18</v>
      </c>
      <c r="F1618" s="23">
        <f t="shared" si="133"/>
        <v>2.0391986221247162E-3</v>
      </c>
      <c r="G1618" s="23">
        <f t="shared" si="132"/>
        <v>2006</v>
      </c>
    </row>
    <row r="1619" spans="1:7" x14ac:dyDescent="0.2">
      <c r="A1619" s="23" t="s">
        <v>1112</v>
      </c>
      <c r="C1619" s="24">
        <f t="shared" si="129"/>
        <v>38783</v>
      </c>
      <c r="D1619" s="23">
        <f t="shared" si="130"/>
        <v>44.24</v>
      </c>
      <c r="E1619" s="23">
        <f t="shared" si="131"/>
        <v>44.24</v>
      </c>
      <c r="F1619" s="23">
        <f t="shared" si="133"/>
        <v>1.3571592221082818E-3</v>
      </c>
      <c r="G1619" s="23">
        <f t="shared" si="132"/>
        <v>2006</v>
      </c>
    </row>
    <row r="1620" spans="1:7" x14ac:dyDescent="0.2">
      <c r="A1620" s="23" t="s">
        <v>1111</v>
      </c>
      <c r="C1620" s="24">
        <f t="shared" si="129"/>
        <v>38784</v>
      </c>
      <c r="D1620" s="23">
        <f t="shared" si="130"/>
        <v>44.36</v>
      </c>
      <c r="E1620" s="23">
        <f t="shared" si="131"/>
        <v>44.36</v>
      </c>
      <c r="F1620" s="23">
        <f t="shared" si="133"/>
        <v>2.7088052680868772E-3</v>
      </c>
      <c r="G1620" s="23">
        <f t="shared" si="132"/>
        <v>2006</v>
      </c>
    </row>
    <row r="1621" spans="1:7" x14ac:dyDescent="0.2">
      <c r="A1621" s="23" t="s">
        <v>1110</v>
      </c>
      <c r="C1621" s="24">
        <f t="shared" si="129"/>
        <v>38785</v>
      </c>
      <c r="D1621" s="23">
        <f t="shared" si="130"/>
        <v>44.3</v>
      </c>
      <c r="E1621" s="23">
        <f t="shared" si="131"/>
        <v>44.3</v>
      </c>
      <c r="F1621" s="23">
        <f t="shared" si="133"/>
        <v>-1.3534854310763762E-3</v>
      </c>
      <c r="G1621" s="23">
        <f t="shared" si="132"/>
        <v>2006</v>
      </c>
    </row>
    <row r="1622" spans="1:7" x14ac:dyDescent="0.2">
      <c r="A1622" s="23" t="s">
        <v>1109</v>
      </c>
      <c r="C1622" s="24">
        <f t="shared" si="129"/>
        <v>38786</v>
      </c>
      <c r="D1622" s="23">
        <f t="shared" si="130"/>
        <v>44.31</v>
      </c>
      <c r="E1622" s="23">
        <f t="shared" si="131"/>
        <v>44.31</v>
      </c>
      <c r="F1622" s="23">
        <f t="shared" si="133"/>
        <v>2.2570816030832217E-4</v>
      </c>
      <c r="G1622" s="23">
        <f t="shared" si="132"/>
        <v>2006</v>
      </c>
    </row>
    <row r="1623" spans="1:7" x14ac:dyDescent="0.2">
      <c r="A1623" s="23" t="s">
        <v>1108</v>
      </c>
      <c r="C1623" s="24">
        <f t="shared" si="129"/>
        <v>38789</v>
      </c>
      <c r="D1623" s="23">
        <f t="shared" si="130"/>
        <v>44.38</v>
      </c>
      <c r="E1623" s="23">
        <f t="shared" si="131"/>
        <v>44.38</v>
      </c>
      <c r="F1623" s="23">
        <f t="shared" si="133"/>
        <v>1.5785322930497896E-3</v>
      </c>
      <c r="G1623" s="23">
        <f t="shared" si="132"/>
        <v>2006</v>
      </c>
    </row>
    <row r="1624" spans="1:7" x14ac:dyDescent="0.2">
      <c r="A1624" s="23" t="s">
        <v>1107</v>
      </c>
      <c r="C1624" s="24">
        <f t="shared" si="129"/>
        <v>38790</v>
      </c>
      <c r="D1624" s="23">
        <f t="shared" si="130"/>
        <v>44.37</v>
      </c>
      <c r="E1624" s="23">
        <f t="shared" si="131"/>
        <v>44.37</v>
      </c>
      <c r="F1624" s="23">
        <f t="shared" si="133"/>
        <v>-2.2535211362983228E-4</v>
      </c>
      <c r="G1624" s="23">
        <f t="shared" si="132"/>
        <v>2006</v>
      </c>
    </row>
    <row r="1625" spans="1:7" x14ac:dyDescent="0.2">
      <c r="A1625" s="23" t="s">
        <v>1106</v>
      </c>
      <c r="C1625" s="24">
        <f t="shared" si="129"/>
        <v>38791</v>
      </c>
      <c r="D1625" s="23">
        <f t="shared" si="130"/>
        <v>44.11</v>
      </c>
      <c r="E1625" s="23">
        <f t="shared" si="131"/>
        <v>44.11</v>
      </c>
      <c r="F1625" s="23">
        <f t="shared" si="133"/>
        <v>-5.8770512739697509E-3</v>
      </c>
      <c r="G1625" s="23">
        <f t="shared" si="132"/>
        <v>2006</v>
      </c>
    </row>
    <row r="1626" spans="1:7" x14ac:dyDescent="0.2">
      <c r="A1626" s="23" t="s">
        <v>1105</v>
      </c>
      <c r="C1626" s="24">
        <f t="shared" si="129"/>
        <v>38792</v>
      </c>
      <c r="D1626" s="23">
        <f t="shared" si="130"/>
        <v>44.29</v>
      </c>
      <c r="E1626" s="23">
        <f t="shared" si="131"/>
        <v>44.29</v>
      </c>
      <c r="F1626" s="23">
        <f t="shared" si="133"/>
        <v>4.0724038182584528E-3</v>
      </c>
      <c r="G1626" s="23">
        <f t="shared" si="132"/>
        <v>2006</v>
      </c>
    </row>
    <row r="1627" spans="1:7" x14ac:dyDescent="0.2">
      <c r="A1627" s="23" t="s">
        <v>1104</v>
      </c>
      <c r="C1627" s="24">
        <f t="shared" si="129"/>
        <v>38793</v>
      </c>
      <c r="D1627" s="23">
        <f t="shared" si="130"/>
        <v>44.26</v>
      </c>
      <c r="E1627" s="23">
        <f t="shared" si="131"/>
        <v>44.26</v>
      </c>
      <c r="F1627" s="23">
        <f t="shared" si="133"/>
        <v>-6.7758331220322881E-4</v>
      </c>
      <c r="G1627" s="23">
        <f t="shared" si="132"/>
        <v>2006</v>
      </c>
    </row>
    <row r="1628" spans="1:7" x14ac:dyDescent="0.2">
      <c r="A1628" s="23" t="s">
        <v>1103</v>
      </c>
      <c r="C1628" s="24">
        <f t="shared" si="129"/>
        <v>38796</v>
      </c>
      <c r="D1628" s="23">
        <f t="shared" si="130"/>
        <v>44.25</v>
      </c>
      <c r="E1628" s="23">
        <f t="shared" si="131"/>
        <v>44.25</v>
      </c>
      <c r="F1628" s="23">
        <f t="shared" si="133"/>
        <v>-2.2596316896497781E-4</v>
      </c>
      <c r="G1628" s="23">
        <f t="shared" si="132"/>
        <v>2006</v>
      </c>
    </row>
    <row r="1629" spans="1:7" x14ac:dyDescent="0.2">
      <c r="A1629" s="23" t="s">
        <v>1102</v>
      </c>
      <c r="C1629" s="24">
        <f t="shared" si="129"/>
        <v>38797</v>
      </c>
      <c r="D1629" s="23">
        <f t="shared" si="130"/>
        <v>44.29</v>
      </c>
      <c r="E1629" s="23">
        <f t="shared" si="131"/>
        <v>44.29</v>
      </c>
      <c r="F1629" s="23">
        <f t="shared" si="133"/>
        <v>9.0354648116821484E-4</v>
      </c>
      <c r="G1629" s="23">
        <f t="shared" si="132"/>
        <v>2006</v>
      </c>
    </row>
    <row r="1630" spans="1:7" x14ac:dyDescent="0.2">
      <c r="A1630" s="23" t="s">
        <v>1101</v>
      </c>
      <c r="C1630" s="24">
        <f t="shared" si="129"/>
        <v>38798</v>
      </c>
      <c r="D1630" s="23">
        <f t="shared" si="130"/>
        <v>44.36</v>
      </c>
      <c r="E1630" s="23">
        <f t="shared" si="131"/>
        <v>44.36</v>
      </c>
      <c r="F1630" s="23">
        <f t="shared" si="133"/>
        <v>1.5792445470594278E-3</v>
      </c>
      <c r="G1630" s="23">
        <f t="shared" si="132"/>
        <v>2006</v>
      </c>
    </row>
    <row r="1631" spans="1:7" x14ac:dyDescent="0.2">
      <c r="A1631" s="23" t="s">
        <v>1100</v>
      </c>
      <c r="C1631" s="24">
        <f t="shared" si="129"/>
        <v>38799</v>
      </c>
      <c r="D1631" s="23">
        <f t="shared" si="130"/>
        <v>44.43</v>
      </c>
      <c r="E1631" s="23">
        <f t="shared" si="131"/>
        <v>44.43</v>
      </c>
      <c r="F1631" s="23">
        <f t="shared" si="133"/>
        <v>1.5767544656508905E-3</v>
      </c>
      <c r="G1631" s="23">
        <f t="shared" si="132"/>
        <v>2006</v>
      </c>
    </row>
    <row r="1632" spans="1:7" x14ac:dyDescent="0.2">
      <c r="A1632" s="23" t="s">
        <v>1099</v>
      </c>
      <c r="C1632" s="24">
        <f t="shared" si="129"/>
        <v>38800</v>
      </c>
      <c r="D1632" s="23">
        <f t="shared" si="130"/>
        <v>44.49</v>
      </c>
      <c r="E1632" s="23">
        <f t="shared" si="131"/>
        <v>44.49</v>
      </c>
      <c r="F1632" s="23">
        <f t="shared" si="133"/>
        <v>1.3495278701333979E-3</v>
      </c>
      <c r="G1632" s="23">
        <f t="shared" si="132"/>
        <v>2006</v>
      </c>
    </row>
    <row r="1633" spans="1:7" x14ac:dyDescent="0.2">
      <c r="A1633" s="23" t="s">
        <v>1098</v>
      </c>
      <c r="C1633" s="24">
        <f t="shared" si="129"/>
        <v>38803</v>
      </c>
      <c r="D1633" s="23">
        <f t="shared" si="130"/>
        <v>44.58</v>
      </c>
      <c r="E1633" s="23">
        <f t="shared" si="131"/>
        <v>44.58</v>
      </c>
      <c r="F1633" s="23">
        <f t="shared" si="133"/>
        <v>2.0208831397723103E-3</v>
      </c>
      <c r="G1633" s="23">
        <f t="shared" si="132"/>
        <v>2006</v>
      </c>
    </row>
    <row r="1634" spans="1:7" x14ac:dyDescent="0.2">
      <c r="A1634" s="23" t="s">
        <v>1097</v>
      </c>
      <c r="C1634" s="24">
        <f t="shared" si="129"/>
        <v>38804</v>
      </c>
      <c r="D1634" s="23">
        <f t="shared" si="130"/>
        <v>44.49</v>
      </c>
      <c r="E1634" s="23">
        <f t="shared" si="131"/>
        <v>44.49</v>
      </c>
      <c r="F1634" s="23">
        <f t="shared" si="133"/>
        <v>-2.0208831397722461E-3</v>
      </c>
      <c r="G1634" s="23">
        <f t="shared" si="132"/>
        <v>2006</v>
      </c>
    </row>
    <row r="1635" spans="1:7" x14ac:dyDescent="0.2">
      <c r="A1635" s="23" t="s">
        <v>1096</v>
      </c>
      <c r="C1635" s="24">
        <f t="shared" si="129"/>
        <v>38805</v>
      </c>
      <c r="D1635" s="23">
        <f t="shared" si="130"/>
        <v>44.53</v>
      </c>
      <c r="E1635" s="23">
        <f t="shared" si="131"/>
        <v>44.53</v>
      </c>
      <c r="F1635" s="23">
        <f t="shared" si="133"/>
        <v>8.9867451566065916E-4</v>
      </c>
      <c r="G1635" s="23">
        <f t="shared" si="132"/>
        <v>2006</v>
      </c>
    </row>
    <row r="1636" spans="1:7" x14ac:dyDescent="0.2">
      <c r="A1636" s="23" t="s">
        <v>1095</v>
      </c>
      <c r="C1636" s="24">
        <f t="shared" si="129"/>
        <v>38806</v>
      </c>
      <c r="D1636" s="23">
        <f t="shared" si="130"/>
        <v>44.45</v>
      </c>
      <c r="E1636" s="23">
        <f t="shared" si="131"/>
        <v>44.45</v>
      </c>
      <c r="F1636" s="23">
        <f t="shared" si="133"/>
        <v>-1.7981573736974377E-3</v>
      </c>
      <c r="G1636" s="23">
        <f t="shared" si="132"/>
        <v>2006</v>
      </c>
    </row>
    <row r="1637" spans="1:7" x14ac:dyDescent="0.2">
      <c r="A1637" s="23" t="s">
        <v>1094</v>
      </c>
      <c r="C1637" s="24">
        <f t="shared" si="129"/>
        <v>38807</v>
      </c>
      <c r="D1637" s="23">
        <f t="shared" si="130"/>
        <v>44.48</v>
      </c>
      <c r="E1637" s="23">
        <f t="shared" si="131"/>
        <v>44.48</v>
      </c>
      <c r="F1637" s="23">
        <f t="shared" si="133"/>
        <v>6.7468798241324254E-4</v>
      </c>
      <c r="G1637" s="23">
        <f t="shared" si="132"/>
        <v>2006</v>
      </c>
    </row>
    <row r="1638" spans="1:7" x14ac:dyDescent="0.2">
      <c r="A1638" s="23" t="s">
        <v>1093</v>
      </c>
      <c r="C1638" s="24">
        <f t="shared" si="129"/>
        <v>38810</v>
      </c>
      <c r="D1638" s="23">
        <f t="shared" si="130"/>
        <v>44.39</v>
      </c>
      <c r="E1638" s="23">
        <f t="shared" si="131"/>
        <v>44.39</v>
      </c>
      <c r="F1638" s="23">
        <f t="shared" si="133"/>
        <v>-2.0254310963829657E-3</v>
      </c>
      <c r="G1638" s="23">
        <f t="shared" si="132"/>
        <v>2006</v>
      </c>
    </row>
    <row r="1639" spans="1:7" x14ac:dyDescent="0.2">
      <c r="A1639" s="23" t="s">
        <v>1092</v>
      </c>
      <c r="C1639" s="24">
        <f t="shared" si="129"/>
        <v>38811</v>
      </c>
      <c r="D1639" s="23">
        <f t="shared" si="130"/>
        <v>44.58</v>
      </c>
      <c r="E1639" s="23">
        <f t="shared" si="131"/>
        <v>44.58</v>
      </c>
      <c r="F1639" s="23">
        <f t="shared" si="133"/>
        <v>4.2711091117788227E-3</v>
      </c>
      <c r="G1639" s="23">
        <f t="shared" si="132"/>
        <v>2006</v>
      </c>
    </row>
    <row r="1640" spans="1:7" x14ac:dyDescent="0.2">
      <c r="A1640" s="23" t="s">
        <v>1091</v>
      </c>
      <c r="C1640" s="24">
        <f t="shared" si="129"/>
        <v>38812</v>
      </c>
      <c r="D1640" s="23">
        <f t="shared" si="130"/>
        <v>44.42</v>
      </c>
      <c r="E1640" s="23">
        <f t="shared" si="131"/>
        <v>44.42</v>
      </c>
      <c r="F1640" s="23">
        <f t="shared" si="133"/>
        <v>-3.5955094914413626E-3</v>
      </c>
      <c r="G1640" s="23">
        <f t="shared" si="132"/>
        <v>2006</v>
      </c>
    </row>
    <row r="1641" spans="1:7" x14ac:dyDescent="0.2">
      <c r="A1641" s="23" t="s">
        <v>1090</v>
      </c>
      <c r="C1641" s="24">
        <f t="shared" si="129"/>
        <v>38813</v>
      </c>
      <c r="D1641" s="23">
        <f t="shared" si="130"/>
        <v>44.49</v>
      </c>
      <c r="E1641" s="23">
        <f t="shared" si="131"/>
        <v>44.49</v>
      </c>
      <c r="F1641" s="23">
        <f t="shared" si="133"/>
        <v>1.574626351668976E-3</v>
      </c>
      <c r="G1641" s="23">
        <f t="shared" si="132"/>
        <v>2006</v>
      </c>
    </row>
    <row r="1642" spans="1:7" x14ac:dyDescent="0.2">
      <c r="A1642" s="23" t="s">
        <v>1089</v>
      </c>
      <c r="C1642" s="24">
        <f t="shared" si="129"/>
        <v>38814</v>
      </c>
      <c r="D1642" s="23">
        <f t="shared" si="130"/>
        <v>44.46</v>
      </c>
      <c r="E1642" s="23">
        <f t="shared" si="131"/>
        <v>44.46</v>
      </c>
      <c r="F1642" s="23">
        <f t="shared" si="133"/>
        <v>-6.7453628189994945E-4</v>
      </c>
      <c r="G1642" s="23">
        <f t="shared" si="132"/>
        <v>2006</v>
      </c>
    </row>
    <row r="1643" spans="1:7" x14ac:dyDescent="0.2">
      <c r="A1643" s="23" t="s">
        <v>1088</v>
      </c>
      <c r="C1643" s="24">
        <f t="shared" si="129"/>
        <v>38817</v>
      </c>
      <c r="D1643" s="23">
        <f t="shared" si="130"/>
        <v>44.66</v>
      </c>
      <c r="E1643" s="23">
        <f t="shared" si="131"/>
        <v>44.66</v>
      </c>
      <c r="F1643" s="23">
        <f t="shared" si="133"/>
        <v>4.488337875961119E-3</v>
      </c>
      <c r="G1643" s="23">
        <f t="shared" si="132"/>
        <v>2006</v>
      </c>
    </row>
    <row r="1644" spans="1:7" x14ac:dyDescent="0.2">
      <c r="A1644" s="23" t="s">
        <v>1087</v>
      </c>
      <c r="C1644" s="24">
        <f t="shared" si="129"/>
        <v>38818</v>
      </c>
      <c r="D1644" s="23">
        <f t="shared" si="130"/>
        <v>44.68</v>
      </c>
      <c r="E1644" s="23">
        <f t="shared" si="131"/>
        <v>44.68</v>
      </c>
      <c r="F1644" s="23">
        <f t="shared" si="133"/>
        <v>4.4772778898819154E-4</v>
      </c>
      <c r="G1644" s="23">
        <f t="shared" si="132"/>
        <v>2006</v>
      </c>
    </row>
    <row r="1645" spans="1:7" x14ac:dyDescent="0.2">
      <c r="A1645" s="23" t="s">
        <v>1086</v>
      </c>
      <c r="C1645" s="24">
        <f t="shared" si="129"/>
        <v>38819</v>
      </c>
      <c r="D1645" s="23">
        <f t="shared" si="130"/>
        <v>45.09</v>
      </c>
      <c r="E1645" s="23">
        <f t="shared" si="131"/>
        <v>45.09</v>
      </c>
      <c r="F1645" s="23">
        <f t="shared" si="133"/>
        <v>9.1345182319929573E-3</v>
      </c>
      <c r="G1645" s="23">
        <f t="shared" si="132"/>
        <v>2006</v>
      </c>
    </row>
    <row r="1646" spans="1:7" x14ac:dyDescent="0.2">
      <c r="A1646" s="23" t="s">
        <v>1085</v>
      </c>
      <c r="C1646" s="24">
        <f t="shared" si="129"/>
        <v>38820</v>
      </c>
      <c r="D1646" s="23">
        <f t="shared" si="130"/>
        <v>45.05</v>
      </c>
      <c r="E1646" s="23">
        <f t="shared" si="131"/>
        <v>45.05</v>
      </c>
      <c r="F1646" s="23">
        <f t="shared" si="133"/>
        <v>-8.8750837864606412E-4</v>
      </c>
      <c r="G1646" s="23">
        <f t="shared" si="132"/>
        <v>2006</v>
      </c>
    </row>
    <row r="1647" spans="1:7" x14ac:dyDescent="0.2">
      <c r="A1647" s="23" t="s">
        <v>1084</v>
      </c>
      <c r="C1647" s="24">
        <f t="shared" si="129"/>
        <v>38821</v>
      </c>
      <c r="D1647" s="23">
        <f t="shared" si="130"/>
        <v>45.02</v>
      </c>
      <c r="E1647" s="23">
        <f t="shared" si="131"/>
        <v>45.02</v>
      </c>
      <c r="F1647" s="23">
        <f t="shared" si="133"/>
        <v>-6.6614857576056724E-4</v>
      </c>
      <c r="G1647" s="23">
        <f t="shared" si="132"/>
        <v>2006</v>
      </c>
    </row>
    <row r="1648" spans="1:7" x14ac:dyDescent="0.2">
      <c r="A1648" s="23" t="s">
        <v>1083</v>
      </c>
      <c r="C1648" s="24">
        <f t="shared" si="129"/>
        <v>38824</v>
      </c>
      <c r="D1648" s="23">
        <f t="shared" si="130"/>
        <v>44.97</v>
      </c>
      <c r="E1648" s="23">
        <f t="shared" si="131"/>
        <v>44.97</v>
      </c>
      <c r="F1648" s="23">
        <f t="shared" si="133"/>
        <v>-1.1112346959702717E-3</v>
      </c>
      <c r="G1648" s="23">
        <f t="shared" si="132"/>
        <v>2006</v>
      </c>
    </row>
    <row r="1649" spans="1:7" x14ac:dyDescent="0.2">
      <c r="A1649" s="23" t="s">
        <v>1082</v>
      </c>
      <c r="C1649" s="24">
        <f t="shared" si="129"/>
        <v>38825</v>
      </c>
      <c r="D1649" s="23">
        <f t="shared" si="130"/>
        <v>45.08</v>
      </c>
      <c r="E1649" s="23">
        <f t="shared" si="131"/>
        <v>45.08</v>
      </c>
      <c r="F1649" s="23">
        <f t="shared" si="133"/>
        <v>2.4430883889594648E-3</v>
      </c>
      <c r="G1649" s="23">
        <f t="shared" si="132"/>
        <v>2006</v>
      </c>
    </row>
    <row r="1650" spans="1:7" x14ac:dyDescent="0.2">
      <c r="A1650" s="23" t="s">
        <v>1081</v>
      </c>
      <c r="C1650" s="24">
        <f t="shared" si="129"/>
        <v>38826</v>
      </c>
      <c r="D1650" s="23">
        <f t="shared" si="130"/>
        <v>45.01</v>
      </c>
      <c r="E1650" s="23">
        <f t="shared" si="131"/>
        <v>45.01</v>
      </c>
      <c r="F1650" s="23">
        <f t="shared" si="133"/>
        <v>-1.5540018667342026E-3</v>
      </c>
      <c r="G1650" s="23">
        <f t="shared" si="132"/>
        <v>2006</v>
      </c>
    </row>
    <row r="1651" spans="1:7" x14ac:dyDescent="0.2">
      <c r="A1651" s="23" t="s">
        <v>1080</v>
      </c>
      <c r="C1651" s="24">
        <f t="shared" si="129"/>
        <v>38827</v>
      </c>
      <c r="D1651" s="23">
        <f t="shared" si="130"/>
        <v>45.06</v>
      </c>
      <c r="E1651" s="23">
        <f t="shared" si="131"/>
        <v>45.06</v>
      </c>
      <c r="F1651" s="23">
        <f t="shared" si="133"/>
        <v>1.1102476992571825E-3</v>
      </c>
      <c r="G1651" s="23">
        <f t="shared" si="132"/>
        <v>2006</v>
      </c>
    </row>
    <row r="1652" spans="1:7" x14ac:dyDescent="0.2">
      <c r="A1652" s="23" t="s">
        <v>1079</v>
      </c>
      <c r="C1652" s="24">
        <f t="shared" si="129"/>
        <v>38828</v>
      </c>
      <c r="D1652" s="23">
        <f t="shared" si="130"/>
        <v>45.05</v>
      </c>
      <c r="E1652" s="23">
        <f t="shared" si="131"/>
        <v>45.05</v>
      </c>
      <c r="F1652" s="23">
        <f t="shared" si="133"/>
        <v>-2.2195094975154548E-4</v>
      </c>
      <c r="G1652" s="23">
        <f t="shared" si="132"/>
        <v>2006</v>
      </c>
    </row>
    <row r="1653" spans="1:7" x14ac:dyDescent="0.2">
      <c r="A1653" s="23" t="s">
        <v>1078</v>
      </c>
      <c r="C1653" s="24">
        <f t="shared" si="129"/>
        <v>38831</v>
      </c>
      <c r="D1653" s="23">
        <f t="shared" si="130"/>
        <v>44.86</v>
      </c>
      <c r="E1653" s="23">
        <f t="shared" si="131"/>
        <v>44.86</v>
      </c>
      <c r="F1653" s="23">
        <f t="shared" si="133"/>
        <v>-4.2264549622846219E-3</v>
      </c>
      <c r="G1653" s="23">
        <f t="shared" si="132"/>
        <v>2006</v>
      </c>
    </row>
    <row r="1654" spans="1:7" x14ac:dyDescent="0.2">
      <c r="A1654" s="23" t="s">
        <v>1077</v>
      </c>
      <c r="C1654" s="24">
        <f t="shared" si="129"/>
        <v>38832</v>
      </c>
      <c r="D1654" s="23">
        <f t="shared" si="130"/>
        <v>44.88</v>
      </c>
      <c r="E1654" s="23">
        <f t="shared" si="131"/>
        <v>44.88</v>
      </c>
      <c r="F1654" s="23">
        <f t="shared" si="133"/>
        <v>4.457321223787508E-4</v>
      </c>
      <c r="G1654" s="23">
        <f t="shared" si="132"/>
        <v>2006</v>
      </c>
    </row>
    <row r="1655" spans="1:7" x14ac:dyDescent="0.2">
      <c r="A1655" s="23" t="s">
        <v>1076</v>
      </c>
      <c r="C1655" s="24">
        <f t="shared" si="129"/>
        <v>38833</v>
      </c>
      <c r="D1655" s="23">
        <f t="shared" si="130"/>
        <v>45.04</v>
      </c>
      <c r="E1655" s="23">
        <f t="shared" si="131"/>
        <v>45.04</v>
      </c>
      <c r="F1655" s="23">
        <f t="shared" si="133"/>
        <v>3.5587226169939328E-3</v>
      </c>
      <c r="G1655" s="23">
        <f t="shared" si="132"/>
        <v>2006</v>
      </c>
    </row>
    <row r="1656" spans="1:7" x14ac:dyDescent="0.2">
      <c r="A1656" s="23" t="s">
        <v>1075</v>
      </c>
      <c r="C1656" s="24">
        <f t="shared" si="129"/>
        <v>38834</v>
      </c>
      <c r="D1656" s="23">
        <f t="shared" si="130"/>
        <v>44.84</v>
      </c>
      <c r="E1656" s="23">
        <f t="shared" si="131"/>
        <v>44.84</v>
      </c>
      <c r="F1656" s="23">
        <f t="shared" si="133"/>
        <v>-4.4503856274756915E-3</v>
      </c>
      <c r="G1656" s="23">
        <f t="shared" si="132"/>
        <v>2006</v>
      </c>
    </row>
    <row r="1657" spans="1:7" x14ac:dyDescent="0.2">
      <c r="A1657" s="23" t="s">
        <v>1074</v>
      </c>
      <c r="C1657" s="24">
        <f t="shared" si="129"/>
        <v>38835</v>
      </c>
      <c r="D1657" s="23">
        <f t="shared" si="130"/>
        <v>44.86</v>
      </c>
      <c r="E1657" s="23">
        <f t="shared" si="131"/>
        <v>44.86</v>
      </c>
      <c r="F1657" s="23">
        <f t="shared" si="133"/>
        <v>4.4593088810306134E-4</v>
      </c>
      <c r="G1657" s="23">
        <f t="shared" si="132"/>
        <v>2006</v>
      </c>
    </row>
    <row r="1658" spans="1:7" x14ac:dyDescent="0.2">
      <c r="A1658" s="23" t="s">
        <v>1073</v>
      </c>
      <c r="C1658" s="24">
        <f t="shared" si="129"/>
        <v>38838</v>
      </c>
      <c r="D1658" s="23">
        <f t="shared" si="130"/>
        <v>44.77</v>
      </c>
      <c r="E1658" s="23">
        <f t="shared" si="131"/>
        <v>44.77</v>
      </c>
      <c r="F1658" s="23">
        <f t="shared" si="133"/>
        <v>-2.0082568391880311E-3</v>
      </c>
      <c r="G1658" s="23">
        <f t="shared" si="132"/>
        <v>2006</v>
      </c>
    </row>
    <row r="1659" spans="1:7" x14ac:dyDescent="0.2">
      <c r="A1659" s="23" t="s">
        <v>1072</v>
      </c>
      <c r="C1659" s="24">
        <f t="shared" si="129"/>
        <v>38839</v>
      </c>
      <c r="D1659" s="23">
        <f t="shared" si="130"/>
        <v>44.82</v>
      </c>
      <c r="E1659" s="23">
        <f t="shared" si="131"/>
        <v>44.82</v>
      </c>
      <c r="F1659" s="23">
        <f t="shared" si="133"/>
        <v>1.1161961199067888E-3</v>
      </c>
      <c r="G1659" s="23">
        <f t="shared" si="132"/>
        <v>2006</v>
      </c>
    </row>
    <row r="1660" spans="1:7" x14ac:dyDescent="0.2">
      <c r="A1660" s="23" t="s">
        <v>1071</v>
      </c>
      <c r="C1660" s="24">
        <f t="shared" si="129"/>
        <v>38840</v>
      </c>
      <c r="D1660" s="23">
        <f t="shared" si="130"/>
        <v>44.81</v>
      </c>
      <c r="E1660" s="23">
        <f t="shared" si="131"/>
        <v>44.81</v>
      </c>
      <c r="F1660" s="23">
        <f t="shared" si="133"/>
        <v>-2.2313957472920966E-4</v>
      </c>
      <c r="G1660" s="23">
        <f t="shared" si="132"/>
        <v>2006</v>
      </c>
    </row>
    <row r="1661" spans="1:7" x14ac:dyDescent="0.2">
      <c r="A1661" s="23" t="s">
        <v>1070</v>
      </c>
      <c r="C1661" s="24">
        <f t="shared" si="129"/>
        <v>38841</v>
      </c>
      <c r="D1661" s="23">
        <f t="shared" si="130"/>
        <v>44.81</v>
      </c>
      <c r="E1661" s="23">
        <f t="shared" si="131"/>
        <v>44.81</v>
      </c>
      <c r="F1661" s="23">
        <f t="shared" si="133"/>
        <v>0</v>
      </c>
      <c r="G1661" s="23">
        <f t="shared" si="132"/>
        <v>2006</v>
      </c>
    </row>
    <row r="1662" spans="1:7" x14ac:dyDescent="0.2">
      <c r="A1662" s="23" t="s">
        <v>1069</v>
      </c>
      <c r="C1662" s="24">
        <f t="shared" si="129"/>
        <v>38842</v>
      </c>
      <c r="D1662" s="23">
        <f t="shared" si="130"/>
        <v>44.85</v>
      </c>
      <c r="E1662" s="23">
        <f t="shared" si="131"/>
        <v>44.85</v>
      </c>
      <c r="F1662" s="23">
        <f t="shared" si="133"/>
        <v>8.9225970675354171E-4</v>
      </c>
      <c r="G1662" s="23">
        <f t="shared" si="132"/>
        <v>2006</v>
      </c>
    </row>
    <row r="1663" spans="1:7" x14ac:dyDescent="0.2">
      <c r="A1663" s="23" t="s">
        <v>1068</v>
      </c>
      <c r="C1663" s="24">
        <f t="shared" si="129"/>
        <v>38845</v>
      </c>
      <c r="D1663" s="23">
        <f t="shared" si="130"/>
        <v>44.82</v>
      </c>
      <c r="E1663" s="23">
        <f t="shared" si="131"/>
        <v>44.82</v>
      </c>
      <c r="F1663" s="23">
        <f t="shared" si="133"/>
        <v>-6.6912013202420758E-4</v>
      </c>
      <c r="G1663" s="23">
        <f t="shared" si="132"/>
        <v>2006</v>
      </c>
    </row>
    <row r="1664" spans="1:7" x14ac:dyDescent="0.2">
      <c r="A1664" s="23" t="s">
        <v>1067</v>
      </c>
      <c r="C1664" s="24">
        <f t="shared" si="129"/>
        <v>38846</v>
      </c>
      <c r="D1664" s="23">
        <f t="shared" si="130"/>
        <v>44.84</v>
      </c>
      <c r="E1664" s="23">
        <f t="shared" si="131"/>
        <v>44.84</v>
      </c>
      <c r="F1664" s="23">
        <f t="shared" si="133"/>
        <v>4.4612983117830188E-4</v>
      </c>
      <c r="G1664" s="23">
        <f t="shared" si="132"/>
        <v>2006</v>
      </c>
    </row>
    <row r="1665" spans="1:7" x14ac:dyDescent="0.2">
      <c r="A1665" s="23" t="s">
        <v>1066</v>
      </c>
      <c r="C1665" s="24">
        <f t="shared" si="129"/>
        <v>38847</v>
      </c>
      <c r="D1665" s="23">
        <f t="shared" si="130"/>
        <v>44.84</v>
      </c>
      <c r="E1665" s="23">
        <f t="shared" si="131"/>
        <v>44.84</v>
      </c>
      <c r="F1665" s="23">
        <f t="shared" si="133"/>
        <v>0</v>
      </c>
      <c r="G1665" s="23">
        <f t="shared" si="132"/>
        <v>2006</v>
      </c>
    </row>
    <row r="1666" spans="1:7" x14ac:dyDescent="0.2">
      <c r="A1666" s="23" t="s">
        <v>1065</v>
      </c>
      <c r="C1666" s="24">
        <f t="shared" si="129"/>
        <v>38848</v>
      </c>
      <c r="D1666" s="23">
        <f t="shared" si="130"/>
        <v>44.88</v>
      </c>
      <c r="E1666" s="23">
        <f t="shared" si="131"/>
        <v>44.88</v>
      </c>
      <c r="F1666" s="23">
        <f t="shared" si="133"/>
        <v>8.9166301048164203E-4</v>
      </c>
      <c r="G1666" s="23">
        <f t="shared" si="132"/>
        <v>2006</v>
      </c>
    </row>
    <row r="1667" spans="1:7" x14ac:dyDescent="0.2">
      <c r="A1667" s="23" t="s">
        <v>1064</v>
      </c>
      <c r="C1667" s="24">
        <f t="shared" si="129"/>
        <v>38849</v>
      </c>
      <c r="D1667" s="23">
        <f t="shared" si="130"/>
        <v>44.89</v>
      </c>
      <c r="E1667" s="23">
        <f t="shared" si="131"/>
        <v>44.89</v>
      </c>
      <c r="F1667" s="23">
        <f t="shared" si="133"/>
        <v>2.2279157939989478E-4</v>
      </c>
      <c r="G1667" s="23">
        <f t="shared" si="132"/>
        <v>2006</v>
      </c>
    </row>
    <row r="1668" spans="1:7" x14ac:dyDescent="0.2">
      <c r="A1668" s="23" t="s">
        <v>1063</v>
      </c>
      <c r="C1668" s="24">
        <f t="shared" si="129"/>
        <v>38852</v>
      </c>
      <c r="D1668" s="23">
        <f t="shared" si="130"/>
        <v>45.37</v>
      </c>
      <c r="E1668" s="23">
        <f t="shared" si="131"/>
        <v>45.37</v>
      </c>
      <c r="F1668" s="23">
        <f t="shared" si="133"/>
        <v>1.0636040882031709E-2</v>
      </c>
      <c r="G1668" s="23">
        <f t="shared" si="132"/>
        <v>2006</v>
      </c>
    </row>
    <row r="1669" spans="1:7" x14ac:dyDescent="0.2">
      <c r="A1669" s="23" t="s">
        <v>1062</v>
      </c>
      <c r="C1669" s="24">
        <f t="shared" si="129"/>
        <v>38853</v>
      </c>
      <c r="D1669" s="23">
        <f t="shared" si="130"/>
        <v>45.05</v>
      </c>
      <c r="E1669" s="23">
        <f t="shared" si="131"/>
        <v>45.05</v>
      </c>
      <c r="F1669" s="23">
        <f t="shared" si="133"/>
        <v>-7.0781096215256217E-3</v>
      </c>
      <c r="G1669" s="23">
        <f t="shared" si="132"/>
        <v>2006</v>
      </c>
    </row>
    <row r="1670" spans="1:7" x14ac:dyDescent="0.2">
      <c r="A1670" s="23" t="s">
        <v>1061</v>
      </c>
      <c r="C1670" s="24">
        <f t="shared" si="129"/>
        <v>38854</v>
      </c>
      <c r="D1670" s="23">
        <f t="shared" si="130"/>
        <v>44.69</v>
      </c>
      <c r="E1670" s="23">
        <f t="shared" si="131"/>
        <v>44.69</v>
      </c>
      <c r="F1670" s="23">
        <f t="shared" si="133"/>
        <v>-8.0232211089867438E-3</v>
      </c>
      <c r="G1670" s="23">
        <f t="shared" si="132"/>
        <v>2006</v>
      </c>
    </row>
    <row r="1671" spans="1:7" x14ac:dyDescent="0.2">
      <c r="A1671" s="23" t="s">
        <v>1060</v>
      </c>
      <c r="C1671" s="24">
        <f t="shared" si="129"/>
        <v>38855</v>
      </c>
      <c r="D1671" s="23">
        <f t="shared" si="130"/>
        <v>45.26</v>
      </c>
      <c r="E1671" s="23">
        <f t="shared" si="131"/>
        <v>45.26</v>
      </c>
      <c r="F1671" s="23">
        <f t="shared" si="133"/>
        <v>1.267387726003126E-2</v>
      </c>
      <c r="G1671" s="23">
        <f t="shared" si="132"/>
        <v>2006</v>
      </c>
    </row>
    <row r="1672" spans="1:7" x14ac:dyDescent="0.2">
      <c r="A1672" s="23" t="s">
        <v>1059</v>
      </c>
      <c r="C1672" s="24">
        <f t="shared" ref="C1672:C1735" si="134">VALUE(LEFT(A1672,15))</f>
        <v>38856</v>
      </c>
      <c r="D1672" s="23">
        <f t="shared" ref="D1672:D1735" si="135">VALUE(RIGHT(A1672,9))</f>
        <v>45.35</v>
      </c>
      <c r="E1672" s="23">
        <f t="shared" ref="E1672:E1735" si="136">IF(ISNUMBER(D1672),D1672,D1671)</f>
        <v>45.35</v>
      </c>
      <c r="F1672" s="23">
        <f t="shared" si="133"/>
        <v>1.9865363557544581E-3</v>
      </c>
      <c r="G1672" s="23">
        <f t="shared" ref="G1672:G1735" si="137">YEAR(C1672)</f>
        <v>2006</v>
      </c>
    </row>
    <row r="1673" spans="1:7" x14ac:dyDescent="0.2">
      <c r="A1673" s="23" t="s">
        <v>1058</v>
      </c>
      <c r="C1673" s="24">
        <f t="shared" si="134"/>
        <v>38859</v>
      </c>
      <c r="D1673" s="23">
        <f t="shared" si="135"/>
        <v>45.42</v>
      </c>
      <c r="E1673" s="23">
        <f t="shared" si="136"/>
        <v>45.42</v>
      </c>
      <c r="F1673" s="23">
        <f t="shared" ref="F1673:F1736" si="138">LN(E1673/E1672)</f>
        <v>1.5423601162668607E-3</v>
      </c>
      <c r="G1673" s="23">
        <f t="shared" si="137"/>
        <v>2006</v>
      </c>
    </row>
    <row r="1674" spans="1:7" x14ac:dyDescent="0.2">
      <c r="A1674" s="23" t="s">
        <v>1057</v>
      </c>
      <c r="C1674" s="24">
        <f t="shared" si="134"/>
        <v>38860</v>
      </c>
      <c r="D1674" s="23">
        <f t="shared" si="135"/>
        <v>45.38</v>
      </c>
      <c r="E1674" s="23">
        <f t="shared" si="136"/>
        <v>45.38</v>
      </c>
      <c r="F1674" s="23">
        <f t="shared" si="138"/>
        <v>-8.8105732571673394E-4</v>
      </c>
      <c r="G1674" s="23">
        <f t="shared" si="137"/>
        <v>2006</v>
      </c>
    </row>
    <row r="1675" spans="1:7" x14ac:dyDescent="0.2">
      <c r="A1675" s="23" t="s">
        <v>1056</v>
      </c>
      <c r="C1675" s="24">
        <f t="shared" si="134"/>
        <v>38861</v>
      </c>
      <c r="D1675" s="23">
        <f t="shared" si="135"/>
        <v>45.56</v>
      </c>
      <c r="E1675" s="23">
        <f t="shared" si="136"/>
        <v>45.56</v>
      </c>
      <c r="F1675" s="23">
        <f t="shared" si="138"/>
        <v>3.9586592272856666E-3</v>
      </c>
      <c r="G1675" s="23">
        <f t="shared" si="137"/>
        <v>2006</v>
      </c>
    </row>
    <row r="1676" spans="1:7" x14ac:dyDescent="0.2">
      <c r="A1676" s="23" t="s">
        <v>1055</v>
      </c>
      <c r="C1676" s="24">
        <f t="shared" si="134"/>
        <v>38862</v>
      </c>
      <c r="D1676" s="23">
        <f t="shared" si="135"/>
        <v>45.74</v>
      </c>
      <c r="E1676" s="23">
        <f t="shared" si="136"/>
        <v>45.74</v>
      </c>
      <c r="F1676" s="23">
        <f t="shared" si="138"/>
        <v>3.9430500156536303E-3</v>
      </c>
      <c r="G1676" s="23">
        <f t="shared" si="137"/>
        <v>2006</v>
      </c>
    </row>
    <row r="1677" spans="1:7" x14ac:dyDescent="0.2">
      <c r="A1677" s="23" t="s">
        <v>1054</v>
      </c>
      <c r="C1677" s="24">
        <f t="shared" si="134"/>
        <v>38863</v>
      </c>
      <c r="D1677" s="23">
        <f t="shared" si="135"/>
        <v>45.81</v>
      </c>
      <c r="E1677" s="23">
        <f t="shared" si="136"/>
        <v>45.81</v>
      </c>
      <c r="F1677" s="23">
        <f t="shared" si="138"/>
        <v>1.5292193040155814E-3</v>
      </c>
      <c r="G1677" s="23">
        <f t="shared" si="137"/>
        <v>2006</v>
      </c>
    </row>
    <row r="1678" spans="1:7" x14ac:dyDescent="0.2">
      <c r="A1678" s="23" t="s">
        <v>1053</v>
      </c>
      <c r="C1678" s="24">
        <f t="shared" si="134"/>
        <v>38866</v>
      </c>
      <c r="D1678" s="23" t="e">
        <f t="shared" si="135"/>
        <v>#VALUE!</v>
      </c>
      <c r="E1678" s="23">
        <f t="shared" si="136"/>
        <v>45.81</v>
      </c>
      <c r="F1678" s="23">
        <f t="shared" si="138"/>
        <v>0</v>
      </c>
      <c r="G1678" s="23">
        <f t="shared" si="137"/>
        <v>2006</v>
      </c>
    </row>
    <row r="1679" spans="1:7" x14ac:dyDescent="0.2">
      <c r="A1679" s="23" t="s">
        <v>1052</v>
      </c>
      <c r="C1679" s="24">
        <f t="shared" si="134"/>
        <v>38867</v>
      </c>
      <c r="D1679" s="23">
        <f t="shared" si="135"/>
        <v>46.13</v>
      </c>
      <c r="E1679" s="23">
        <f t="shared" si="136"/>
        <v>46.13</v>
      </c>
      <c r="F1679" s="23">
        <f t="shared" si="138"/>
        <v>6.9610896710783875E-3</v>
      </c>
      <c r="G1679" s="23">
        <f t="shared" si="137"/>
        <v>2006</v>
      </c>
    </row>
    <row r="1680" spans="1:7" x14ac:dyDescent="0.2">
      <c r="A1680" s="23" t="s">
        <v>1051</v>
      </c>
      <c r="C1680" s="24">
        <f t="shared" si="134"/>
        <v>38868</v>
      </c>
      <c r="D1680" s="23">
        <f t="shared" si="135"/>
        <v>46.22</v>
      </c>
      <c r="E1680" s="23">
        <f t="shared" si="136"/>
        <v>46.22</v>
      </c>
      <c r="F1680" s="23">
        <f t="shared" si="138"/>
        <v>1.9491072765054781E-3</v>
      </c>
      <c r="G1680" s="23">
        <f t="shared" si="137"/>
        <v>2006</v>
      </c>
    </row>
    <row r="1681" spans="1:7" x14ac:dyDescent="0.2">
      <c r="A1681" s="23" t="s">
        <v>1050</v>
      </c>
      <c r="C1681" s="24">
        <f t="shared" si="134"/>
        <v>38869</v>
      </c>
      <c r="D1681" s="23">
        <f t="shared" si="135"/>
        <v>46.19</v>
      </c>
      <c r="E1681" s="23">
        <f t="shared" si="136"/>
        <v>46.19</v>
      </c>
      <c r="F1681" s="23">
        <f t="shared" si="138"/>
        <v>-6.4928040372063127E-4</v>
      </c>
      <c r="G1681" s="23">
        <f t="shared" si="137"/>
        <v>2006</v>
      </c>
    </row>
    <row r="1682" spans="1:7" x14ac:dyDescent="0.2">
      <c r="A1682" s="23" t="s">
        <v>1049</v>
      </c>
      <c r="C1682" s="24">
        <f t="shared" si="134"/>
        <v>38870</v>
      </c>
      <c r="D1682" s="23">
        <f t="shared" si="135"/>
        <v>45.67</v>
      </c>
      <c r="E1682" s="23">
        <f t="shared" si="136"/>
        <v>45.67</v>
      </c>
      <c r="F1682" s="23">
        <f t="shared" si="138"/>
        <v>-1.1321697245606286E-2</v>
      </c>
      <c r="G1682" s="23">
        <f t="shared" si="137"/>
        <v>2006</v>
      </c>
    </row>
    <row r="1683" spans="1:7" x14ac:dyDescent="0.2">
      <c r="A1683" s="23" t="s">
        <v>1048</v>
      </c>
      <c r="C1683" s="24">
        <f t="shared" si="134"/>
        <v>38873</v>
      </c>
      <c r="D1683" s="23">
        <f t="shared" si="135"/>
        <v>45.7</v>
      </c>
      <c r="E1683" s="23">
        <f t="shared" si="136"/>
        <v>45.7</v>
      </c>
      <c r="F1683" s="23">
        <f t="shared" si="138"/>
        <v>6.5667070325147977E-4</v>
      </c>
      <c r="G1683" s="23">
        <f t="shared" si="137"/>
        <v>2006</v>
      </c>
    </row>
    <row r="1684" spans="1:7" x14ac:dyDescent="0.2">
      <c r="A1684" s="23" t="s">
        <v>1047</v>
      </c>
      <c r="C1684" s="24">
        <f t="shared" si="134"/>
        <v>38874</v>
      </c>
      <c r="D1684" s="23">
        <f t="shared" si="135"/>
        <v>45.8</v>
      </c>
      <c r="E1684" s="23">
        <f t="shared" si="136"/>
        <v>45.8</v>
      </c>
      <c r="F1684" s="23">
        <f t="shared" si="138"/>
        <v>2.1857932199802256E-3</v>
      </c>
      <c r="G1684" s="23">
        <f t="shared" si="137"/>
        <v>2006</v>
      </c>
    </row>
    <row r="1685" spans="1:7" x14ac:dyDescent="0.2">
      <c r="A1685" s="23" t="s">
        <v>1046</v>
      </c>
      <c r="C1685" s="24">
        <f t="shared" si="134"/>
        <v>38875</v>
      </c>
      <c r="D1685" s="23">
        <f t="shared" si="135"/>
        <v>45.89</v>
      </c>
      <c r="E1685" s="23">
        <f t="shared" si="136"/>
        <v>45.89</v>
      </c>
      <c r="F1685" s="23">
        <f t="shared" si="138"/>
        <v>1.9631372866029048E-3</v>
      </c>
      <c r="G1685" s="23">
        <f t="shared" si="137"/>
        <v>2006</v>
      </c>
    </row>
    <row r="1686" spans="1:7" x14ac:dyDescent="0.2">
      <c r="A1686" s="23" t="s">
        <v>1045</v>
      </c>
      <c r="C1686" s="24">
        <f t="shared" si="134"/>
        <v>38876</v>
      </c>
      <c r="D1686" s="23">
        <f t="shared" si="135"/>
        <v>45.91</v>
      </c>
      <c r="E1686" s="23">
        <f t="shared" si="136"/>
        <v>45.91</v>
      </c>
      <c r="F1686" s="23">
        <f t="shared" si="138"/>
        <v>4.3572985438836403E-4</v>
      </c>
      <c r="G1686" s="23">
        <f t="shared" si="137"/>
        <v>2006</v>
      </c>
    </row>
    <row r="1687" spans="1:7" x14ac:dyDescent="0.2">
      <c r="A1687" s="23" t="s">
        <v>1044</v>
      </c>
      <c r="C1687" s="24">
        <f t="shared" si="134"/>
        <v>38877</v>
      </c>
      <c r="D1687" s="23">
        <f t="shared" si="135"/>
        <v>45.81</v>
      </c>
      <c r="E1687" s="23">
        <f t="shared" si="136"/>
        <v>45.81</v>
      </c>
      <c r="F1687" s="23">
        <f t="shared" si="138"/>
        <v>-2.1805503624798281E-3</v>
      </c>
      <c r="G1687" s="23">
        <f t="shared" si="137"/>
        <v>2006</v>
      </c>
    </row>
    <row r="1688" spans="1:7" x14ac:dyDescent="0.2">
      <c r="A1688" s="23" t="s">
        <v>1043</v>
      </c>
      <c r="C1688" s="24">
        <f t="shared" si="134"/>
        <v>38880</v>
      </c>
      <c r="D1688" s="23">
        <f t="shared" si="135"/>
        <v>45.71</v>
      </c>
      <c r="E1688" s="23">
        <f t="shared" si="136"/>
        <v>45.71</v>
      </c>
      <c r="F1688" s="23">
        <f t="shared" si="138"/>
        <v>-2.1853155549977693E-3</v>
      </c>
      <c r="G1688" s="23">
        <f t="shared" si="137"/>
        <v>2006</v>
      </c>
    </row>
    <row r="1689" spans="1:7" x14ac:dyDescent="0.2">
      <c r="A1689" s="23" t="s">
        <v>1042</v>
      </c>
      <c r="C1689" s="24">
        <f t="shared" si="134"/>
        <v>38881</v>
      </c>
      <c r="D1689" s="23">
        <f t="shared" si="135"/>
        <v>45.81</v>
      </c>
      <c r="E1689" s="23">
        <f t="shared" si="136"/>
        <v>45.81</v>
      </c>
      <c r="F1689" s="23">
        <f t="shared" si="138"/>
        <v>2.1853155549977701E-3</v>
      </c>
      <c r="G1689" s="23">
        <f t="shared" si="137"/>
        <v>2006</v>
      </c>
    </row>
    <row r="1690" spans="1:7" x14ac:dyDescent="0.2">
      <c r="A1690" s="23" t="s">
        <v>1041</v>
      </c>
      <c r="C1690" s="24">
        <f t="shared" si="134"/>
        <v>38882</v>
      </c>
      <c r="D1690" s="23">
        <f t="shared" si="135"/>
        <v>45.5</v>
      </c>
      <c r="E1690" s="23">
        <f t="shared" si="136"/>
        <v>45.5</v>
      </c>
      <c r="F1690" s="23">
        <f t="shared" si="138"/>
        <v>-6.7900819417460916E-3</v>
      </c>
      <c r="G1690" s="23">
        <f t="shared" si="137"/>
        <v>2006</v>
      </c>
    </row>
    <row r="1691" spans="1:7" x14ac:dyDescent="0.2">
      <c r="A1691" s="23" t="s">
        <v>1040</v>
      </c>
      <c r="C1691" s="24">
        <f t="shared" si="134"/>
        <v>38883</v>
      </c>
      <c r="D1691" s="23">
        <f t="shared" si="135"/>
        <v>45.83</v>
      </c>
      <c r="E1691" s="23">
        <f t="shared" si="136"/>
        <v>45.83</v>
      </c>
      <c r="F1691" s="23">
        <f t="shared" si="138"/>
        <v>7.2265725641279758E-3</v>
      </c>
      <c r="G1691" s="23">
        <f t="shared" si="137"/>
        <v>2006</v>
      </c>
    </row>
    <row r="1692" spans="1:7" x14ac:dyDescent="0.2">
      <c r="A1692" s="23" t="s">
        <v>1039</v>
      </c>
      <c r="C1692" s="24">
        <f t="shared" si="134"/>
        <v>38884</v>
      </c>
      <c r="D1692" s="23">
        <f t="shared" si="135"/>
        <v>45.69</v>
      </c>
      <c r="E1692" s="23">
        <f t="shared" si="136"/>
        <v>45.69</v>
      </c>
      <c r="F1692" s="23">
        <f t="shared" si="138"/>
        <v>-3.0594429458525381E-3</v>
      </c>
      <c r="G1692" s="23">
        <f t="shared" si="137"/>
        <v>2006</v>
      </c>
    </row>
    <row r="1693" spans="1:7" x14ac:dyDescent="0.2">
      <c r="A1693" s="23" t="s">
        <v>1038</v>
      </c>
      <c r="C1693" s="24">
        <f t="shared" si="134"/>
        <v>38887</v>
      </c>
      <c r="D1693" s="23">
        <f t="shared" si="135"/>
        <v>45.76</v>
      </c>
      <c r="E1693" s="23">
        <f t="shared" si="136"/>
        <v>45.76</v>
      </c>
      <c r="F1693" s="23">
        <f t="shared" si="138"/>
        <v>1.5308914963622477E-3</v>
      </c>
      <c r="G1693" s="23">
        <f t="shared" si="137"/>
        <v>2006</v>
      </c>
    </row>
    <row r="1694" spans="1:7" x14ac:dyDescent="0.2">
      <c r="A1694" s="23" t="s">
        <v>1037</v>
      </c>
      <c r="C1694" s="24">
        <f t="shared" si="134"/>
        <v>38888</v>
      </c>
      <c r="D1694" s="23">
        <f t="shared" si="135"/>
        <v>45.8</v>
      </c>
      <c r="E1694" s="23">
        <f t="shared" si="136"/>
        <v>45.8</v>
      </c>
      <c r="F1694" s="23">
        <f t="shared" si="138"/>
        <v>8.7374404859677122E-4</v>
      </c>
      <c r="G1694" s="23">
        <f t="shared" si="137"/>
        <v>2006</v>
      </c>
    </row>
    <row r="1695" spans="1:7" x14ac:dyDescent="0.2">
      <c r="A1695" s="23" t="s">
        <v>1036</v>
      </c>
      <c r="C1695" s="24">
        <f t="shared" si="134"/>
        <v>38889</v>
      </c>
      <c r="D1695" s="23">
        <f t="shared" si="135"/>
        <v>45.8</v>
      </c>
      <c r="E1695" s="23">
        <f t="shared" si="136"/>
        <v>45.8</v>
      </c>
      <c r="F1695" s="23">
        <f t="shared" si="138"/>
        <v>0</v>
      </c>
      <c r="G1695" s="23">
        <f t="shared" si="137"/>
        <v>2006</v>
      </c>
    </row>
    <row r="1696" spans="1:7" x14ac:dyDescent="0.2">
      <c r="A1696" s="23" t="s">
        <v>1035</v>
      </c>
      <c r="C1696" s="24">
        <f t="shared" si="134"/>
        <v>38890</v>
      </c>
      <c r="D1696" s="23">
        <f t="shared" si="135"/>
        <v>45.99</v>
      </c>
      <c r="E1696" s="23">
        <f t="shared" si="136"/>
        <v>45.99</v>
      </c>
      <c r="F1696" s="23">
        <f t="shared" si="138"/>
        <v>4.1398904316933896E-3</v>
      </c>
      <c r="G1696" s="23">
        <f t="shared" si="137"/>
        <v>2006</v>
      </c>
    </row>
    <row r="1697" spans="1:7" x14ac:dyDescent="0.2">
      <c r="A1697" s="23" t="s">
        <v>1034</v>
      </c>
      <c r="C1697" s="24">
        <f t="shared" si="134"/>
        <v>38891</v>
      </c>
      <c r="D1697" s="23">
        <f t="shared" si="135"/>
        <v>46.01</v>
      </c>
      <c r="E1697" s="23">
        <f t="shared" si="136"/>
        <v>46.01</v>
      </c>
      <c r="F1697" s="23">
        <f t="shared" si="138"/>
        <v>4.3478261554466877E-4</v>
      </c>
      <c r="G1697" s="23">
        <f t="shared" si="137"/>
        <v>2006</v>
      </c>
    </row>
    <row r="1698" spans="1:7" x14ac:dyDescent="0.2">
      <c r="A1698" s="23" t="s">
        <v>1033</v>
      </c>
      <c r="C1698" s="24">
        <f t="shared" si="134"/>
        <v>38894</v>
      </c>
      <c r="D1698" s="23">
        <f t="shared" si="135"/>
        <v>46.22</v>
      </c>
      <c r="E1698" s="23">
        <f t="shared" si="136"/>
        <v>46.22</v>
      </c>
      <c r="F1698" s="23">
        <f t="shared" si="138"/>
        <v>4.5538406788574789E-3</v>
      </c>
      <c r="G1698" s="23">
        <f t="shared" si="137"/>
        <v>2006</v>
      </c>
    </row>
    <row r="1699" spans="1:7" x14ac:dyDescent="0.2">
      <c r="A1699" s="23" t="s">
        <v>1032</v>
      </c>
      <c r="C1699" s="24">
        <f t="shared" si="134"/>
        <v>38895</v>
      </c>
      <c r="D1699" s="23">
        <f t="shared" si="135"/>
        <v>46.21</v>
      </c>
      <c r="E1699" s="23">
        <f t="shared" si="136"/>
        <v>46.21</v>
      </c>
      <c r="F1699" s="23">
        <f t="shared" si="138"/>
        <v>-2.1637996405961095E-4</v>
      </c>
      <c r="G1699" s="23">
        <f t="shared" si="137"/>
        <v>2006</v>
      </c>
    </row>
    <row r="1700" spans="1:7" x14ac:dyDescent="0.2">
      <c r="A1700" s="23" t="s">
        <v>1031</v>
      </c>
      <c r="C1700" s="24">
        <f t="shared" si="134"/>
        <v>38896</v>
      </c>
      <c r="D1700" s="23">
        <f t="shared" si="135"/>
        <v>46.25</v>
      </c>
      <c r="E1700" s="23">
        <f t="shared" si="136"/>
        <v>46.25</v>
      </c>
      <c r="F1700" s="23">
        <f t="shared" si="138"/>
        <v>8.6523907625925809E-4</v>
      </c>
      <c r="G1700" s="23">
        <f t="shared" si="137"/>
        <v>2006</v>
      </c>
    </row>
    <row r="1701" spans="1:7" x14ac:dyDescent="0.2">
      <c r="A1701" s="23" t="s">
        <v>1030</v>
      </c>
      <c r="C1701" s="24">
        <f t="shared" si="134"/>
        <v>38897</v>
      </c>
      <c r="D1701" s="23">
        <f t="shared" si="135"/>
        <v>46.13</v>
      </c>
      <c r="E1701" s="23">
        <f t="shared" si="136"/>
        <v>46.13</v>
      </c>
      <c r="F1701" s="23">
        <f t="shared" si="138"/>
        <v>-2.597966388704995E-3</v>
      </c>
      <c r="G1701" s="23">
        <f t="shared" si="137"/>
        <v>2006</v>
      </c>
    </row>
    <row r="1702" spans="1:7" x14ac:dyDescent="0.2">
      <c r="A1702" s="23" t="s">
        <v>1029</v>
      </c>
      <c r="C1702" s="24">
        <f t="shared" si="134"/>
        <v>38898</v>
      </c>
      <c r="D1702" s="23">
        <f t="shared" si="135"/>
        <v>45.87</v>
      </c>
      <c r="E1702" s="23">
        <f t="shared" si="136"/>
        <v>45.87</v>
      </c>
      <c r="F1702" s="23">
        <f t="shared" si="138"/>
        <v>-5.652188960648669E-3</v>
      </c>
      <c r="G1702" s="23">
        <f t="shared" si="137"/>
        <v>2006</v>
      </c>
    </row>
    <row r="1703" spans="1:7" x14ac:dyDescent="0.2">
      <c r="A1703" s="23" t="s">
        <v>1028</v>
      </c>
      <c r="C1703" s="24">
        <f t="shared" si="134"/>
        <v>38901</v>
      </c>
      <c r="D1703" s="23">
        <f t="shared" si="135"/>
        <v>45.92</v>
      </c>
      <c r="E1703" s="23">
        <f t="shared" si="136"/>
        <v>45.92</v>
      </c>
      <c r="F1703" s="23">
        <f t="shared" si="138"/>
        <v>1.0894434022303673E-3</v>
      </c>
      <c r="G1703" s="23">
        <f t="shared" si="137"/>
        <v>2006</v>
      </c>
    </row>
    <row r="1704" spans="1:7" x14ac:dyDescent="0.2">
      <c r="A1704" s="23" t="s">
        <v>1027</v>
      </c>
      <c r="C1704" s="24">
        <f t="shared" si="134"/>
        <v>38902</v>
      </c>
      <c r="D1704" s="23" t="e">
        <f t="shared" si="135"/>
        <v>#VALUE!</v>
      </c>
      <c r="E1704" s="23">
        <f t="shared" si="136"/>
        <v>45.92</v>
      </c>
      <c r="F1704" s="23">
        <f t="shared" si="138"/>
        <v>0</v>
      </c>
      <c r="G1704" s="23">
        <f t="shared" si="137"/>
        <v>2006</v>
      </c>
    </row>
    <row r="1705" spans="1:7" x14ac:dyDescent="0.2">
      <c r="A1705" s="23" t="s">
        <v>1026</v>
      </c>
      <c r="C1705" s="24">
        <f t="shared" si="134"/>
        <v>38903</v>
      </c>
      <c r="D1705" s="23">
        <f t="shared" si="135"/>
        <v>45.92</v>
      </c>
      <c r="E1705" s="23">
        <f t="shared" si="136"/>
        <v>45.92</v>
      </c>
      <c r="F1705" s="23">
        <f t="shared" si="138"/>
        <v>0</v>
      </c>
      <c r="G1705" s="23">
        <f t="shared" si="137"/>
        <v>2006</v>
      </c>
    </row>
    <row r="1706" spans="1:7" x14ac:dyDescent="0.2">
      <c r="A1706" s="23" t="s">
        <v>1025</v>
      </c>
      <c r="C1706" s="24">
        <f t="shared" si="134"/>
        <v>38904</v>
      </c>
      <c r="D1706" s="23">
        <f t="shared" si="135"/>
        <v>45.99</v>
      </c>
      <c r="E1706" s="23">
        <f t="shared" si="136"/>
        <v>45.99</v>
      </c>
      <c r="F1706" s="23">
        <f t="shared" si="138"/>
        <v>1.5232295405214163E-3</v>
      </c>
      <c r="G1706" s="23">
        <f t="shared" si="137"/>
        <v>2006</v>
      </c>
    </row>
    <row r="1707" spans="1:7" x14ac:dyDescent="0.2">
      <c r="A1707" s="23" t="s">
        <v>1024</v>
      </c>
      <c r="C1707" s="24">
        <f t="shared" si="134"/>
        <v>38905</v>
      </c>
      <c r="D1707" s="23">
        <f t="shared" si="135"/>
        <v>45.84</v>
      </c>
      <c r="E1707" s="23">
        <f t="shared" si="136"/>
        <v>45.84</v>
      </c>
      <c r="F1707" s="23">
        <f t="shared" si="138"/>
        <v>-3.2669091453482687E-3</v>
      </c>
      <c r="G1707" s="23">
        <f t="shared" si="137"/>
        <v>2006</v>
      </c>
    </row>
    <row r="1708" spans="1:7" x14ac:dyDescent="0.2">
      <c r="A1708" s="23" t="s">
        <v>1023</v>
      </c>
      <c r="C1708" s="24">
        <f t="shared" si="134"/>
        <v>38908</v>
      </c>
      <c r="D1708" s="23">
        <f t="shared" si="135"/>
        <v>45.97</v>
      </c>
      <c r="E1708" s="23">
        <f t="shared" si="136"/>
        <v>45.97</v>
      </c>
      <c r="F1708" s="23">
        <f t="shared" si="138"/>
        <v>2.8319374116523347E-3</v>
      </c>
      <c r="G1708" s="23">
        <f t="shared" si="137"/>
        <v>2006</v>
      </c>
    </row>
    <row r="1709" spans="1:7" x14ac:dyDescent="0.2">
      <c r="A1709" s="23" t="s">
        <v>1022</v>
      </c>
      <c r="C1709" s="24">
        <f t="shared" si="134"/>
        <v>38909</v>
      </c>
      <c r="D1709" s="23">
        <f t="shared" si="135"/>
        <v>46.01</v>
      </c>
      <c r="E1709" s="23">
        <f t="shared" si="136"/>
        <v>46.01</v>
      </c>
      <c r="F1709" s="23">
        <f t="shared" si="138"/>
        <v>8.697543492406397E-4</v>
      </c>
      <c r="G1709" s="23">
        <f t="shared" si="137"/>
        <v>2006</v>
      </c>
    </row>
    <row r="1710" spans="1:7" x14ac:dyDescent="0.2">
      <c r="A1710" s="23" t="s">
        <v>1021</v>
      </c>
      <c r="C1710" s="24">
        <f t="shared" si="134"/>
        <v>38910</v>
      </c>
      <c r="D1710" s="23">
        <f t="shared" si="135"/>
        <v>46.09</v>
      </c>
      <c r="E1710" s="23">
        <f t="shared" si="136"/>
        <v>46.09</v>
      </c>
      <c r="F1710" s="23">
        <f t="shared" si="138"/>
        <v>1.7372425650397248E-3</v>
      </c>
      <c r="G1710" s="23">
        <f t="shared" si="137"/>
        <v>2006</v>
      </c>
    </row>
    <row r="1711" spans="1:7" x14ac:dyDescent="0.2">
      <c r="A1711" s="23" t="s">
        <v>1020</v>
      </c>
      <c r="C1711" s="24">
        <f t="shared" si="134"/>
        <v>38911</v>
      </c>
      <c r="D1711" s="23">
        <f t="shared" si="135"/>
        <v>46.16</v>
      </c>
      <c r="E1711" s="23">
        <f t="shared" si="136"/>
        <v>46.16</v>
      </c>
      <c r="F1711" s="23">
        <f t="shared" si="138"/>
        <v>1.5176154674270143E-3</v>
      </c>
      <c r="G1711" s="23">
        <f t="shared" si="137"/>
        <v>2006</v>
      </c>
    </row>
    <row r="1712" spans="1:7" x14ac:dyDescent="0.2">
      <c r="A1712" s="23" t="s">
        <v>1019</v>
      </c>
      <c r="C1712" s="24">
        <f t="shared" si="134"/>
        <v>38912</v>
      </c>
      <c r="D1712" s="23">
        <f t="shared" si="135"/>
        <v>46.19</v>
      </c>
      <c r="E1712" s="23">
        <f t="shared" si="136"/>
        <v>46.19</v>
      </c>
      <c r="F1712" s="23">
        <f t="shared" si="138"/>
        <v>6.4970224266994723E-4</v>
      </c>
      <c r="G1712" s="23">
        <f t="shared" si="137"/>
        <v>2006</v>
      </c>
    </row>
    <row r="1713" spans="1:7" x14ac:dyDescent="0.2">
      <c r="A1713" s="23" t="s">
        <v>1018</v>
      </c>
      <c r="C1713" s="24">
        <f t="shared" si="134"/>
        <v>38915</v>
      </c>
      <c r="D1713" s="23">
        <f t="shared" si="135"/>
        <v>46.64</v>
      </c>
      <c r="E1713" s="23">
        <f t="shared" si="136"/>
        <v>46.64</v>
      </c>
      <c r="F1713" s="23">
        <f t="shared" si="138"/>
        <v>9.695217599722937E-3</v>
      </c>
      <c r="G1713" s="23">
        <f t="shared" si="137"/>
        <v>2006</v>
      </c>
    </row>
    <row r="1714" spans="1:7" x14ac:dyDescent="0.2">
      <c r="A1714" s="23" t="s">
        <v>1017</v>
      </c>
      <c r="C1714" s="24">
        <f t="shared" si="134"/>
        <v>38916</v>
      </c>
      <c r="D1714" s="23">
        <f t="shared" si="135"/>
        <v>46.61</v>
      </c>
      <c r="E1714" s="23">
        <f t="shared" si="136"/>
        <v>46.61</v>
      </c>
      <c r="F1714" s="23">
        <f t="shared" si="138"/>
        <v>-6.43431657587359E-4</v>
      </c>
      <c r="G1714" s="23">
        <f t="shared" si="137"/>
        <v>2006</v>
      </c>
    </row>
    <row r="1715" spans="1:7" x14ac:dyDescent="0.2">
      <c r="A1715" s="23" t="s">
        <v>1016</v>
      </c>
      <c r="C1715" s="24">
        <f t="shared" si="134"/>
        <v>38917</v>
      </c>
      <c r="D1715" s="23">
        <f t="shared" si="135"/>
        <v>46.81</v>
      </c>
      <c r="E1715" s="23">
        <f t="shared" si="136"/>
        <v>46.81</v>
      </c>
      <c r="F1715" s="23">
        <f t="shared" si="138"/>
        <v>4.2817449273297387E-3</v>
      </c>
      <c r="G1715" s="23">
        <f t="shared" si="137"/>
        <v>2006</v>
      </c>
    </row>
    <row r="1716" spans="1:7" x14ac:dyDescent="0.2">
      <c r="A1716" s="23" t="s">
        <v>1015</v>
      </c>
      <c r="C1716" s="24">
        <f t="shared" si="134"/>
        <v>38918</v>
      </c>
      <c r="D1716" s="23">
        <f t="shared" si="135"/>
        <v>46.75</v>
      </c>
      <c r="E1716" s="23">
        <f t="shared" si="136"/>
        <v>46.75</v>
      </c>
      <c r="F1716" s="23">
        <f t="shared" si="138"/>
        <v>-1.2825995772832758E-3</v>
      </c>
      <c r="G1716" s="23">
        <f t="shared" si="137"/>
        <v>2006</v>
      </c>
    </row>
    <row r="1717" spans="1:7" x14ac:dyDescent="0.2">
      <c r="A1717" s="23" t="s">
        <v>1014</v>
      </c>
      <c r="C1717" s="24">
        <f t="shared" si="134"/>
        <v>38919</v>
      </c>
      <c r="D1717" s="23">
        <f t="shared" si="135"/>
        <v>46.64</v>
      </c>
      <c r="E1717" s="23">
        <f t="shared" si="136"/>
        <v>46.64</v>
      </c>
      <c r="F1717" s="23">
        <f t="shared" si="138"/>
        <v>-2.3557136924590365E-3</v>
      </c>
      <c r="G1717" s="23">
        <f t="shared" si="137"/>
        <v>2006</v>
      </c>
    </row>
    <row r="1718" spans="1:7" x14ac:dyDescent="0.2">
      <c r="A1718" s="23" t="s">
        <v>1013</v>
      </c>
      <c r="C1718" s="24">
        <f t="shared" si="134"/>
        <v>38922</v>
      </c>
      <c r="D1718" s="23">
        <f t="shared" si="135"/>
        <v>46.83</v>
      </c>
      <c r="E1718" s="23">
        <f t="shared" si="136"/>
        <v>46.83</v>
      </c>
      <c r="F1718" s="23">
        <f t="shared" si="138"/>
        <v>4.0654811532135054E-3</v>
      </c>
      <c r="G1718" s="23">
        <f t="shared" si="137"/>
        <v>2006</v>
      </c>
    </row>
    <row r="1719" spans="1:7" x14ac:dyDescent="0.2">
      <c r="A1719" s="23" t="s">
        <v>1012</v>
      </c>
      <c r="C1719" s="24">
        <f t="shared" si="134"/>
        <v>38923</v>
      </c>
      <c r="D1719" s="23">
        <f t="shared" si="135"/>
        <v>46.76</v>
      </c>
      <c r="E1719" s="23">
        <f t="shared" si="136"/>
        <v>46.76</v>
      </c>
      <c r="F1719" s="23">
        <f t="shared" si="138"/>
        <v>-1.4958865915826911E-3</v>
      </c>
      <c r="G1719" s="23">
        <f t="shared" si="137"/>
        <v>2006</v>
      </c>
    </row>
    <row r="1720" spans="1:7" x14ac:dyDescent="0.2">
      <c r="A1720" s="23" t="s">
        <v>1011</v>
      </c>
      <c r="C1720" s="24">
        <f t="shared" si="134"/>
        <v>38924</v>
      </c>
      <c r="D1720" s="23">
        <f t="shared" si="135"/>
        <v>46.68</v>
      </c>
      <c r="E1720" s="23">
        <f t="shared" si="136"/>
        <v>46.68</v>
      </c>
      <c r="F1720" s="23">
        <f t="shared" si="138"/>
        <v>-1.7123291855123781E-3</v>
      </c>
      <c r="G1720" s="23">
        <f t="shared" si="137"/>
        <v>2006</v>
      </c>
    </row>
    <row r="1721" spans="1:7" x14ac:dyDescent="0.2">
      <c r="A1721" s="23" t="s">
        <v>1010</v>
      </c>
      <c r="C1721" s="24">
        <f t="shared" si="134"/>
        <v>38925</v>
      </c>
      <c r="D1721" s="23">
        <f t="shared" si="135"/>
        <v>46.52</v>
      </c>
      <c r="E1721" s="23">
        <f t="shared" si="136"/>
        <v>46.52</v>
      </c>
      <c r="F1721" s="23">
        <f t="shared" si="138"/>
        <v>-3.4334797678915192E-3</v>
      </c>
      <c r="G1721" s="23">
        <f t="shared" si="137"/>
        <v>2006</v>
      </c>
    </row>
    <row r="1722" spans="1:7" x14ac:dyDescent="0.2">
      <c r="A1722" s="23" t="s">
        <v>1009</v>
      </c>
      <c r="C1722" s="24">
        <f t="shared" si="134"/>
        <v>38926</v>
      </c>
      <c r="D1722" s="23">
        <f t="shared" si="135"/>
        <v>46.53</v>
      </c>
      <c r="E1722" s="23">
        <f t="shared" si="136"/>
        <v>46.53</v>
      </c>
      <c r="F1722" s="23">
        <f t="shared" si="138"/>
        <v>2.1493820609335762E-4</v>
      </c>
      <c r="G1722" s="23">
        <f t="shared" si="137"/>
        <v>2006</v>
      </c>
    </row>
    <row r="1723" spans="1:7" x14ac:dyDescent="0.2">
      <c r="A1723" s="23" t="s">
        <v>1008</v>
      </c>
      <c r="C1723" s="24">
        <f t="shared" si="134"/>
        <v>38929</v>
      </c>
      <c r="D1723" s="23">
        <f t="shared" si="135"/>
        <v>46.49</v>
      </c>
      <c r="E1723" s="23">
        <f t="shared" si="136"/>
        <v>46.49</v>
      </c>
      <c r="F1723" s="23">
        <f t="shared" si="138"/>
        <v>-8.6003015406380687E-4</v>
      </c>
      <c r="G1723" s="23">
        <f t="shared" si="137"/>
        <v>2006</v>
      </c>
    </row>
    <row r="1724" spans="1:7" x14ac:dyDescent="0.2">
      <c r="A1724" s="23" t="s">
        <v>1007</v>
      </c>
      <c r="C1724" s="24">
        <f t="shared" si="134"/>
        <v>38930</v>
      </c>
      <c r="D1724" s="23">
        <f t="shared" si="135"/>
        <v>46.51</v>
      </c>
      <c r="E1724" s="23">
        <f t="shared" si="136"/>
        <v>46.51</v>
      </c>
      <c r="F1724" s="23">
        <f t="shared" si="138"/>
        <v>4.3010753351212851E-4</v>
      </c>
      <c r="G1724" s="23">
        <f t="shared" si="137"/>
        <v>2006</v>
      </c>
    </row>
    <row r="1725" spans="1:7" x14ac:dyDescent="0.2">
      <c r="A1725" s="23" t="s">
        <v>1006</v>
      </c>
      <c r="C1725" s="24">
        <f t="shared" si="134"/>
        <v>38931</v>
      </c>
      <c r="D1725" s="23">
        <f t="shared" si="135"/>
        <v>46.61</v>
      </c>
      <c r="E1725" s="23">
        <f t="shared" si="136"/>
        <v>46.61</v>
      </c>
      <c r="F1725" s="23">
        <f t="shared" si="138"/>
        <v>2.1477671486438651E-3</v>
      </c>
      <c r="G1725" s="23">
        <f t="shared" si="137"/>
        <v>2006</v>
      </c>
    </row>
    <row r="1726" spans="1:7" x14ac:dyDescent="0.2">
      <c r="A1726" s="23" t="s">
        <v>1005</v>
      </c>
      <c r="C1726" s="24">
        <f t="shared" si="134"/>
        <v>38932</v>
      </c>
      <c r="D1726" s="23">
        <f t="shared" si="135"/>
        <v>46.48</v>
      </c>
      <c r="E1726" s="23">
        <f t="shared" si="136"/>
        <v>46.48</v>
      </c>
      <c r="F1726" s="23">
        <f t="shared" si="138"/>
        <v>-2.7929978409938481E-3</v>
      </c>
      <c r="G1726" s="23">
        <f t="shared" si="137"/>
        <v>2006</v>
      </c>
    </row>
    <row r="1727" spans="1:7" x14ac:dyDescent="0.2">
      <c r="A1727" s="23" t="s">
        <v>1004</v>
      </c>
      <c r="C1727" s="24">
        <f t="shared" si="134"/>
        <v>38933</v>
      </c>
      <c r="D1727" s="23">
        <f t="shared" si="135"/>
        <v>46.42</v>
      </c>
      <c r="E1727" s="23">
        <f t="shared" si="136"/>
        <v>46.42</v>
      </c>
      <c r="F1727" s="23">
        <f t="shared" si="138"/>
        <v>-1.291711697364649E-3</v>
      </c>
      <c r="G1727" s="23">
        <f t="shared" si="137"/>
        <v>2006</v>
      </c>
    </row>
    <row r="1728" spans="1:7" x14ac:dyDescent="0.2">
      <c r="A1728" s="23" t="s">
        <v>1003</v>
      </c>
      <c r="C1728" s="24">
        <f t="shared" si="134"/>
        <v>38936</v>
      </c>
      <c r="D1728" s="23">
        <f t="shared" si="135"/>
        <v>46.51</v>
      </c>
      <c r="E1728" s="23">
        <f t="shared" si="136"/>
        <v>46.51</v>
      </c>
      <c r="F1728" s="23">
        <f t="shared" si="138"/>
        <v>1.9369423897145285E-3</v>
      </c>
      <c r="G1728" s="23">
        <f t="shared" si="137"/>
        <v>2006</v>
      </c>
    </row>
    <row r="1729" spans="1:7" x14ac:dyDescent="0.2">
      <c r="A1729" s="23" t="s">
        <v>1002</v>
      </c>
      <c r="C1729" s="24">
        <f t="shared" si="134"/>
        <v>38937</v>
      </c>
      <c r="D1729" s="23">
        <f t="shared" si="135"/>
        <v>46.47</v>
      </c>
      <c r="E1729" s="23">
        <f t="shared" si="136"/>
        <v>46.47</v>
      </c>
      <c r="F1729" s="23">
        <f t="shared" si="138"/>
        <v>-8.6040013911866514E-4</v>
      </c>
      <c r="G1729" s="23">
        <f t="shared" si="137"/>
        <v>2006</v>
      </c>
    </row>
    <row r="1730" spans="1:7" x14ac:dyDescent="0.2">
      <c r="A1730" s="23" t="s">
        <v>1001</v>
      </c>
      <c r="C1730" s="24">
        <f t="shared" si="134"/>
        <v>38938</v>
      </c>
      <c r="D1730" s="23">
        <f t="shared" si="135"/>
        <v>46.4</v>
      </c>
      <c r="E1730" s="23">
        <f t="shared" si="136"/>
        <v>46.4</v>
      </c>
      <c r="F1730" s="23">
        <f t="shared" si="138"/>
        <v>-1.5074838646773625E-3</v>
      </c>
      <c r="G1730" s="23">
        <f t="shared" si="137"/>
        <v>2006</v>
      </c>
    </row>
    <row r="1731" spans="1:7" x14ac:dyDescent="0.2">
      <c r="A1731" s="23" t="s">
        <v>1000</v>
      </c>
      <c r="C1731" s="24">
        <f t="shared" si="134"/>
        <v>38939</v>
      </c>
      <c r="D1731" s="23">
        <f t="shared" si="135"/>
        <v>46.32</v>
      </c>
      <c r="E1731" s="23">
        <f t="shared" si="136"/>
        <v>46.32</v>
      </c>
      <c r="F1731" s="23">
        <f t="shared" si="138"/>
        <v>-1.7256259674697252E-3</v>
      </c>
      <c r="G1731" s="23">
        <f t="shared" si="137"/>
        <v>2006</v>
      </c>
    </row>
    <row r="1732" spans="1:7" x14ac:dyDescent="0.2">
      <c r="A1732" s="23" t="s">
        <v>999</v>
      </c>
      <c r="C1732" s="24">
        <f t="shared" si="134"/>
        <v>38940</v>
      </c>
      <c r="D1732" s="23">
        <f t="shared" si="135"/>
        <v>46.5</v>
      </c>
      <c r="E1732" s="23">
        <f t="shared" si="136"/>
        <v>46.5</v>
      </c>
      <c r="F1732" s="23">
        <f t="shared" si="138"/>
        <v>3.8784793285708383E-3</v>
      </c>
      <c r="G1732" s="23">
        <f t="shared" si="137"/>
        <v>2006</v>
      </c>
    </row>
    <row r="1733" spans="1:7" x14ac:dyDescent="0.2">
      <c r="A1733" s="23" t="s">
        <v>998</v>
      </c>
      <c r="C1733" s="24">
        <f t="shared" si="134"/>
        <v>38943</v>
      </c>
      <c r="D1733" s="23">
        <f t="shared" si="135"/>
        <v>46.52</v>
      </c>
      <c r="E1733" s="23">
        <f t="shared" si="136"/>
        <v>46.52</v>
      </c>
      <c r="F1733" s="23">
        <f t="shared" si="138"/>
        <v>4.3001505715310057E-4</v>
      </c>
      <c r="G1733" s="23">
        <f t="shared" si="137"/>
        <v>2006</v>
      </c>
    </row>
    <row r="1734" spans="1:7" x14ac:dyDescent="0.2">
      <c r="A1734" s="23" t="s">
        <v>997</v>
      </c>
      <c r="C1734" s="24">
        <f t="shared" si="134"/>
        <v>38944</v>
      </c>
      <c r="D1734" s="23">
        <f t="shared" si="135"/>
        <v>46.47</v>
      </c>
      <c r="E1734" s="23">
        <f t="shared" si="136"/>
        <v>46.47</v>
      </c>
      <c r="F1734" s="23">
        <f t="shared" si="138"/>
        <v>-1.0753845535768252E-3</v>
      </c>
      <c r="G1734" s="23">
        <f t="shared" si="137"/>
        <v>2006</v>
      </c>
    </row>
    <row r="1735" spans="1:7" x14ac:dyDescent="0.2">
      <c r="A1735" s="23" t="s">
        <v>996</v>
      </c>
      <c r="C1735" s="24">
        <f t="shared" si="134"/>
        <v>38945</v>
      </c>
      <c r="D1735" s="23">
        <f t="shared" si="135"/>
        <v>46.47</v>
      </c>
      <c r="E1735" s="23">
        <f t="shared" si="136"/>
        <v>46.47</v>
      </c>
      <c r="F1735" s="23">
        <f t="shared" si="138"/>
        <v>0</v>
      </c>
      <c r="G1735" s="23">
        <f t="shared" si="137"/>
        <v>2006</v>
      </c>
    </row>
    <row r="1736" spans="1:7" x14ac:dyDescent="0.2">
      <c r="A1736" s="23" t="s">
        <v>995</v>
      </c>
      <c r="C1736" s="24">
        <f t="shared" ref="C1736:C1799" si="139">VALUE(LEFT(A1736,15))</f>
        <v>38946</v>
      </c>
      <c r="D1736" s="23">
        <f t="shared" ref="D1736:D1799" si="140">VALUE(RIGHT(A1736,9))</f>
        <v>46.36</v>
      </c>
      <c r="E1736" s="23">
        <f t="shared" ref="E1736:E1799" si="141">IF(ISNUMBER(D1736),D1736,D1735)</f>
        <v>46.36</v>
      </c>
      <c r="F1736" s="23">
        <f t="shared" si="138"/>
        <v>-2.3699246253359933E-3</v>
      </c>
      <c r="G1736" s="23">
        <f t="shared" ref="G1736:G1799" si="142">YEAR(C1736)</f>
        <v>2006</v>
      </c>
    </row>
    <row r="1737" spans="1:7" x14ac:dyDescent="0.2">
      <c r="A1737" s="23" t="s">
        <v>994</v>
      </c>
      <c r="C1737" s="24">
        <f t="shared" si="139"/>
        <v>38947</v>
      </c>
      <c r="D1737" s="23">
        <f t="shared" si="140"/>
        <v>46.38</v>
      </c>
      <c r="E1737" s="23">
        <f t="shared" si="141"/>
        <v>46.38</v>
      </c>
      <c r="F1737" s="23">
        <f t="shared" ref="F1737:F1800" si="143">LN(E1737/E1736)</f>
        <v>4.3131335583467619E-4</v>
      </c>
      <c r="G1737" s="23">
        <f t="shared" si="142"/>
        <v>2006</v>
      </c>
    </row>
    <row r="1738" spans="1:7" x14ac:dyDescent="0.2">
      <c r="A1738" s="23" t="s">
        <v>993</v>
      </c>
      <c r="C1738" s="24">
        <f t="shared" si="139"/>
        <v>38950</v>
      </c>
      <c r="D1738" s="23">
        <f t="shared" si="140"/>
        <v>46.4</v>
      </c>
      <c r="E1738" s="23">
        <f t="shared" si="141"/>
        <v>46.4</v>
      </c>
      <c r="F1738" s="23">
        <f t="shared" si="143"/>
        <v>4.3112740482384421E-4</v>
      </c>
      <c r="G1738" s="23">
        <f t="shared" si="142"/>
        <v>2006</v>
      </c>
    </row>
    <row r="1739" spans="1:7" x14ac:dyDescent="0.2">
      <c r="A1739" s="23" t="s">
        <v>992</v>
      </c>
      <c r="C1739" s="24">
        <f t="shared" si="139"/>
        <v>38951</v>
      </c>
      <c r="D1739" s="23">
        <f t="shared" si="140"/>
        <v>46.44</v>
      </c>
      <c r="E1739" s="23">
        <f t="shared" si="141"/>
        <v>46.44</v>
      </c>
      <c r="F1739" s="23">
        <f t="shared" si="143"/>
        <v>8.6169759748114163E-4</v>
      </c>
      <c r="G1739" s="23">
        <f t="shared" si="142"/>
        <v>2006</v>
      </c>
    </row>
    <row r="1740" spans="1:7" x14ac:dyDescent="0.2">
      <c r="A1740" s="23" t="s">
        <v>991</v>
      </c>
      <c r="C1740" s="24">
        <f t="shared" si="139"/>
        <v>38952</v>
      </c>
      <c r="D1740" s="23">
        <f t="shared" si="140"/>
        <v>46.45</v>
      </c>
      <c r="E1740" s="23">
        <f t="shared" si="141"/>
        <v>46.45</v>
      </c>
      <c r="F1740" s="23">
        <f t="shared" si="143"/>
        <v>2.1530843015687444E-4</v>
      </c>
      <c r="G1740" s="23">
        <f t="shared" si="142"/>
        <v>2006</v>
      </c>
    </row>
    <row r="1741" spans="1:7" x14ac:dyDescent="0.2">
      <c r="A1741" s="23" t="s">
        <v>990</v>
      </c>
      <c r="C1741" s="24">
        <f t="shared" si="139"/>
        <v>38953</v>
      </c>
      <c r="D1741" s="23">
        <f t="shared" si="140"/>
        <v>46.42</v>
      </c>
      <c r="E1741" s="23">
        <f t="shared" si="141"/>
        <v>46.42</v>
      </c>
      <c r="F1741" s="23">
        <f t="shared" si="143"/>
        <v>-6.4606441355656845E-4</v>
      </c>
      <c r="G1741" s="23">
        <f t="shared" si="142"/>
        <v>2006</v>
      </c>
    </row>
    <row r="1742" spans="1:7" x14ac:dyDescent="0.2">
      <c r="A1742" s="23" t="s">
        <v>989</v>
      </c>
      <c r="C1742" s="24">
        <f t="shared" si="139"/>
        <v>38954</v>
      </c>
      <c r="D1742" s="23">
        <f t="shared" si="140"/>
        <v>46.41</v>
      </c>
      <c r="E1742" s="23">
        <f t="shared" si="141"/>
        <v>46.41</v>
      </c>
      <c r="F1742" s="23">
        <f t="shared" si="143"/>
        <v>-2.1544759320664465E-4</v>
      </c>
      <c r="G1742" s="23">
        <f t="shared" si="142"/>
        <v>2006</v>
      </c>
    </row>
    <row r="1743" spans="1:7" x14ac:dyDescent="0.2">
      <c r="A1743" s="23" t="s">
        <v>988</v>
      </c>
      <c r="C1743" s="24">
        <f t="shared" si="139"/>
        <v>38957</v>
      </c>
      <c r="D1743" s="23">
        <f t="shared" si="140"/>
        <v>46.47</v>
      </c>
      <c r="E1743" s="23">
        <f t="shared" si="141"/>
        <v>46.47</v>
      </c>
      <c r="F1743" s="23">
        <f t="shared" si="143"/>
        <v>1.2919898438025052E-3</v>
      </c>
      <c r="G1743" s="23">
        <f t="shared" si="142"/>
        <v>2006</v>
      </c>
    </row>
    <row r="1744" spans="1:7" x14ac:dyDescent="0.2">
      <c r="A1744" s="23" t="s">
        <v>987</v>
      </c>
      <c r="C1744" s="24">
        <f t="shared" si="139"/>
        <v>38958</v>
      </c>
      <c r="D1744" s="23">
        <f t="shared" si="140"/>
        <v>46.45</v>
      </c>
      <c r="E1744" s="23">
        <f t="shared" si="141"/>
        <v>46.45</v>
      </c>
      <c r="F1744" s="23">
        <f t="shared" si="143"/>
        <v>-4.3047783703937983E-4</v>
      </c>
      <c r="G1744" s="23">
        <f t="shared" si="142"/>
        <v>2006</v>
      </c>
    </row>
    <row r="1745" spans="1:7" x14ac:dyDescent="0.2">
      <c r="A1745" s="23" t="s">
        <v>986</v>
      </c>
      <c r="C1745" s="24">
        <f t="shared" si="139"/>
        <v>38959</v>
      </c>
      <c r="D1745" s="23">
        <f t="shared" si="140"/>
        <v>46.37</v>
      </c>
      <c r="E1745" s="23">
        <f t="shared" si="141"/>
        <v>46.37</v>
      </c>
      <c r="F1745" s="23">
        <f t="shared" si="143"/>
        <v>-1.723766856478205E-3</v>
      </c>
      <c r="G1745" s="23">
        <f t="shared" si="142"/>
        <v>2006</v>
      </c>
    </row>
    <row r="1746" spans="1:7" x14ac:dyDescent="0.2">
      <c r="A1746" s="23" t="s">
        <v>985</v>
      </c>
      <c r="C1746" s="24">
        <f t="shared" si="139"/>
        <v>38960</v>
      </c>
      <c r="D1746" s="23">
        <f t="shared" si="140"/>
        <v>46.43</v>
      </c>
      <c r="E1746" s="23">
        <f t="shared" si="141"/>
        <v>46.43</v>
      </c>
      <c r="F1746" s="23">
        <f t="shared" si="143"/>
        <v>1.2931036284609511E-3</v>
      </c>
      <c r="G1746" s="23">
        <f t="shared" si="142"/>
        <v>2006</v>
      </c>
    </row>
    <row r="1747" spans="1:7" x14ac:dyDescent="0.2">
      <c r="A1747" s="23" t="s">
        <v>984</v>
      </c>
      <c r="C1747" s="24">
        <f t="shared" si="139"/>
        <v>38961</v>
      </c>
      <c r="D1747" s="23">
        <f t="shared" si="140"/>
        <v>46.38</v>
      </c>
      <c r="E1747" s="23">
        <f t="shared" si="141"/>
        <v>46.38</v>
      </c>
      <c r="F1747" s="23">
        <f t="shared" si="143"/>
        <v>-1.0774702044446494E-3</v>
      </c>
      <c r="G1747" s="23">
        <f t="shared" si="142"/>
        <v>2006</v>
      </c>
    </row>
    <row r="1748" spans="1:7" x14ac:dyDescent="0.2">
      <c r="A1748" s="23" t="s">
        <v>983</v>
      </c>
      <c r="C1748" s="24">
        <f t="shared" si="139"/>
        <v>38964</v>
      </c>
      <c r="D1748" s="23" t="e">
        <f t="shared" si="140"/>
        <v>#VALUE!</v>
      </c>
      <c r="E1748" s="23">
        <f t="shared" si="141"/>
        <v>46.38</v>
      </c>
      <c r="F1748" s="23">
        <f t="shared" si="143"/>
        <v>0</v>
      </c>
      <c r="G1748" s="23">
        <f t="shared" si="142"/>
        <v>2006</v>
      </c>
    </row>
    <row r="1749" spans="1:7" x14ac:dyDescent="0.2">
      <c r="A1749" s="23" t="s">
        <v>982</v>
      </c>
      <c r="C1749" s="24">
        <f t="shared" si="139"/>
        <v>38965</v>
      </c>
      <c r="D1749" s="23">
        <f t="shared" si="140"/>
        <v>46.19</v>
      </c>
      <c r="E1749" s="23">
        <f t="shared" si="141"/>
        <v>46.19</v>
      </c>
      <c r="F1749" s="23">
        <f t="shared" si="143"/>
        <v>-4.1050073848716674E-3</v>
      </c>
      <c r="G1749" s="23">
        <f t="shared" si="142"/>
        <v>2006</v>
      </c>
    </row>
    <row r="1750" spans="1:7" x14ac:dyDescent="0.2">
      <c r="A1750" s="23" t="s">
        <v>981</v>
      </c>
      <c r="C1750" s="24">
        <f t="shared" si="139"/>
        <v>38966</v>
      </c>
      <c r="D1750" s="23">
        <f t="shared" si="140"/>
        <v>46.13</v>
      </c>
      <c r="E1750" s="23">
        <f t="shared" si="141"/>
        <v>46.13</v>
      </c>
      <c r="F1750" s="23">
        <f t="shared" si="143"/>
        <v>-1.2998268727847317E-3</v>
      </c>
      <c r="G1750" s="23">
        <f t="shared" si="142"/>
        <v>2006</v>
      </c>
    </row>
    <row r="1751" spans="1:7" x14ac:dyDescent="0.2">
      <c r="A1751" s="23" t="s">
        <v>980</v>
      </c>
      <c r="C1751" s="24">
        <f t="shared" si="139"/>
        <v>38967</v>
      </c>
      <c r="D1751" s="23">
        <f t="shared" si="140"/>
        <v>46.14</v>
      </c>
      <c r="E1751" s="23">
        <f t="shared" si="141"/>
        <v>46.14</v>
      </c>
      <c r="F1751" s="23">
        <f t="shared" si="143"/>
        <v>2.1675517587832393E-4</v>
      </c>
      <c r="G1751" s="23">
        <f t="shared" si="142"/>
        <v>2006</v>
      </c>
    </row>
    <row r="1752" spans="1:7" x14ac:dyDescent="0.2">
      <c r="A1752" s="23" t="s">
        <v>979</v>
      </c>
      <c r="C1752" s="24">
        <f t="shared" si="139"/>
        <v>38968</v>
      </c>
      <c r="D1752" s="23">
        <f t="shared" si="140"/>
        <v>46.06</v>
      </c>
      <c r="E1752" s="23">
        <f t="shared" si="141"/>
        <v>46.06</v>
      </c>
      <c r="F1752" s="23">
        <f t="shared" si="143"/>
        <v>-1.7353583530684764E-3</v>
      </c>
      <c r="G1752" s="23">
        <f t="shared" si="142"/>
        <v>2006</v>
      </c>
    </row>
    <row r="1753" spans="1:7" x14ac:dyDescent="0.2">
      <c r="A1753" s="23" t="s">
        <v>978</v>
      </c>
      <c r="C1753" s="24">
        <f t="shared" si="139"/>
        <v>38971</v>
      </c>
      <c r="D1753" s="23">
        <f t="shared" si="140"/>
        <v>46.19</v>
      </c>
      <c r="E1753" s="23">
        <f t="shared" si="141"/>
        <v>46.19</v>
      </c>
      <c r="F1753" s="23">
        <f t="shared" si="143"/>
        <v>2.8184300499747681E-3</v>
      </c>
      <c r="G1753" s="23">
        <f t="shared" si="142"/>
        <v>2006</v>
      </c>
    </row>
    <row r="1754" spans="1:7" x14ac:dyDescent="0.2">
      <c r="A1754" s="23" t="s">
        <v>977</v>
      </c>
      <c r="C1754" s="24">
        <f t="shared" si="139"/>
        <v>38972</v>
      </c>
      <c r="D1754" s="23">
        <f t="shared" si="140"/>
        <v>46.27</v>
      </c>
      <c r="E1754" s="23">
        <f t="shared" si="141"/>
        <v>46.27</v>
      </c>
      <c r="F1754" s="23">
        <f t="shared" si="143"/>
        <v>1.7304784763942517E-3</v>
      </c>
      <c r="G1754" s="23">
        <f t="shared" si="142"/>
        <v>2006</v>
      </c>
    </row>
    <row r="1755" spans="1:7" x14ac:dyDescent="0.2">
      <c r="A1755" s="23" t="s">
        <v>976</v>
      </c>
      <c r="C1755" s="24">
        <f t="shared" si="139"/>
        <v>38973</v>
      </c>
      <c r="D1755" s="23">
        <f t="shared" si="140"/>
        <v>46.18</v>
      </c>
      <c r="E1755" s="23">
        <f t="shared" si="141"/>
        <v>46.18</v>
      </c>
      <c r="F1755" s="23">
        <f t="shared" si="143"/>
        <v>-1.9469989925590071E-3</v>
      </c>
      <c r="G1755" s="23">
        <f t="shared" si="142"/>
        <v>2006</v>
      </c>
    </row>
    <row r="1756" spans="1:7" x14ac:dyDescent="0.2">
      <c r="A1756" s="23" t="s">
        <v>975</v>
      </c>
      <c r="C1756" s="24">
        <f t="shared" si="139"/>
        <v>38974</v>
      </c>
      <c r="D1756" s="23">
        <f t="shared" si="140"/>
        <v>46.12</v>
      </c>
      <c r="E1756" s="23">
        <f t="shared" si="141"/>
        <v>46.12</v>
      </c>
      <c r="F1756" s="23">
        <f t="shared" si="143"/>
        <v>-1.3001085254911193E-3</v>
      </c>
      <c r="G1756" s="23">
        <f t="shared" si="142"/>
        <v>2006</v>
      </c>
    </row>
    <row r="1757" spans="1:7" x14ac:dyDescent="0.2">
      <c r="A1757" s="23" t="s">
        <v>974</v>
      </c>
      <c r="C1757" s="24">
        <f t="shared" si="139"/>
        <v>38975</v>
      </c>
      <c r="D1757" s="23">
        <f t="shared" si="140"/>
        <v>45.95</v>
      </c>
      <c r="E1757" s="23">
        <f t="shared" si="141"/>
        <v>45.95</v>
      </c>
      <c r="F1757" s="23">
        <f t="shared" si="143"/>
        <v>-3.6928465991621327E-3</v>
      </c>
      <c r="G1757" s="23">
        <f t="shared" si="142"/>
        <v>2006</v>
      </c>
    </row>
    <row r="1758" spans="1:7" x14ac:dyDescent="0.2">
      <c r="A1758" s="23" t="s">
        <v>973</v>
      </c>
      <c r="C1758" s="24">
        <f t="shared" si="139"/>
        <v>38978</v>
      </c>
      <c r="D1758" s="23">
        <f t="shared" si="140"/>
        <v>46.09</v>
      </c>
      <c r="E1758" s="23">
        <f t="shared" si="141"/>
        <v>46.09</v>
      </c>
      <c r="F1758" s="23">
        <f t="shared" si="143"/>
        <v>3.0421579307209137E-3</v>
      </c>
      <c r="G1758" s="23">
        <f t="shared" si="142"/>
        <v>2006</v>
      </c>
    </row>
    <row r="1759" spans="1:7" x14ac:dyDescent="0.2">
      <c r="A1759" s="23" t="s">
        <v>972</v>
      </c>
      <c r="C1759" s="24">
        <f t="shared" si="139"/>
        <v>38979</v>
      </c>
      <c r="D1759" s="23">
        <f t="shared" si="140"/>
        <v>46.08</v>
      </c>
      <c r="E1759" s="23">
        <f t="shared" si="141"/>
        <v>46.08</v>
      </c>
      <c r="F1759" s="23">
        <f t="shared" si="143"/>
        <v>-2.1699034478125337E-4</v>
      </c>
      <c r="G1759" s="23">
        <f t="shared" si="142"/>
        <v>2006</v>
      </c>
    </row>
    <row r="1760" spans="1:7" x14ac:dyDescent="0.2">
      <c r="A1760" s="23" t="s">
        <v>971</v>
      </c>
      <c r="C1760" s="24">
        <f t="shared" si="139"/>
        <v>38980</v>
      </c>
      <c r="D1760" s="23">
        <f t="shared" si="140"/>
        <v>45.83</v>
      </c>
      <c r="E1760" s="23">
        <f t="shared" si="141"/>
        <v>45.83</v>
      </c>
      <c r="F1760" s="23">
        <f t="shared" si="143"/>
        <v>-5.4401178666030978E-3</v>
      </c>
      <c r="G1760" s="23">
        <f t="shared" si="142"/>
        <v>2006</v>
      </c>
    </row>
    <row r="1761" spans="1:7" x14ac:dyDescent="0.2">
      <c r="A1761" s="23" t="s">
        <v>970</v>
      </c>
      <c r="C1761" s="24">
        <f t="shared" si="139"/>
        <v>38981</v>
      </c>
      <c r="D1761" s="23">
        <f t="shared" si="140"/>
        <v>45.74</v>
      </c>
      <c r="E1761" s="23">
        <f t="shared" si="141"/>
        <v>45.74</v>
      </c>
      <c r="F1761" s="23">
        <f t="shared" si="143"/>
        <v>-1.965709926397486E-3</v>
      </c>
      <c r="G1761" s="23">
        <f t="shared" si="142"/>
        <v>2006</v>
      </c>
    </row>
    <row r="1762" spans="1:7" x14ac:dyDescent="0.2">
      <c r="A1762" s="23" t="s">
        <v>969</v>
      </c>
      <c r="C1762" s="24">
        <f t="shared" si="139"/>
        <v>38982</v>
      </c>
      <c r="D1762" s="23">
        <f t="shared" si="140"/>
        <v>45.77</v>
      </c>
      <c r="E1762" s="23">
        <f t="shared" si="141"/>
        <v>45.77</v>
      </c>
      <c r="F1762" s="23">
        <f t="shared" si="143"/>
        <v>6.5566607091572322E-4</v>
      </c>
      <c r="G1762" s="23">
        <f t="shared" si="142"/>
        <v>2006</v>
      </c>
    </row>
    <row r="1763" spans="1:7" x14ac:dyDescent="0.2">
      <c r="A1763" s="23" t="s">
        <v>968</v>
      </c>
      <c r="C1763" s="24">
        <f t="shared" si="139"/>
        <v>38985</v>
      </c>
      <c r="D1763" s="23">
        <f t="shared" si="140"/>
        <v>45.83</v>
      </c>
      <c r="E1763" s="23">
        <f t="shared" si="141"/>
        <v>45.83</v>
      </c>
      <c r="F1763" s="23">
        <f t="shared" si="143"/>
        <v>1.3100438554818899E-3</v>
      </c>
      <c r="G1763" s="23">
        <f t="shared" si="142"/>
        <v>2006</v>
      </c>
    </row>
    <row r="1764" spans="1:7" x14ac:dyDescent="0.2">
      <c r="A1764" s="23" t="s">
        <v>967</v>
      </c>
      <c r="C1764" s="24">
        <f t="shared" si="139"/>
        <v>38986</v>
      </c>
      <c r="D1764" s="23">
        <f t="shared" si="140"/>
        <v>45.77</v>
      </c>
      <c r="E1764" s="23">
        <f t="shared" si="141"/>
        <v>45.77</v>
      </c>
      <c r="F1764" s="23">
        <f t="shared" si="143"/>
        <v>-1.3100438554818526E-3</v>
      </c>
      <c r="G1764" s="23">
        <f t="shared" si="142"/>
        <v>2006</v>
      </c>
    </row>
    <row r="1765" spans="1:7" x14ac:dyDescent="0.2">
      <c r="A1765" s="23" t="s">
        <v>966</v>
      </c>
      <c r="C1765" s="24">
        <f t="shared" si="139"/>
        <v>38987</v>
      </c>
      <c r="D1765" s="23">
        <f t="shared" si="140"/>
        <v>45.76</v>
      </c>
      <c r="E1765" s="23">
        <f t="shared" si="141"/>
        <v>45.76</v>
      </c>
      <c r="F1765" s="23">
        <f t="shared" si="143"/>
        <v>-2.1850759400835653E-4</v>
      </c>
      <c r="G1765" s="23">
        <f t="shared" si="142"/>
        <v>2006</v>
      </c>
    </row>
    <row r="1766" spans="1:7" x14ac:dyDescent="0.2">
      <c r="A1766" s="23" t="s">
        <v>965</v>
      </c>
      <c r="C1766" s="24">
        <f t="shared" si="139"/>
        <v>38988</v>
      </c>
      <c r="D1766" s="23">
        <f t="shared" si="140"/>
        <v>45.78</v>
      </c>
      <c r="E1766" s="23">
        <f t="shared" si="141"/>
        <v>45.78</v>
      </c>
      <c r="F1766" s="23">
        <f t="shared" si="143"/>
        <v>4.3696745287815736E-4</v>
      </c>
      <c r="G1766" s="23">
        <f t="shared" si="142"/>
        <v>2006</v>
      </c>
    </row>
    <row r="1767" spans="1:7" x14ac:dyDescent="0.2">
      <c r="A1767" s="23" t="s">
        <v>964</v>
      </c>
      <c r="C1767" s="24">
        <f t="shared" si="139"/>
        <v>38989</v>
      </c>
      <c r="D1767" s="23">
        <f t="shared" si="140"/>
        <v>45.95</v>
      </c>
      <c r="E1767" s="23">
        <f t="shared" si="141"/>
        <v>45.95</v>
      </c>
      <c r="F1767" s="23">
        <f t="shared" si="143"/>
        <v>3.7065342772755589E-3</v>
      </c>
      <c r="G1767" s="23">
        <f t="shared" si="142"/>
        <v>2006</v>
      </c>
    </row>
    <row r="1768" spans="1:7" x14ac:dyDescent="0.2">
      <c r="A1768" s="23" t="s">
        <v>963</v>
      </c>
      <c r="C1768" s="24">
        <f t="shared" si="139"/>
        <v>38992</v>
      </c>
      <c r="D1768" s="23">
        <f t="shared" si="140"/>
        <v>45.97</v>
      </c>
      <c r="E1768" s="23">
        <f t="shared" si="141"/>
        <v>45.97</v>
      </c>
      <c r="F1768" s="23">
        <f t="shared" si="143"/>
        <v>4.3516101644051382E-4</v>
      </c>
      <c r="G1768" s="23">
        <f t="shared" si="142"/>
        <v>2006</v>
      </c>
    </row>
    <row r="1769" spans="1:7" x14ac:dyDescent="0.2">
      <c r="A1769" s="23" t="s">
        <v>962</v>
      </c>
      <c r="C1769" s="24">
        <f t="shared" si="139"/>
        <v>38993</v>
      </c>
      <c r="D1769" s="23">
        <f t="shared" si="140"/>
        <v>45.68</v>
      </c>
      <c r="E1769" s="23">
        <f t="shared" si="141"/>
        <v>45.68</v>
      </c>
      <c r="F1769" s="23">
        <f t="shared" si="143"/>
        <v>-6.3284444703818818E-3</v>
      </c>
      <c r="G1769" s="23">
        <f t="shared" si="142"/>
        <v>2006</v>
      </c>
    </row>
    <row r="1770" spans="1:7" x14ac:dyDescent="0.2">
      <c r="A1770" s="23" t="s">
        <v>961</v>
      </c>
      <c r="C1770" s="24">
        <f t="shared" si="139"/>
        <v>38994</v>
      </c>
      <c r="D1770" s="23">
        <f t="shared" si="140"/>
        <v>45.65</v>
      </c>
      <c r="E1770" s="23">
        <f t="shared" si="141"/>
        <v>45.65</v>
      </c>
      <c r="F1770" s="23">
        <f t="shared" si="143"/>
        <v>-6.5695830677733674E-4</v>
      </c>
      <c r="G1770" s="23">
        <f t="shared" si="142"/>
        <v>2006</v>
      </c>
    </row>
    <row r="1771" spans="1:7" x14ac:dyDescent="0.2">
      <c r="A1771" s="23" t="s">
        <v>960</v>
      </c>
      <c r="C1771" s="24">
        <f t="shared" si="139"/>
        <v>38995</v>
      </c>
      <c r="D1771" s="23">
        <f t="shared" si="140"/>
        <v>45.57</v>
      </c>
      <c r="E1771" s="23">
        <f t="shared" si="141"/>
        <v>45.57</v>
      </c>
      <c r="F1771" s="23">
        <f t="shared" si="143"/>
        <v>-1.7540017651862375E-3</v>
      </c>
      <c r="G1771" s="23">
        <f t="shared" si="142"/>
        <v>2006</v>
      </c>
    </row>
    <row r="1772" spans="1:7" x14ac:dyDescent="0.2">
      <c r="A1772" s="23" t="s">
        <v>959</v>
      </c>
      <c r="C1772" s="24">
        <f t="shared" si="139"/>
        <v>38996</v>
      </c>
      <c r="D1772" s="23">
        <f t="shared" si="140"/>
        <v>45.42</v>
      </c>
      <c r="E1772" s="23">
        <f t="shared" si="141"/>
        <v>45.42</v>
      </c>
      <c r="F1772" s="23">
        <f t="shared" si="143"/>
        <v>-3.2970685983787561E-3</v>
      </c>
      <c r="G1772" s="23">
        <f t="shared" si="142"/>
        <v>2006</v>
      </c>
    </row>
    <row r="1773" spans="1:7" x14ac:dyDescent="0.2">
      <c r="A1773" s="23" t="s">
        <v>958</v>
      </c>
      <c r="C1773" s="24">
        <f t="shared" si="139"/>
        <v>38999</v>
      </c>
      <c r="D1773" s="23" t="e">
        <f t="shared" si="140"/>
        <v>#VALUE!</v>
      </c>
      <c r="E1773" s="23">
        <f t="shared" si="141"/>
        <v>45.42</v>
      </c>
      <c r="F1773" s="23">
        <f t="shared" si="143"/>
        <v>0</v>
      </c>
      <c r="G1773" s="23">
        <f t="shared" si="142"/>
        <v>2006</v>
      </c>
    </row>
    <row r="1774" spans="1:7" x14ac:dyDescent="0.2">
      <c r="A1774" s="23" t="s">
        <v>957</v>
      </c>
      <c r="C1774" s="24">
        <f t="shared" si="139"/>
        <v>39000</v>
      </c>
      <c r="D1774" s="23">
        <f t="shared" si="140"/>
        <v>45.67</v>
      </c>
      <c r="E1774" s="23">
        <f t="shared" si="141"/>
        <v>45.67</v>
      </c>
      <c r="F1774" s="23">
        <f t="shared" si="143"/>
        <v>5.4890905194951772E-3</v>
      </c>
      <c r="G1774" s="23">
        <f t="shared" si="142"/>
        <v>2006</v>
      </c>
    </row>
    <row r="1775" spans="1:7" x14ac:dyDescent="0.2">
      <c r="A1775" s="23" t="s">
        <v>956</v>
      </c>
      <c r="C1775" s="24">
        <f t="shared" si="139"/>
        <v>39001</v>
      </c>
      <c r="D1775" s="23">
        <f t="shared" si="140"/>
        <v>45.55</v>
      </c>
      <c r="E1775" s="23">
        <f t="shared" si="141"/>
        <v>45.55</v>
      </c>
      <c r="F1775" s="23">
        <f t="shared" si="143"/>
        <v>-2.6310034909404071E-3</v>
      </c>
      <c r="G1775" s="23">
        <f t="shared" si="142"/>
        <v>2006</v>
      </c>
    </row>
    <row r="1776" spans="1:7" x14ac:dyDescent="0.2">
      <c r="A1776" s="23" t="s">
        <v>955</v>
      </c>
      <c r="C1776" s="24">
        <f t="shared" si="139"/>
        <v>39002</v>
      </c>
      <c r="D1776" s="23">
        <f t="shared" si="140"/>
        <v>45.52</v>
      </c>
      <c r="E1776" s="23">
        <f t="shared" si="141"/>
        <v>45.52</v>
      </c>
      <c r="F1776" s="23">
        <f t="shared" si="143"/>
        <v>-6.5883388789171713E-4</v>
      </c>
      <c r="G1776" s="23">
        <f t="shared" si="142"/>
        <v>2006</v>
      </c>
    </row>
    <row r="1777" spans="1:7" x14ac:dyDescent="0.2">
      <c r="A1777" s="23" t="s">
        <v>954</v>
      </c>
      <c r="C1777" s="24">
        <f t="shared" si="139"/>
        <v>39003</v>
      </c>
      <c r="D1777" s="23">
        <f t="shared" si="140"/>
        <v>45.31</v>
      </c>
      <c r="E1777" s="23">
        <f t="shared" si="141"/>
        <v>45.31</v>
      </c>
      <c r="F1777" s="23">
        <f t="shared" si="143"/>
        <v>-4.6240311390286877E-3</v>
      </c>
      <c r="G1777" s="23">
        <f t="shared" si="142"/>
        <v>2006</v>
      </c>
    </row>
    <row r="1778" spans="1:7" x14ac:dyDescent="0.2">
      <c r="A1778" s="23" t="s">
        <v>953</v>
      </c>
      <c r="C1778" s="24">
        <f t="shared" si="139"/>
        <v>39006</v>
      </c>
      <c r="D1778" s="23">
        <f t="shared" si="140"/>
        <v>45.35</v>
      </c>
      <c r="E1778" s="23">
        <f t="shared" si="141"/>
        <v>45.35</v>
      </c>
      <c r="F1778" s="23">
        <f t="shared" si="143"/>
        <v>8.8241788209880191E-4</v>
      </c>
      <c r="G1778" s="23">
        <f t="shared" si="142"/>
        <v>2006</v>
      </c>
    </row>
    <row r="1779" spans="1:7" x14ac:dyDescent="0.2">
      <c r="A1779" s="23" t="s">
        <v>952</v>
      </c>
      <c r="C1779" s="24">
        <f t="shared" si="139"/>
        <v>39007</v>
      </c>
      <c r="D1779" s="23">
        <f t="shared" si="140"/>
        <v>45.19</v>
      </c>
      <c r="E1779" s="23">
        <f t="shared" si="141"/>
        <v>45.19</v>
      </c>
      <c r="F1779" s="23">
        <f t="shared" si="143"/>
        <v>-3.5343531379573236E-3</v>
      </c>
      <c r="G1779" s="23">
        <f t="shared" si="142"/>
        <v>2006</v>
      </c>
    </row>
    <row r="1780" spans="1:7" x14ac:dyDescent="0.2">
      <c r="A1780" s="23" t="s">
        <v>951</v>
      </c>
      <c r="C1780" s="24">
        <f t="shared" si="139"/>
        <v>39008</v>
      </c>
      <c r="D1780" s="23">
        <f t="shared" si="140"/>
        <v>45.28</v>
      </c>
      <c r="E1780" s="23">
        <f t="shared" si="141"/>
        <v>45.28</v>
      </c>
      <c r="F1780" s="23">
        <f t="shared" si="143"/>
        <v>1.9896104717392039E-3</v>
      </c>
      <c r="G1780" s="23">
        <f t="shared" si="142"/>
        <v>2006</v>
      </c>
    </row>
    <row r="1781" spans="1:7" x14ac:dyDescent="0.2">
      <c r="A1781" s="23" t="s">
        <v>950</v>
      </c>
      <c r="C1781" s="24">
        <f t="shared" si="139"/>
        <v>39009</v>
      </c>
      <c r="D1781" s="23">
        <f t="shared" si="140"/>
        <v>45.22</v>
      </c>
      <c r="E1781" s="23">
        <f t="shared" si="141"/>
        <v>45.22</v>
      </c>
      <c r="F1781" s="23">
        <f t="shared" si="143"/>
        <v>-1.3259670451037169E-3</v>
      </c>
      <c r="G1781" s="23">
        <f t="shared" si="142"/>
        <v>2006</v>
      </c>
    </row>
    <row r="1782" spans="1:7" x14ac:dyDescent="0.2">
      <c r="A1782" s="23" t="s">
        <v>949</v>
      </c>
      <c r="C1782" s="24">
        <f t="shared" si="139"/>
        <v>39010</v>
      </c>
      <c r="D1782" s="23">
        <f t="shared" si="140"/>
        <v>45.18</v>
      </c>
      <c r="E1782" s="23">
        <f t="shared" si="141"/>
        <v>45.18</v>
      </c>
      <c r="F1782" s="23">
        <f t="shared" si="143"/>
        <v>-8.8495580996660246E-4</v>
      </c>
      <c r="G1782" s="23">
        <f t="shared" si="142"/>
        <v>2006</v>
      </c>
    </row>
    <row r="1783" spans="1:7" x14ac:dyDescent="0.2">
      <c r="A1783" s="23" t="s">
        <v>948</v>
      </c>
      <c r="C1783" s="24">
        <f t="shared" si="139"/>
        <v>39013</v>
      </c>
      <c r="D1783" s="23">
        <f t="shared" si="140"/>
        <v>45.3</v>
      </c>
      <c r="E1783" s="23">
        <f t="shared" si="141"/>
        <v>45.3</v>
      </c>
      <c r="F1783" s="23">
        <f t="shared" si="143"/>
        <v>2.6525214491311235E-3</v>
      </c>
      <c r="G1783" s="23">
        <f t="shared" si="142"/>
        <v>2006</v>
      </c>
    </row>
    <row r="1784" spans="1:7" x14ac:dyDescent="0.2">
      <c r="A1784" s="23" t="s">
        <v>947</v>
      </c>
      <c r="C1784" s="24">
        <f t="shared" si="139"/>
        <v>39014</v>
      </c>
      <c r="D1784" s="23">
        <f t="shared" si="140"/>
        <v>45.18</v>
      </c>
      <c r="E1784" s="23">
        <f t="shared" si="141"/>
        <v>45.18</v>
      </c>
      <c r="F1784" s="23">
        <f t="shared" si="143"/>
        <v>-2.652521449131117E-3</v>
      </c>
      <c r="G1784" s="23">
        <f t="shared" si="142"/>
        <v>2006</v>
      </c>
    </row>
    <row r="1785" spans="1:7" x14ac:dyDescent="0.2">
      <c r="A1785" s="23" t="s">
        <v>946</v>
      </c>
      <c r="C1785" s="24">
        <f t="shared" si="139"/>
        <v>39015</v>
      </c>
      <c r="D1785" s="23">
        <f t="shared" si="140"/>
        <v>45.36</v>
      </c>
      <c r="E1785" s="23">
        <f t="shared" si="141"/>
        <v>45.36</v>
      </c>
      <c r="F1785" s="23">
        <f t="shared" si="143"/>
        <v>3.9761483796394168E-3</v>
      </c>
      <c r="G1785" s="23">
        <f t="shared" si="142"/>
        <v>2006</v>
      </c>
    </row>
    <row r="1786" spans="1:7" x14ac:dyDescent="0.2">
      <c r="A1786" s="23" t="s">
        <v>945</v>
      </c>
      <c r="C1786" s="24">
        <f t="shared" si="139"/>
        <v>39016</v>
      </c>
      <c r="D1786" s="23">
        <f t="shared" si="140"/>
        <v>45.19</v>
      </c>
      <c r="E1786" s="23">
        <f t="shared" si="141"/>
        <v>45.19</v>
      </c>
      <c r="F1786" s="23">
        <f t="shared" si="143"/>
        <v>-3.7548359963083641E-3</v>
      </c>
      <c r="G1786" s="23">
        <f t="shared" si="142"/>
        <v>2006</v>
      </c>
    </row>
    <row r="1787" spans="1:7" x14ac:dyDescent="0.2">
      <c r="A1787" s="23" t="s">
        <v>944</v>
      </c>
      <c r="C1787" s="24">
        <f t="shared" si="139"/>
        <v>39017</v>
      </c>
      <c r="D1787" s="23">
        <f t="shared" si="140"/>
        <v>45.07</v>
      </c>
      <c r="E1787" s="23">
        <f t="shared" si="141"/>
        <v>45.07</v>
      </c>
      <c r="F1787" s="23">
        <f t="shared" si="143"/>
        <v>-2.6589867206313678E-3</v>
      </c>
      <c r="G1787" s="23">
        <f t="shared" si="142"/>
        <v>2006</v>
      </c>
    </row>
    <row r="1788" spans="1:7" x14ac:dyDescent="0.2">
      <c r="A1788" s="23" t="s">
        <v>943</v>
      </c>
      <c r="C1788" s="24">
        <f t="shared" si="139"/>
        <v>39020</v>
      </c>
      <c r="D1788" s="23">
        <f t="shared" si="140"/>
        <v>44.9</v>
      </c>
      <c r="E1788" s="23">
        <f t="shared" si="141"/>
        <v>44.9</v>
      </c>
      <c r="F1788" s="23">
        <f t="shared" si="143"/>
        <v>-3.7790419543483485E-3</v>
      </c>
      <c r="G1788" s="23">
        <f t="shared" si="142"/>
        <v>2006</v>
      </c>
    </row>
    <row r="1789" spans="1:7" x14ac:dyDescent="0.2">
      <c r="A1789" s="23" t="s">
        <v>942</v>
      </c>
      <c r="C1789" s="24">
        <f t="shared" si="139"/>
        <v>39021</v>
      </c>
      <c r="D1789" s="23">
        <f t="shared" si="140"/>
        <v>44.9</v>
      </c>
      <c r="E1789" s="23">
        <f t="shared" si="141"/>
        <v>44.9</v>
      </c>
      <c r="F1789" s="23">
        <f t="shared" si="143"/>
        <v>0</v>
      </c>
      <c r="G1789" s="23">
        <f t="shared" si="142"/>
        <v>2006</v>
      </c>
    </row>
    <row r="1790" spans="1:7" x14ac:dyDescent="0.2">
      <c r="A1790" s="23" t="s">
        <v>941</v>
      </c>
      <c r="C1790" s="24">
        <f t="shared" si="139"/>
        <v>39022</v>
      </c>
      <c r="D1790" s="23">
        <f t="shared" si="140"/>
        <v>44.79</v>
      </c>
      <c r="E1790" s="23">
        <f t="shared" si="141"/>
        <v>44.79</v>
      </c>
      <c r="F1790" s="23">
        <f t="shared" si="143"/>
        <v>-2.4528945289998788E-3</v>
      </c>
      <c r="G1790" s="23">
        <f t="shared" si="142"/>
        <v>2006</v>
      </c>
    </row>
    <row r="1791" spans="1:7" x14ac:dyDescent="0.2">
      <c r="A1791" s="23" t="s">
        <v>940</v>
      </c>
      <c r="C1791" s="24">
        <f t="shared" si="139"/>
        <v>39023</v>
      </c>
      <c r="D1791" s="23">
        <f t="shared" si="140"/>
        <v>44.82</v>
      </c>
      <c r="E1791" s="23">
        <f t="shared" si="141"/>
        <v>44.82</v>
      </c>
      <c r="F1791" s="23">
        <f t="shared" si="143"/>
        <v>6.6956815357222291E-4</v>
      </c>
      <c r="G1791" s="23">
        <f t="shared" si="142"/>
        <v>2006</v>
      </c>
    </row>
    <row r="1792" spans="1:7" x14ac:dyDescent="0.2">
      <c r="A1792" s="23" t="s">
        <v>939</v>
      </c>
      <c r="C1792" s="24">
        <f t="shared" si="139"/>
        <v>39024</v>
      </c>
      <c r="D1792" s="23">
        <f t="shared" si="140"/>
        <v>44.76</v>
      </c>
      <c r="E1792" s="23">
        <f t="shared" si="141"/>
        <v>44.76</v>
      </c>
      <c r="F1792" s="23">
        <f t="shared" si="143"/>
        <v>-1.3395849290564722E-3</v>
      </c>
      <c r="G1792" s="23">
        <f t="shared" si="142"/>
        <v>2006</v>
      </c>
    </row>
    <row r="1793" spans="1:7" x14ac:dyDescent="0.2">
      <c r="A1793" s="23" t="s">
        <v>938</v>
      </c>
      <c r="C1793" s="24">
        <f t="shared" si="139"/>
        <v>39027</v>
      </c>
      <c r="D1793" s="23">
        <f t="shared" si="140"/>
        <v>44.8</v>
      </c>
      <c r="E1793" s="23">
        <f t="shared" si="141"/>
        <v>44.8</v>
      </c>
      <c r="F1793" s="23">
        <f t="shared" si="143"/>
        <v>8.9325597721492066E-4</v>
      </c>
      <c r="G1793" s="23">
        <f t="shared" si="142"/>
        <v>2006</v>
      </c>
    </row>
    <row r="1794" spans="1:7" x14ac:dyDescent="0.2">
      <c r="A1794" s="23" t="s">
        <v>937</v>
      </c>
      <c r="C1794" s="24">
        <f t="shared" si="139"/>
        <v>39028</v>
      </c>
      <c r="D1794" s="23">
        <f t="shared" si="140"/>
        <v>44.62</v>
      </c>
      <c r="E1794" s="23">
        <f t="shared" si="141"/>
        <v>44.62</v>
      </c>
      <c r="F1794" s="23">
        <f t="shared" si="143"/>
        <v>-4.025950416553065E-3</v>
      </c>
      <c r="G1794" s="23">
        <f t="shared" si="142"/>
        <v>2006</v>
      </c>
    </row>
    <row r="1795" spans="1:7" x14ac:dyDescent="0.2">
      <c r="A1795" s="23" t="s">
        <v>936</v>
      </c>
      <c r="C1795" s="24">
        <f t="shared" si="139"/>
        <v>39029</v>
      </c>
      <c r="D1795" s="23">
        <f t="shared" si="140"/>
        <v>44.59</v>
      </c>
      <c r="E1795" s="23">
        <f t="shared" si="141"/>
        <v>44.59</v>
      </c>
      <c r="F1795" s="23">
        <f t="shared" si="143"/>
        <v>-6.7257036500102847E-4</v>
      </c>
      <c r="G1795" s="23">
        <f t="shared" si="142"/>
        <v>2006</v>
      </c>
    </row>
    <row r="1796" spans="1:7" x14ac:dyDescent="0.2">
      <c r="A1796" s="23" t="s">
        <v>935</v>
      </c>
      <c r="C1796" s="24">
        <f t="shared" si="139"/>
        <v>39030</v>
      </c>
      <c r="D1796" s="23">
        <f t="shared" si="140"/>
        <v>44.46</v>
      </c>
      <c r="E1796" s="23">
        <f t="shared" si="141"/>
        <v>44.46</v>
      </c>
      <c r="F1796" s="23">
        <f t="shared" si="143"/>
        <v>-2.9197101033348618E-3</v>
      </c>
      <c r="G1796" s="23">
        <f t="shared" si="142"/>
        <v>2006</v>
      </c>
    </row>
    <row r="1797" spans="1:7" x14ac:dyDescent="0.2">
      <c r="A1797" s="23" t="s">
        <v>934</v>
      </c>
      <c r="C1797" s="24">
        <f t="shared" si="139"/>
        <v>39031</v>
      </c>
      <c r="D1797" s="23">
        <f t="shared" si="140"/>
        <v>44.55</v>
      </c>
      <c r="E1797" s="23">
        <f t="shared" si="141"/>
        <v>44.55</v>
      </c>
      <c r="F1797" s="23">
        <f t="shared" si="143"/>
        <v>2.022245380767649E-3</v>
      </c>
      <c r="G1797" s="23">
        <f t="shared" si="142"/>
        <v>2006</v>
      </c>
    </row>
    <row r="1798" spans="1:7" x14ac:dyDescent="0.2">
      <c r="A1798" s="23" t="s">
        <v>933</v>
      </c>
      <c r="C1798" s="24">
        <f t="shared" si="139"/>
        <v>39034</v>
      </c>
      <c r="D1798" s="23">
        <f t="shared" si="140"/>
        <v>44.83</v>
      </c>
      <c r="E1798" s="23">
        <f t="shared" si="141"/>
        <v>44.83</v>
      </c>
      <c r="F1798" s="23">
        <f t="shared" si="143"/>
        <v>6.2654042505298265E-3</v>
      </c>
      <c r="G1798" s="23">
        <f t="shared" si="142"/>
        <v>2006</v>
      </c>
    </row>
    <row r="1799" spans="1:7" x14ac:dyDescent="0.2">
      <c r="A1799" s="23" t="s">
        <v>932</v>
      </c>
      <c r="C1799" s="24">
        <f t="shared" si="139"/>
        <v>39035</v>
      </c>
      <c r="D1799" s="23">
        <f t="shared" si="140"/>
        <v>45.05</v>
      </c>
      <c r="E1799" s="23">
        <f t="shared" si="141"/>
        <v>45.05</v>
      </c>
      <c r="F1799" s="23">
        <f t="shared" si="143"/>
        <v>4.8954258869988434E-3</v>
      </c>
      <c r="G1799" s="23">
        <f t="shared" si="142"/>
        <v>2006</v>
      </c>
    </row>
    <row r="1800" spans="1:7" x14ac:dyDescent="0.2">
      <c r="A1800" s="23" t="s">
        <v>931</v>
      </c>
      <c r="C1800" s="24">
        <f t="shared" ref="C1800:C1863" si="144">VALUE(LEFT(A1800,15))</f>
        <v>39036</v>
      </c>
      <c r="D1800" s="23">
        <f t="shared" ref="D1800:D1863" si="145">VALUE(RIGHT(A1800,9))</f>
        <v>45.26</v>
      </c>
      <c r="E1800" s="23">
        <f t="shared" ref="E1800:E1863" si="146">IF(ISNUMBER(D1800),D1800,D1799)</f>
        <v>45.26</v>
      </c>
      <c r="F1800" s="23">
        <f t="shared" si="143"/>
        <v>4.6506561510443164E-3</v>
      </c>
      <c r="G1800" s="23">
        <f t="shared" ref="G1800:G1863" si="147">YEAR(C1800)</f>
        <v>2006</v>
      </c>
    </row>
    <row r="1801" spans="1:7" x14ac:dyDescent="0.2">
      <c r="A1801" s="23" t="s">
        <v>930</v>
      </c>
      <c r="C1801" s="24">
        <f t="shared" si="144"/>
        <v>39037</v>
      </c>
      <c r="D1801" s="23">
        <f t="shared" si="145"/>
        <v>44.82</v>
      </c>
      <c r="E1801" s="23">
        <f t="shared" si="146"/>
        <v>44.82</v>
      </c>
      <c r="F1801" s="23">
        <f t="shared" ref="F1801:F1864" si="148">LN(E1801/E1800)</f>
        <v>-9.7691718326103228E-3</v>
      </c>
      <c r="G1801" s="23">
        <f t="shared" si="147"/>
        <v>2006</v>
      </c>
    </row>
    <row r="1802" spans="1:7" x14ac:dyDescent="0.2">
      <c r="A1802" s="23" t="s">
        <v>929</v>
      </c>
      <c r="C1802" s="24">
        <f t="shared" si="144"/>
        <v>39038</v>
      </c>
      <c r="D1802" s="23">
        <f t="shared" si="145"/>
        <v>44.75</v>
      </c>
      <c r="E1802" s="23">
        <f t="shared" si="146"/>
        <v>44.75</v>
      </c>
      <c r="F1802" s="23">
        <f t="shared" si="148"/>
        <v>-1.5630236519166183E-3</v>
      </c>
      <c r="G1802" s="23">
        <f t="shared" si="147"/>
        <v>2006</v>
      </c>
    </row>
    <row r="1803" spans="1:7" x14ac:dyDescent="0.2">
      <c r="A1803" s="23" t="s">
        <v>928</v>
      </c>
      <c r="C1803" s="24">
        <f t="shared" si="144"/>
        <v>39041</v>
      </c>
      <c r="D1803" s="23">
        <f t="shared" si="145"/>
        <v>44.89</v>
      </c>
      <c r="E1803" s="23">
        <f t="shared" si="146"/>
        <v>44.89</v>
      </c>
      <c r="F1803" s="23">
        <f t="shared" si="148"/>
        <v>3.1236080729763927E-3</v>
      </c>
      <c r="G1803" s="23">
        <f t="shared" si="147"/>
        <v>2006</v>
      </c>
    </row>
    <row r="1804" spans="1:7" x14ac:dyDescent="0.2">
      <c r="A1804" s="23" t="s">
        <v>927</v>
      </c>
      <c r="C1804" s="24">
        <f t="shared" si="144"/>
        <v>39042</v>
      </c>
      <c r="D1804" s="23">
        <f t="shared" si="145"/>
        <v>44.77</v>
      </c>
      <c r="E1804" s="23">
        <f t="shared" si="146"/>
        <v>44.77</v>
      </c>
      <c r="F1804" s="23">
        <f t="shared" si="148"/>
        <v>-2.676780540966513E-3</v>
      </c>
      <c r="G1804" s="23">
        <f t="shared" si="147"/>
        <v>2006</v>
      </c>
    </row>
    <row r="1805" spans="1:7" x14ac:dyDescent="0.2">
      <c r="A1805" s="23" t="s">
        <v>926</v>
      </c>
      <c r="C1805" s="24">
        <f t="shared" si="144"/>
        <v>39043</v>
      </c>
      <c r="D1805" s="23">
        <f t="shared" si="145"/>
        <v>44.62</v>
      </c>
      <c r="E1805" s="23">
        <f t="shared" si="146"/>
        <v>44.62</v>
      </c>
      <c r="F1805" s="23">
        <f t="shared" si="148"/>
        <v>-3.3560832484878646E-3</v>
      </c>
      <c r="G1805" s="23">
        <f t="shared" si="147"/>
        <v>2006</v>
      </c>
    </row>
    <row r="1806" spans="1:7" x14ac:dyDescent="0.2">
      <c r="A1806" s="23" t="s">
        <v>925</v>
      </c>
      <c r="C1806" s="24">
        <f t="shared" si="144"/>
        <v>39044</v>
      </c>
      <c r="D1806" s="23" t="e">
        <f t="shared" si="145"/>
        <v>#VALUE!</v>
      </c>
      <c r="E1806" s="23">
        <f t="shared" si="146"/>
        <v>44.62</v>
      </c>
      <c r="F1806" s="23">
        <f t="shared" si="148"/>
        <v>0</v>
      </c>
      <c r="G1806" s="23">
        <f t="shared" si="147"/>
        <v>2006</v>
      </c>
    </row>
    <row r="1807" spans="1:7" x14ac:dyDescent="0.2">
      <c r="A1807" s="23" t="s">
        <v>924</v>
      </c>
      <c r="C1807" s="24">
        <f t="shared" si="144"/>
        <v>39045</v>
      </c>
      <c r="D1807" s="23">
        <f t="shared" si="145"/>
        <v>44.59</v>
      </c>
      <c r="E1807" s="23">
        <f t="shared" si="146"/>
        <v>44.59</v>
      </c>
      <c r="F1807" s="23">
        <f t="shared" si="148"/>
        <v>-6.7257036500102847E-4</v>
      </c>
      <c r="G1807" s="23">
        <f t="shared" si="147"/>
        <v>2006</v>
      </c>
    </row>
    <row r="1808" spans="1:7" x14ac:dyDescent="0.2">
      <c r="A1808" s="23" t="s">
        <v>923</v>
      </c>
      <c r="C1808" s="24">
        <f t="shared" si="144"/>
        <v>39048</v>
      </c>
      <c r="D1808" s="23">
        <f t="shared" si="145"/>
        <v>44.56</v>
      </c>
      <c r="E1808" s="23">
        <f t="shared" si="146"/>
        <v>44.56</v>
      </c>
      <c r="F1808" s="23">
        <f t="shared" si="148"/>
        <v>-6.7302302035668977E-4</v>
      </c>
      <c r="G1808" s="23">
        <f t="shared" si="147"/>
        <v>2006</v>
      </c>
    </row>
    <row r="1809" spans="1:7" x14ac:dyDescent="0.2">
      <c r="A1809" s="23" t="s">
        <v>922</v>
      </c>
      <c r="C1809" s="24">
        <f t="shared" si="144"/>
        <v>39049</v>
      </c>
      <c r="D1809" s="23">
        <f t="shared" si="145"/>
        <v>44.58</v>
      </c>
      <c r="E1809" s="23">
        <f t="shared" si="146"/>
        <v>44.58</v>
      </c>
      <c r="F1809" s="23">
        <f t="shared" si="148"/>
        <v>4.4873233869415614E-4</v>
      </c>
      <c r="G1809" s="23">
        <f t="shared" si="147"/>
        <v>2006</v>
      </c>
    </row>
    <row r="1810" spans="1:7" x14ac:dyDescent="0.2">
      <c r="A1810" s="23" t="s">
        <v>921</v>
      </c>
      <c r="C1810" s="24">
        <f t="shared" si="144"/>
        <v>39050</v>
      </c>
      <c r="D1810" s="23">
        <f t="shared" si="145"/>
        <v>44.54</v>
      </c>
      <c r="E1810" s="23">
        <f t="shared" si="146"/>
        <v>44.54</v>
      </c>
      <c r="F1810" s="23">
        <f t="shared" si="148"/>
        <v>-8.9766612850124695E-4</v>
      </c>
      <c r="G1810" s="23">
        <f t="shared" si="147"/>
        <v>2006</v>
      </c>
    </row>
    <row r="1811" spans="1:7" x14ac:dyDescent="0.2">
      <c r="A1811" s="23" t="s">
        <v>920</v>
      </c>
      <c r="C1811" s="24">
        <f t="shared" si="144"/>
        <v>39051</v>
      </c>
      <c r="D1811" s="23">
        <f t="shared" si="145"/>
        <v>44.59</v>
      </c>
      <c r="E1811" s="23">
        <f t="shared" si="146"/>
        <v>44.59</v>
      </c>
      <c r="F1811" s="23">
        <f t="shared" si="148"/>
        <v>1.1219568101638727E-3</v>
      </c>
      <c r="G1811" s="23">
        <f t="shared" si="147"/>
        <v>2006</v>
      </c>
    </row>
    <row r="1812" spans="1:7" x14ac:dyDescent="0.2">
      <c r="A1812" s="23" t="s">
        <v>919</v>
      </c>
      <c r="C1812" s="24">
        <f t="shared" si="144"/>
        <v>39052</v>
      </c>
      <c r="D1812" s="23">
        <f t="shared" si="145"/>
        <v>44.5</v>
      </c>
      <c r="E1812" s="23">
        <f t="shared" si="146"/>
        <v>44.5</v>
      </c>
      <c r="F1812" s="23">
        <f t="shared" si="148"/>
        <v>-2.0204294671908314E-3</v>
      </c>
      <c r="G1812" s="23">
        <f t="shared" si="147"/>
        <v>2006</v>
      </c>
    </row>
    <row r="1813" spans="1:7" x14ac:dyDescent="0.2">
      <c r="A1813" s="23" t="s">
        <v>918</v>
      </c>
      <c r="C1813" s="24">
        <f t="shared" si="144"/>
        <v>39055</v>
      </c>
      <c r="D1813" s="23">
        <f t="shared" si="145"/>
        <v>44.49</v>
      </c>
      <c r="E1813" s="23">
        <f t="shared" si="146"/>
        <v>44.49</v>
      </c>
      <c r="F1813" s="23">
        <f t="shared" si="148"/>
        <v>-2.2474435424405309E-4</v>
      </c>
      <c r="G1813" s="23">
        <f t="shared" si="147"/>
        <v>2006</v>
      </c>
    </row>
    <row r="1814" spans="1:7" x14ac:dyDescent="0.2">
      <c r="A1814" s="23" t="s">
        <v>917</v>
      </c>
      <c r="C1814" s="24">
        <f t="shared" si="144"/>
        <v>39056</v>
      </c>
      <c r="D1814" s="23">
        <f t="shared" si="145"/>
        <v>44.42</v>
      </c>
      <c r="E1814" s="23">
        <f t="shared" si="146"/>
        <v>44.42</v>
      </c>
      <c r="F1814" s="23">
        <f t="shared" si="148"/>
        <v>-1.5746263516690426E-3</v>
      </c>
      <c r="G1814" s="23">
        <f t="shared" si="147"/>
        <v>2006</v>
      </c>
    </row>
    <row r="1815" spans="1:7" x14ac:dyDescent="0.2">
      <c r="A1815" s="23" t="s">
        <v>916</v>
      </c>
      <c r="C1815" s="24">
        <f t="shared" si="144"/>
        <v>39057</v>
      </c>
      <c r="D1815" s="23">
        <f t="shared" si="145"/>
        <v>44.6</v>
      </c>
      <c r="E1815" s="23">
        <f t="shared" si="146"/>
        <v>44.6</v>
      </c>
      <c r="F1815" s="23">
        <f t="shared" si="148"/>
        <v>4.0440405597369448E-3</v>
      </c>
      <c r="G1815" s="23">
        <f t="shared" si="147"/>
        <v>2006</v>
      </c>
    </row>
    <row r="1816" spans="1:7" x14ac:dyDescent="0.2">
      <c r="A1816" s="23" t="s">
        <v>915</v>
      </c>
      <c r="C1816" s="24">
        <f t="shared" si="144"/>
        <v>39058</v>
      </c>
      <c r="D1816" s="23">
        <f t="shared" si="145"/>
        <v>44.52</v>
      </c>
      <c r="E1816" s="23">
        <f t="shared" si="146"/>
        <v>44.52</v>
      </c>
      <c r="F1816" s="23">
        <f t="shared" si="148"/>
        <v>-1.7953326186742633E-3</v>
      </c>
      <c r="G1816" s="23">
        <f t="shared" si="147"/>
        <v>2006</v>
      </c>
    </row>
    <row r="1817" spans="1:7" x14ac:dyDescent="0.2">
      <c r="A1817" s="23" t="s">
        <v>914</v>
      </c>
      <c r="C1817" s="24">
        <f t="shared" si="144"/>
        <v>39059</v>
      </c>
      <c r="D1817" s="23">
        <f t="shared" si="145"/>
        <v>44.53</v>
      </c>
      <c r="E1817" s="23">
        <f t="shared" si="146"/>
        <v>44.53</v>
      </c>
      <c r="F1817" s="23">
        <f t="shared" si="148"/>
        <v>2.2459292626679354E-4</v>
      </c>
      <c r="G1817" s="23">
        <f t="shared" si="147"/>
        <v>2006</v>
      </c>
    </row>
    <row r="1818" spans="1:7" x14ac:dyDescent="0.2">
      <c r="A1818" s="23" t="s">
        <v>913</v>
      </c>
      <c r="C1818" s="24">
        <f t="shared" si="144"/>
        <v>39062</v>
      </c>
      <c r="D1818" s="23">
        <f t="shared" si="145"/>
        <v>44.69</v>
      </c>
      <c r="E1818" s="23">
        <f t="shared" si="146"/>
        <v>44.69</v>
      </c>
      <c r="F1818" s="23">
        <f t="shared" si="148"/>
        <v>3.5866436117491518E-3</v>
      </c>
      <c r="G1818" s="23">
        <f t="shared" si="147"/>
        <v>2006</v>
      </c>
    </row>
    <row r="1819" spans="1:7" x14ac:dyDescent="0.2">
      <c r="A1819" s="23" t="s">
        <v>912</v>
      </c>
      <c r="C1819" s="24">
        <f t="shared" si="144"/>
        <v>39063</v>
      </c>
      <c r="D1819" s="23">
        <f t="shared" si="145"/>
        <v>44.7</v>
      </c>
      <c r="E1819" s="23">
        <f t="shared" si="146"/>
        <v>44.7</v>
      </c>
      <c r="F1819" s="23">
        <f t="shared" si="148"/>
        <v>2.2373867416317325E-4</v>
      </c>
      <c r="G1819" s="23">
        <f t="shared" si="147"/>
        <v>2006</v>
      </c>
    </row>
    <row r="1820" spans="1:7" x14ac:dyDescent="0.2">
      <c r="A1820" s="23" t="s">
        <v>911</v>
      </c>
      <c r="C1820" s="24">
        <f t="shared" si="144"/>
        <v>39064</v>
      </c>
      <c r="D1820" s="23">
        <f t="shared" si="145"/>
        <v>44.68</v>
      </c>
      <c r="E1820" s="23">
        <f t="shared" si="146"/>
        <v>44.68</v>
      </c>
      <c r="F1820" s="23">
        <f t="shared" si="148"/>
        <v>-4.4752741852321795E-4</v>
      </c>
      <c r="G1820" s="23">
        <f t="shared" si="147"/>
        <v>2006</v>
      </c>
    </row>
    <row r="1821" spans="1:7" x14ac:dyDescent="0.2">
      <c r="A1821" s="23" t="s">
        <v>910</v>
      </c>
      <c r="C1821" s="24">
        <f t="shared" si="144"/>
        <v>39065</v>
      </c>
      <c r="D1821" s="23">
        <f t="shared" si="145"/>
        <v>44.56</v>
      </c>
      <c r="E1821" s="23">
        <f t="shared" si="146"/>
        <v>44.56</v>
      </c>
      <c r="F1821" s="23">
        <f t="shared" si="148"/>
        <v>-2.6893785819713236E-3</v>
      </c>
      <c r="G1821" s="23">
        <f t="shared" si="147"/>
        <v>2006</v>
      </c>
    </row>
    <row r="1822" spans="1:7" x14ac:dyDescent="0.2">
      <c r="A1822" s="23" t="s">
        <v>909</v>
      </c>
      <c r="C1822" s="24">
        <f t="shared" si="144"/>
        <v>39066</v>
      </c>
      <c r="D1822" s="23">
        <f t="shared" si="145"/>
        <v>44.54</v>
      </c>
      <c r="E1822" s="23">
        <f t="shared" si="146"/>
        <v>44.54</v>
      </c>
      <c r="F1822" s="23">
        <f t="shared" si="148"/>
        <v>-4.4893378980706799E-4</v>
      </c>
      <c r="G1822" s="23">
        <f t="shared" si="147"/>
        <v>2006</v>
      </c>
    </row>
    <row r="1823" spans="1:7" x14ac:dyDescent="0.2">
      <c r="A1823" s="23" t="s">
        <v>908</v>
      </c>
      <c r="C1823" s="24">
        <f t="shared" si="144"/>
        <v>39069</v>
      </c>
      <c r="D1823" s="23">
        <f t="shared" si="145"/>
        <v>44.63</v>
      </c>
      <c r="E1823" s="23">
        <f t="shared" si="146"/>
        <v>44.63</v>
      </c>
      <c r="F1823" s="23">
        <f t="shared" si="148"/>
        <v>2.0186168119569869E-3</v>
      </c>
      <c r="G1823" s="23">
        <f t="shared" si="147"/>
        <v>2006</v>
      </c>
    </row>
    <row r="1824" spans="1:7" x14ac:dyDescent="0.2">
      <c r="A1824" s="23" t="s">
        <v>907</v>
      </c>
      <c r="C1824" s="24">
        <f t="shared" si="144"/>
        <v>39070</v>
      </c>
      <c r="D1824" s="23">
        <f t="shared" si="145"/>
        <v>44.61</v>
      </c>
      <c r="E1824" s="23">
        <f t="shared" si="146"/>
        <v>44.61</v>
      </c>
      <c r="F1824" s="23">
        <f t="shared" si="148"/>
        <v>-4.4822950100517026E-4</v>
      </c>
      <c r="G1824" s="23">
        <f t="shared" si="147"/>
        <v>2006</v>
      </c>
    </row>
    <row r="1825" spans="1:7" x14ac:dyDescent="0.2">
      <c r="A1825" s="23" t="s">
        <v>906</v>
      </c>
      <c r="C1825" s="24">
        <f t="shared" si="144"/>
        <v>39071</v>
      </c>
      <c r="D1825" s="23">
        <f t="shared" si="145"/>
        <v>44.55</v>
      </c>
      <c r="E1825" s="23">
        <f t="shared" si="146"/>
        <v>44.55</v>
      </c>
      <c r="F1825" s="23">
        <f t="shared" si="148"/>
        <v>-1.3458952233551251E-3</v>
      </c>
      <c r="G1825" s="23">
        <f t="shared" si="147"/>
        <v>2006</v>
      </c>
    </row>
    <row r="1826" spans="1:7" x14ac:dyDescent="0.2">
      <c r="A1826" s="23" t="s">
        <v>905</v>
      </c>
      <c r="C1826" s="24">
        <f t="shared" si="144"/>
        <v>39072</v>
      </c>
      <c r="D1826" s="23">
        <f t="shared" si="145"/>
        <v>44.51</v>
      </c>
      <c r="E1826" s="23">
        <f t="shared" si="146"/>
        <v>44.51</v>
      </c>
      <c r="F1826" s="23">
        <f t="shared" si="148"/>
        <v>-8.9827088905538005E-4</v>
      </c>
      <c r="G1826" s="23">
        <f t="shared" si="147"/>
        <v>2006</v>
      </c>
    </row>
    <row r="1827" spans="1:7" x14ac:dyDescent="0.2">
      <c r="A1827" s="23" t="s">
        <v>904</v>
      </c>
      <c r="C1827" s="24">
        <f t="shared" si="144"/>
        <v>39073</v>
      </c>
      <c r="D1827" s="23">
        <f t="shared" si="145"/>
        <v>44.37</v>
      </c>
      <c r="E1827" s="23">
        <f t="shared" si="146"/>
        <v>44.37</v>
      </c>
      <c r="F1827" s="23">
        <f t="shared" si="148"/>
        <v>-3.1503176369448937E-3</v>
      </c>
      <c r="G1827" s="23">
        <f t="shared" si="147"/>
        <v>2006</v>
      </c>
    </row>
    <row r="1828" spans="1:7" x14ac:dyDescent="0.2">
      <c r="A1828" s="23" t="s">
        <v>903</v>
      </c>
      <c r="C1828" s="24">
        <f t="shared" si="144"/>
        <v>39076</v>
      </c>
      <c r="D1828" s="23" t="e">
        <f t="shared" si="145"/>
        <v>#VALUE!</v>
      </c>
      <c r="E1828" s="23">
        <f t="shared" si="146"/>
        <v>44.37</v>
      </c>
      <c r="F1828" s="23">
        <f t="shared" si="148"/>
        <v>0</v>
      </c>
      <c r="G1828" s="23">
        <f t="shared" si="147"/>
        <v>2006</v>
      </c>
    </row>
    <row r="1829" spans="1:7" x14ac:dyDescent="0.2">
      <c r="A1829" s="23" t="s">
        <v>902</v>
      </c>
      <c r="C1829" s="24">
        <f t="shared" si="144"/>
        <v>39077</v>
      </c>
      <c r="D1829" s="23">
        <f t="shared" si="145"/>
        <v>44.32</v>
      </c>
      <c r="E1829" s="23">
        <f t="shared" si="146"/>
        <v>44.32</v>
      </c>
      <c r="F1829" s="23">
        <f t="shared" si="148"/>
        <v>-1.1275229517897294E-3</v>
      </c>
      <c r="G1829" s="23">
        <f t="shared" si="147"/>
        <v>2006</v>
      </c>
    </row>
    <row r="1830" spans="1:7" x14ac:dyDescent="0.2">
      <c r="A1830" s="23" t="s">
        <v>901</v>
      </c>
      <c r="C1830" s="24">
        <f t="shared" si="144"/>
        <v>39078</v>
      </c>
      <c r="D1830" s="23">
        <f t="shared" si="145"/>
        <v>44.2</v>
      </c>
      <c r="E1830" s="23">
        <f t="shared" si="146"/>
        <v>44.2</v>
      </c>
      <c r="F1830" s="23">
        <f t="shared" si="148"/>
        <v>-2.7112533553758549E-3</v>
      </c>
      <c r="G1830" s="23">
        <f t="shared" si="147"/>
        <v>2006</v>
      </c>
    </row>
    <row r="1831" spans="1:7" x14ac:dyDescent="0.2">
      <c r="A1831" s="23" t="s">
        <v>900</v>
      </c>
      <c r="C1831" s="24">
        <f t="shared" si="144"/>
        <v>39079</v>
      </c>
      <c r="D1831" s="23">
        <f t="shared" si="145"/>
        <v>44.14</v>
      </c>
      <c r="E1831" s="23">
        <f t="shared" si="146"/>
        <v>44.14</v>
      </c>
      <c r="F1831" s="23">
        <f t="shared" si="148"/>
        <v>-1.3583882550622067E-3</v>
      </c>
      <c r="G1831" s="23">
        <f t="shared" si="147"/>
        <v>2006</v>
      </c>
    </row>
    <row r="1832" spans="1:7" x14ac:dyDescent="0.2">
      <c r="A1832" s="23" t="s">
        <v>899</v>
      </c>
      <c r="C1832" s="24">
        <f t="shared" si="144"/>
        <v>39080</v>
      </c>
      <c r="D1832" s="23">
        <f t="shared" si="145"/>
        <v>44.11</v>
      </c>
      <c r="E1832" s="23">
        <f t="shared" si="146"/>
        <v>44.11</v>
      </c>
      <c r="F1832" s="23">
        <f t="shared" si="148"/>
        <v>-6.7988671174196548E-4</v>
      </c>
      <c r="G1832" s="23">
        <f t="shared" si="147"/>
        <v>2006</v>
      </c>
    </row>
    <row r="1833" spans="1:7" x14ac:dyDescent="0.2">
      <c r="A1833" s="23" t="s">
        <v>898</v>
      </c>
      <c r="C1833" s="24">
        <f t="shared" si="144"/>
        <v>39083</v>
      </c>
      <c r="D1833" s="23" t="e">
        <f t="shared" si="145"/>
        <v>#VALUE!</v>
      </c>
      <c r="E1833" s="23">
        <f t="shared" si="146"/>
        <v>44.11</v>
      </c>
      <c r="F1833" s="23">
        <f t="shared" si="148"/>
        <v>0</v>
      </c>
      <c r="G1833" s="23">
        <f t="shared" si="147"/>
        <v>2007</v>
      </c>
    </row>
    <row r="1834" spans="1:7" x14ac:dyDescent="0.2">
      <c r="A1834" s="23" t="s">
        <v>897</v>
      </c>
      <c r="C1834" s="24">
        <f t="shared" si="144"/>
        <v>39084</v>
      </c>
      <c r="D1834" s="23">
        <f t="shared" si="145"/>
        <v>44.13</v>
      </c>
      <c r="E1834" s="23">
        <f t="shared" si="146"/>
        <v>44.13</v>
      </c>
      <c r="F1834" s="23">
        <f t="shared" si="148"/>
        <v>4.5330916460755219E-4</v>
      </c>
      <c r="G1834" s="23">
        <f t="shared" si="147"/>
        <v>2007</v>
      </c>
    </row>
    <row r="1835" spans="1:7" x14ac:dyDescent="0.2">
      <c r="A1835" s="23" t="s">
        <v>896</v>
      </c>
      <c r="C1835" s="24">
        <f t="shared" si="144"/>
        <v>39085</v>
      </c>
      <c r="D1835" s="23">
        <f t="shared" si="145"/>
        <v>44.24</v>
      </c>
      <c r="E1835" s="23">
        <f t="shared" si="146"/>
        <v>44.24</v>
      </c>
      <c r="F1835" s="23">
        <f t="shared" si="148"/>
        <v>2.4895339326235629E-3</v>
      </c>
      <c r="G1835" s="23">
        <f t="shared" si="147"/>
        <v>2007</v>
      </c>
    </row>
    <row r="1836" spans="1:7" x14ac:dyDescent="0.2">
      <c r="A1836" s="23" t="s">
        <v>895</v>
      </c>
      <c r="C1836" s="24">
        <f t="shared" si="144"/>
        <v>39086</v>
      </c>
      <c r="D1836" s="23">
        <f t="shared" si="145"/>
        <v>44.16</v>
      </c>
      <c r="E1836" s="23">
        <f t="shared" si="146"/>
        <v>44.16</v>
      </c>
      <c r="F1836" s="23">
        <f t="shared" si="148"/>
        <v>-1.8099552452396416E-3</v>
      </c>
      <c r="G1836" s="23">
        <f t="shared" si="147"/>
        <v>2007</v>
      </c>
    </row>
    <row r="1837" spans="1:7" x14ac:dyDescent="0.2">
      <c r="A1837" s="23" t="s">
        <v>894</v>
      </c>
      <c r="C1837" s="24">
        <f t="shared" si="144"/>
        <v>39087</v>
      </c>
      <c r="D1837" s="23">
        <f t="shared" si="145"/>
        <v>44.2</v>
      </c>
      <c r="E1837" s="23">
        <f t="shared" si="146"/>
        <v>44.2</v>
      </c>
      <c r="F1837" s="23">
        <f t="shared" si="148"/>
        <v>9.0538711481274146E-4</v>
      </c>
      <c r="G1837" s="23">
        <f t="shared" si="147"/>
        <v>2007</v>
      </c>
    </row>
    <row r="1838" spans="1:7" x14ac:dyDescent="0.2">
      <c r="A1838" s="23" t="s">
        <v>893</v>
      </c>
      <c r="C1838" s="24">
        <f t="shared" si="144"/>
        <v>39090</v>
      </c>
      <c r="D1838" s="23">
        <f t="shared" si="145"/>
        <v>44.32</v>
      </c>
      <c r="E1838" s="23">
        <f t="shared" si="146"/>
        <v>44.32</v>
      </c>
      <c r="F1838" s="23">
        <f t="shared" si="148"/>
        <v>2.7112533553759182E-3</v>
      </c>
      <c r="G1838" s="23">
        <f t="shared" si="147"/>
        <v>2007</v>
      </c>
    </row>
    <row r="1839" spans="1:7" x14ac:dyDescent="0.2">
      <c r="A1839" s="23" t="s">
        <v>892</v>
      </c>
      <c r="C1839" s="24">
        <f t="shared" si="144"/>
        <v>39091</v>
      </c>
      <c r="D1839" s="23">
        <f t="shared" si="145"/>
        <v>44.27</v>
      </c>
      <c r="E1839" s="23">
        <f t="shared" si="146"/>
        <v>44.27</v>
      </c>
      <c r="F1839" s="23">
        <f t="shared" si="148"/>
        <v>-1.1287956949786171E-3</v>
      </c>
      <c r="G1839" s="23">
        <f t="shared" si="147"/>
        <v>2007</v>
      </c>
    </row>
    <row r="1840" spans="1:7" x14ac:dyDescent="0.2">
      <c r="A1840" s="23" t="s">
        <v>891</v>
      </c>
      <c r="C1840" s="24">
        <f t="shared" si="144"/>
        <v>39092</v>
      </c>
      <c r="D1840" s="23">
        <f t="shared" si="145"/>
        <v>44.44</v>
      </c>
      <c r="E1840" s="23">
        <f t="shared" si="146"/>
        <v>44.44</v>
      </c>
      <c r="F1840" s="23">
        <f t="shared" si="148"/>
        <v>3.8327180273795376E-3</v>
      </c>
      <c r="G1840" s="23">
        <f t="shared" si="147"/>
        <v>2007</v>
      </c>
    </row>
    <row r="1841" spans="1:7" x14ac:dyDescent="0.2">
      <c r="A1841" s="23" t="s">
        <v>890</v>
      </c>
      <c r="C1841" s="24">
        <f t="shared" si="144"/>
        <v>39093</v>
      </c>
      <c r="D1841" s="23">
        <f t="shared" si="145"/>
        <v>44.49</v>
      </c>
      <c r="E1841" s="23">
        <f t="shared" si="146"/>
        <v>44.49</v>
      </c>
      <c r="F1841" s="23">
        <f t="shared" si="148"/>
        <v>1.1244800465212948E-3</v>
      </c>
      <c r="G1841" s="23">
        <f t="shared" si="147"/>
        <v>2007</v>
      </c>
    </row>
    <row r="1842" spans="1:7" x14ac:dyDescent="0.2">
      <c r="A1842" s="23" t="s">
        <v>889</v>
      </c>
      <c r="C1842" s="24">
        <f t="shared" si="144"/>
        <v>39094</v>
      </c>
      <c r="D1842" s="23">
        <f t="shared" si="145"/>
        <v>44.43</v>
      </c>
      <c r="E1842" s="23">
        <f t="shared" si="146"/>
        <v>44.43</v>
      </c>
      <c r="F1842" s="23">
        <f t="shared" si="148"/>
        <v>-1.3495278701334151E-3</v>
      </c>
      <c r="G1842" s="23">
        <f t="shared" si="147"/>
        <v>2007</v>
      </c>
    </row>
    <row r="1843" spans="1:7" x14ac:dyDescent="0.2">
      <c r="A1843" s="23" t="s">
        <v>888</v>
      </c>
      <c r="C1843" s="24">
        <f t="shared" si="144"/>
        <v>39097</v>
      </c>
      <c r="D1843" s="23" t="e">
        <f t="shared" si="145"/>
        <v>#VALUE!</v>
      </c>
      <c r="E1843" s="23">
        <f t="shared" si="146"/>
        <v>44.43</v>
      </c>
      <c r="F1843" s="23">
        <f t="shared" si="148"/>
        <v>0</v>
      </c>
      <c r="G1843" s="23">
        <f t="shared" si="147"/>
        <v>2007</v>
      </c>
    </row>
    <row r="1844" spans="1:7" x14ac:dyDescent="0.2">
      <c r="A1844" s="23" t="s">
        <v>887</v>
      </c>
      <c r="C1844" s="24">
        <f t="shared" si="144"/>
        <v>39098</v>
      </c>
      <c r="D1844" s="23">
        <f t="shared" si="145"/>
        <v>44.2</v>
      </c>
      <c r="E1844" s="23">
        <f t="shared" si="146"/>
        <v>44.2</v>
      </c>
      <c r="F1844" s="23">
        <f t="shared" si="148"/>
        <v>-5.190127864164621E-3</v>
      </c>
      <c r="G1844" s="23">
        <f t="shared" si="147"/>
        <v>2007</v>
      </c>
    </row>
    <row r="1845" spans="1:7" x14ac:dyDescent="0.2">
      <c r="A1845" s="23" t="s">
        <v>886</v>
      </c>
      <c r="C1845" s="24">
        <f t="shared" si="144"/>
        <v>39099</v>
      </c>
      <c r="D1845" s="23">
        <f t="shared" si="145"/>
        <v>44.09</v>
      </c>
      <c r="E1845" s="23">
        <f t="shared" si="146"/>
        <v>44.09</v>
      </c>
      <c r="F1845" s="23">
        <f t="shared" si="148"/>
        <v>-2.4917897138061734E-3</v>
      </c>
      <c r="G1845" s="23">
        <f t="shared" si="147"/>
        <v>2007</v>
      </c>
    </row>
    <row r="1846" spans="1:7" x14ac:dyDescent="0.2">
      <c r="A1846" s="23" t="s">
        <v>885</v>
      </c>
      <c r="C1846" s="24">
        <f t="shared" si="144"/>
        <v>39100</v>
      </c>
      <c r="D1846" s="23">
        <f t="shared" si="145"/>
        <v>44.15</v>
      </c>
      <c r="E1846" s="23">
        <f t="shared" si="146"/>
        <v>44.15</v>
      </c>
      <c r="F1846" s="23">
        <f t="shared" si="148"/>
        <v>1.3599276801227417E-3</v>
      </c>
      <c r="G1846" s="23">
        <f t="shared" si="147"/>
        <v>2007</v>
      </c>
    </row>
    <row r="1847" spans="1:7" x14ac:dyDescent="0.2">
      <c r="A1847" s="23" t="s">
        <v>884</v>
      </c>
      <c r="C1847" s="24">
        <f t="shared" si="144"/>
        <v>39101</v>
      </c>
      <c r="D1847" s="23">
        <f t="shared" si="145"/>
        <v>44.15</v>
      </c>
      <c r="E1847" s="23">
        <f t="shared" si="146"/>
        <v>44.15</v>
      </c>
      <c r="F1847" s="23">
        <f t="shared" si="148"/>
        <v>0</v>
      </c>
      <c r="G1847" s="23">
        <f t="shared" si="147"/>
        <v>2007</v>
      </c>
    </row>
    <row r="1848" spans="1:7" x14ac:dyDescent="0.2">
      <c r="A1848" s="23" t="s">
        <v>883</v>
      </c>
      <c r="C1848" s="24">
        <f t="shared" si="144"/>
        <v>39104</v>
      </c>
      <c r="D1848" s="23">
        <f t="shared" si="145"/>
        <v>44.11</v>
      </c>
      <c r="E1848" s="23">
        <f t="shared" si="146"/>
        <v>44.11</v>
      </c>
      <c r="F1848" s="23">
        <f t="shared" si="148"/>
        <v>-9.0641293312058557E-4</v>
      </c>
      <c r="G1848" s="23">
        <f t="shared" si="147"/>
        <v>2007</v>
      </c>
    </row>
    <row r="1849" spans="1:7" x14ac:dyDescent="0.2">
      <c r="A1849" s="23" t="s">
        <v>882</v>
      </c>
      <c r="C1849" s="24">
        <f t="shared" si="144"/>
        <v>39105</v>
      </c>
      <c r="D1849" s="23">
        <f t="shared" si="145"/>
        <v>44.14</v>
      </c>
      <c r="E1849" s="23">
        <f t="shared" si="146"/>
        <v>44.14</v>
      </c>
      <c r="F1849" s="23">
        <f t="shared" si="148"/>
        <v>6.7988671174208843E-4</v>
      </c>
      <c r="G1849" s="23">
        <f t="shared" si="147"/>
        <v>2007</v>
      </c>
    </row>
    <row r="1850" spans="1:7" x14ac:dyDescent="0.2">
      <c r="A1850" s="23" t="s">
        <v>881</v>
      </c>
      <c r="C1850" s="24">
        <f t="shared" si="144"/>
        <v>39106</v>
      </c>
      <c r="D1850" s="23">
        <f t="shared" si="145"/>
        <v>44.15</v>
      </c>
      <c r="E1850" s="23">
        <f t="shared" si="146"/>
        <v>44.15</v>
      </c>
      <c r="F1850" s="23">
        <f t="shared" si="148"/>
        <v>2.2652622137863713E-4</v>
      </c>
      <c r="G1850" s="23">
        <f t="shared" si="147"/>
        <v>2007</v>
      </c>
    </row>
    <row r="1851" spans="1:7" x14ac:dyDescent="0.2">
      <c r="A1851" s="23" t="s">
        <v>880</v>
      </c>
      <c r="C1851" s="24">
        <f t="shared" si="144"/>
        <v>39107</v>
      </c>
      <c r="D1851" s="23">
        <f t="shared" si="145"/>
        <v>44.15</v>
      </c>
      <c r="E1851" s="23">
        <f t="shared" si="146"/>
        <v>44.15</v>
      </c>
      <c r="F1851" s="23">
        <f t="shared" si="148"/>
        <v>0</v>
      </c>
      <c r="G1851" s="23">
        <f t="shared" si="147"/>
        <v>2007</v>
      </c>
    </row>
    <row r="1852" spans="1:7" x14ac:dyDescent="0.2">
      <c r="A1852" s="23" t="s">
        <v>879</v>
      </c>
      <c r="C1852" s="24">
        <f t="shared" si="144"/>
        <v>39108</v>
      </c>
      <c r="D1852" s="23">
        <f t="shared" si="145"/>
        <v>44.08</v>
      </c>
      <c r="E1852" s="23">
        <f t="shared" si="146"/>
        <v>44.08</v>
      </c>
      <c r="F1852" s="23">
        <f t="shared" si="148"/>
        <v>-1.5867622053099566E-3</v>
      </c>
      <c r="G1852" s="23">
        <f t="shared" si="147"/>
        <v>2007</v>
      </c>
    </row>
    <row r="1853" spans="1:7" x14ac:dyDescent="0.2">
      <c r="A1853" s="23" t="s">
        <v>878</v>
      </c>
      <c r="C1853" s="24">
        <f t="shared" si="144"/>
        <v>39111</v>
      </c>
      <c r="D1853" s="23">
        <f t="shared" si="145"/>
        <v>44.13</v>
      </c>
      <c r="E1853" s="23">
        <f t="shared" si="146"/>
        <v>44.13</v>
      </c>
      <c r="F1853" s="23">
        <f t="shared" si="148"/>
        <v>1.1336584367968416E-3</v>
      </c>
      <c r="G1853" s="23">
        <f t="shared" si="147"/>
        <v>2007</v>
      </c>
    </row>
    <row r="1854" spans="1:7" x14ac:dyDescent="0.2">
      <c r="A1854" s="23" t="s">
        <v>877</v>
      </c>
      <c r="C1854" s="24">
        <f t="shared" si="144"/>
        <v>39112</v>
      </c>
      <c r="D1854" s="23">
        <f t="shared" si="145"/>
        <v>44.23</v>
      </c>
      <c r="E1854" s="23">
        <f t="shared" si="146"/>
        <v>44.23</v>
      </c>
      <c r="F1854" s="23">
        <f t="shared" si="148"/>
        <v>2.2634685987794898E-3</v>
      </c>
      <c r="G1854" s="23">
        <f t="shared" si="147"/>
        <v>2007</v>
      </c>
    </row>
    <row r="1855" spans="1:7" x14ac:dyDescent="0.2">
      <c r="A1855" s="23" t="s">
        <v>876</v>
      </c>
      <c r="C1855" s="24">
        <f t="shared" si="144"/>
        <v>39113</v>
      </c>
      <c r="D1855" s="23">
        <f t="shared" si="145"/>
        <v>44.07</v>
      </c>
      <c r="E1855" s="23">
        <f t="shared" si="146"/>
        <v>44.07</v>
      </c>
      <c r="F1855" s="23">
        <f t="shared" si="148"/>
        <v>-3.6240130263396758E-3</v>
      </c>
      <c r="G1855" s="23">
        <f t="shared" si="147"/>
        <v>2007</v>
      </c>
    </row>
    <row r="1856" spans="1:7" x14ac:dyDescent="0.2">
      <c r="A1856" s="23" t="s">
        <v>875</v>
      </c>
      <c r="C1856" s="24">
        <f t="shared" si="144"/>
        <v>39114</v>
      </c>
      <c r="D1856" s="23">
        <f t="shared" si="145"/>
        <v>44.01</v>
      </c>
      <c r="E1856" s="23">
        <f t="shared" si="146"/>
        <v>44.01</v>
      </c>
      <c r="F1856" s="23">
        <f t="shared" si="148"/>
        <v>-1.3623980308956755E-3</v>
      </c>
      <c r="G1856" s="23">
        <f t="shared" si="147"/>
        <v>2007</v>
      </c>
    </row>
    <row r="1857" spans="1:7" x14ac:dyDescent="0.2">
      <c r="A1857" s="23" t="s">
        <v>874</v>
      </c>
      <c r="C1857" s="24">
        <f t="shared" si="144"/>
        <v>39115</v>
      </c>
      <c r="D1857" s="23">
        <f t="shared" si="145"/>
        <v>44</v>
      </c>
      <c r="E1857" s="23">
        <f t="shared" si="146"/>
        <v>44</v>
      </c>
      <c r="F1857" s="23">
        <f t="shared" si="148"/>
        <v>-2.272469047388102E-4</v>
      </c>
      <c r="G1857" s="23">
        <f t="shared" si="147"/>
        <v>2007</v>
      </c>
    </row>
    <row r="1858" spans="1:7" x14ac:dyDescent="0.2">
      <c r="A1858" s="23" t="s">
        <v>873</v>
      </c>
      <c r="C1858" s="24">
        <f t="shared" si="144"/>
        <v>39118</v>
      </c>
      <c r="D1858" s="23">
        <f t="shared" si="145"/>
        <v>44.03</v>
      </c>
      <c r="E1858" s="23">
        <f t="shared" si="146"/>
        <v>44.03</v>
      </c>
      <c r="F1858" s="23">
        <f t="shared" si="148"/>
        <v>6.8158584940134479E-4</v>
      </c>
      <c r="G1858" s="23">
        <f t="shared" si="147"/>
        <v>2007</v>
      </c>
    </row>
    <row r="1859" spans="1:7" x14ac:dyDescent="0.2">
      <c r="A1859" s="23" t="s">
        <v>872</v>
      </c>
      <c r="C1859" s="24">
        <f t="shared" si="144"/>
        <v>39119</v>
      </c>
      <c r="D1859" s="23">
        <f t="shared" si="145"/>
        <v>44.03</v>
      </c>
      <c r="E1859" s="23">
        <f t="shared" si="146"/>
        <v>44.03</v>
      </c>
      <c r="F1859" s="23">
        <f t="shared" si="148"/>
        <v>0</v>
      </c>
      <c r="G1859" s="23">
        <f t="shared" si="147"/>
        <v>2007</v>
      </c>
    </row>
    <row r="1860" spans="1:7" x14ac:dyDescent="0.2">
      <c r="A1860" s="23" t="s">
        <v>871</v>
      </c>
      <c r="C1860" s="24">
        <f t="shared" si="144"/>
        <v>39120</v>
      </c>
      <c r="D1860" s="23">
        <f t="shared" si="145"/>
        <v>44.01</v>
      </c>
      <c r="E1860" s="23">
        <f t="shared" si="146"/>
        <v>44.01</v>
      </c>
      <c r="F1860" s="23">
        <f t="shared" si="148"/>
        <v>-4.5433894466248592E-4</v>
      </c>
      <c r="G1860" s="23">
        <f t="shared" si="147"/>
        <v>2007</v>
      </c>
    </row>
    <row r="1861" spans="1:7" x14ac:dyDescent="0.2">
      <c r="A1861" s="23" t="s">
        <v>870</v>
      </c>
      <c r="C1861" s="24">
        <f t="shared" si="144"/>
        <v>39121</v>
      </c>
      <c r="D1861" s="23">
        <f t="shared" si="145"/>
        <v>43.98</v>
      </c>
      <c r="E1861" s="23">
        <f t="shared" si="146"/>
        <v>43.98</v>
      </c>
      <c r="F1861" s="23">
        <f t="shared" si="148"/>
        <v>-6.818956963849359E-4</v>
      </c>
      <c r="G1861" s="23">
        <f t="shared" si="147"/>
        <v>2007</v>
      </c>
    </row>
    <row r="1862" spans="1:7" x14ac:dyDescent="0.2">
      <c r="A1862" s="23" t="s">
        <v>869</v>
      </c>
      <c r="C1862" s="24">
        <f t="shared" si="144"/>
        <v>39122</v>
      </c>
      <c r="D1862" s="23">
        <f t="shared" si="145"/>
        <v>43.93</v>
      </c>
      <c r="E1862" s="23">
        <f t="shared" si="146"/>
        <v>43.93</v>
      </c>
      <c r="F1862" s="23">
        <f t="shared" si="148"/>
        <v>-1.1375271389268118E-3</v>
      </c>
      <c r="G1862" s="23">
        <f t="shared" si="147"/>
        <v>2007</v>
      </c>
    </row>
    <row r="1863" spans="1:7" x14ac:dyDescent="0.2">
      <c r="A1863" s="23" t="s">
        <v>868</v>
      </c>
      <c r="C1863" s="24">
        <f t="shared" si="144"/>
        <v>39125</v>
      </c>
      <c r="D1863" s="23">
        <f t="shared" si="145"/>
        <v>44</v>
      </c>
      <c r="E1863" s="23">
        <f t="shared" si="146"/>
        <v>44</v>
      </c>
      <c r="F1863" s="23">
        <f t="shared" si="148"/>
        <v>1.5921759305728943E-3</v>
      </c>
      <c r="G1863" s="23">
        <f t="shared" si="147"/>
        <v>2007</v>
      </c>
    </row>
    <row r="1864" spans="1:7" x14ac:dyDescent="0.2">
      <c r="A1864" s="23" t="s">
        <v>867</v>
      </c>
      <c r="C1864" s="24">
        <f t="shared" ref="C1864:C1927" si="149">VALUE(LEFT(A1864,15))</f>
        <v>39126</v>
      </c>
      <c r="D1864" s="23">
        <f t="shared" ref="D1864:D1927" si="150">VALUE(RIGHT(A1864,9))</f>
        <v>44.02</v>
      </c>
      <c r="E1864" s="23">
        <f t="shared" ref="E1864:E1927" si="151">IF(ISNUMBER(D1864),D1864,D1863)</f>
        <v>44.02</v>
      </c>
      <c r="F1864" s="23">
        <f t="shared" si="148"/>
        <v>4.5444218005447643E-4</v>
      </c>
      <c r="G1864" s="23">
        <f t="shared" ref="G1864:G1927" si="152">YEAR(C1864)</f>
        <v>2007</v>
      </c>
    </row>
    <row r="1865" spans="1:7" x14ac:dyDescent="0.2">
      <c r="A1865" s="23" t="s">
        <v>866</v>
      </c>
      <c r="C1865" s="24">
        <f t="shared" si="149"/>
        <v>39127</v>
      </c>
      <c r="D1865" s="23">
        <f t="shared" si="150"/>
        <v>44</v>
      </c>
      <c r="E1865" s="23">
        <f t="shared" si="151"/>
        <v>44</v>
      </c>
      <c r="F1865" s="23">
        <f t="shared" ref="F1865:F1928" si="153">LN(E1865/E1864)</f>
        <v>-4.5444218005454543E-4</v>
      </c>
      <c r="G1865" s="23">
        <f t="shared" si="152"/>
        <v>2007</v>
      </c>
    </row>
    <row r="1866" spans="1:7" x14ac:dyDescent="0.2">
      <c r="A1866" s="23" t="s">
        <v>865</v>
      </c>
      <c r="C1866" s="24">
        <f t="shared" si="149"/>
        <v>39128</v>
      </c>
      <c r="D1866" s="23">
        <f t="shared" si="150"/>
        <v>43.91</v>
      </c>
      <c r="E1866" s="23">
        <f t="shared" si="151"/>
        <v>43.91</v>
      </c>
      <c r="F1866" s="23">
        <f t="shared" si="153"/>
        <v>-2.0475493446351126E-3</v>
      </c>
      <c r="G1866" s="23">
        <f t="shared" si="152"/>
        <v>2007</v>
      </c>
    </row>
    <row r="1867" spans="1:7" x14ac:dyDescent="0.2">
      <c r="A1867" s="23" t="s">
        <v>864</v>
      </c>
      <c r="C1867" s="24">
        <f t="shared" si="149"/>
        <v>39129</v>
      </c>
      <c r="D1867" s="23">
        <f t="shared" si="150"/>
        <v>43.87</v>
      </c>
      <c r="E1867" s="23">
        <f t="shared" si="151"/>
        <v>43.87</v>
      </c>
      <c r="F1867" s="23">
        <f t="shared" si="153"/>
        <v>-9.1136939550348281E-4</v>
      </c>
      <c r="G1867" s="23">
        <f t="shared" si="152"/>
        <v>2007</v>
      </c>
    </row>
    <row r="1868" spans="1:7" x14ac:dyDescent="0.2">
      <c r="A1868" s="23" t="s">
        <v>863</v>
      </c>
      <c r="C1868" s="24">
        <f t="shared" si="149"/>
        <v>39132</v>
      </c>
      <c r="D1868" s="23" t="e">
        <f t="shared" si="150"/>
        <v>#VALUE!</v>
      </c>
      <c r="E1868" s="23">
        <f t="shared" si="151"/>
        <v>43.87</v>
      </c>
      <c r="F1868" s="23">
        <f t="shared" si="153"/>
        <v>0</v>
      </c>
      <c r="G1868" s="23">
        <f t="shared" si="152"/>
        <v>2007</v>
      </c>
    </row>
    <row r="1869" spans="1:7" x14ac:dyDescent="0.2">
      <c r="A1869" s="23" t="s">
        <v>862</v>
      </c>
      <c r="C1869" s="24">
        <f t="shared" si="149"/>
        <v>39133</v>
      </c>
      <c r="D1869" s="23">
        <f t="shared" si="150"/>
        <v>44.12</v>
      </c>
      <c r="E1869" s="23">
        <f t="shared" si="151"/>
        <v>44.12</v>
      </c>
      <c r="F1869" s="23">
        <f t="shared" si="153"/>
        <v>5.6824792071791313E-3</v>
      </c>
      <c r="G1869" s="23">
        <f t="shared" si="152"/>
        <v>2007</v>
      </c>
    </row>
    <row r="1870" spans="1:7" x14ac:dyDescent="0.2">
      <c r="A1870" s="23" t="s">
        <v>861</v>
      </c>
      <c r="C1870" s="24">
        <f t="shared" si="149"/>
        <v>39134</v>
      </c>
      <c r="D1870" s="23">
        <f t="shared" si="150"/>
        <v>44</v>
      </c>
      <c r="E1870" s="23">
        <f t="shared" si="151"/>
        <v>44</v>
      </c>
      <c r="F1870" s="23">
        <f t="shared" si="153"/>
        <v>-2.7235604670404925E-3</v>
      </c>
      <c r="G1870" s="23">
        <f t="shared" si="152"/>
        <v>2007</v>
      </c>
    </row>
    <row r="1871" spans="1:7" x14ac:dyDescent="0.2">
      <c r="A1871" s="23" t="s">
        <v>860</v>
      </c>
      <c r="C1871" s="24">
        <f t="shared" si="149"/>
        <v>39135</v>
      </c>
      <c r="D1871" s="23">
        <f t="shared" si="150"/>
        <v>44.05</v>
      </c>
      <c r="E1871" s="23">
        <f t="shared" si="151"/>
        <v>44.05</v>
      </c>
      <c r="F1871" s="23">
        <f t="shared" si="153"/>
        <v>1.135718463927207E-3</v>
      </c>
      <c r="G1871" s="23">
        <f t="shared" si="152"/>
        <v>2007</v>
      </c>
    </row>
    <row r="1872" spans="1:7" x14ac:dyDescent="0.2">
      <c r="A1872" s="23" t="s">
        <v>859</v>
      </c>
      <c r="C1872" s="24">
        <f t="shared" si="149"/>
        <v>39136</v>
      </c>
      <c r="D1872" s="23">
        <f t="shared" si="150"/>
        <v>44.08</v>
      </c>
      <c r="E1872" s="23">
        <f t="shared" si="151"/>
        <v>44.08</v>
      </c>
      <c r="F1872" s="23">
        <f t="shared" si="153"/>
        <v>6.8081246247063789E-4</v>
      </c>
      <c r="G1872" s="23">
        <f t="shared" si="152"/>
        <v>2007</v>
      </c>
    </row>
    <row r="1873" spans="1:7" x14ac:dyDescent="0.2">
      <c r="A1873" s="23" t="s">
        <v>858</v>
      </c>
      <c r="C1873" s="24">
        <f t="shared" si="149"/>
        <v>39139</v>
      </c>
      <c r="D1873" s="23">
        <f t="shared" si="150"/>
        <v>44.04</v>
      </c>
      <c r="E1873" s="23">
        <f t="shared" si="151"/>
        <v>44.04</v>
      </c>
      <c r="F1873" s="23">
        <f t="shared" si="153"/>
        <v>-9.0785299017978279E-4</v>
      </c>
      <c r="G1873" s="23">
        <f t="shared" si="152"/>
        <v>2007</v>
      </c>
    </row>
    <row r="1874" spans="1:7" x14ac:dyDescent="0.2">
      <c r="A1874" s="23" t="s">
        <v>857</v>
      </c>
      <c r="C1874" s="24">
        <f t="shared" si="149"/>
        <v>39140</v>
      </c>
      <c r="D1874" s="23">
        <f t="shared" si="150"/>
        <v>44.21</v>
      </c>
      <c r="E1874" s="23">
        <f t="shared" si="151"/>
        <v>44.21</v>
      </c>
      <c r="F1874" s="23">
        <f t="shared" si="153"/>
        <v>3.8526959836726522E-3</v>
      </c>
      <c r="G1874" s="23">
        <f t="shared" si="152"/>
        <v>2007</v>
      </c>
    </row>
    <row r="1875" spans="1:7" x14ac:dyDescent="0.2">
      <c r="A1875" s="23" t="s">
        <v>856</v>
      </c>
      <c r="C1875" s="24">
        <f t="shared" si="149"/>
        <v>39141</v>
      </c>
      <c r="D1875" s="23">
        <f t="shared" si="150"/>
        <v>44.08</v>
      </c>
      <c r="E1875" s="23">
        <f t="shared" si="151"/>
        <v>44.08</v>
      </c>
      <c r="F1875" s="23">
        <f t="shared" si="153"/>
        <v>-2.9448429934928384E-3</v>
      </c>
      <c r="G1875" s="23">
        <f t="shared" si="152"/>
        <v>2007</v>
      </c>
    </row>
    <row r="1876" spans="1:7" x14ac:dyDescent="0.2">
      <c r="A1876" s="23" t="s">
        <v>855</v>
      </c>
      <c r="C1876" s="24">
        <f t="shared" si="149"/>
        <v>39142</v>
      </c>
      <c r="D1876" s="23">
        <f t="shared" si="150"/>
        <v>44.11</v>
      </c>
      <c r="E1876" s="23">
        <f t="shared" si="151"/>
        <v>44.11</v>
      </c>
      <c r="F1876" s="23">
        <f t="shared" si="153"/>
        <v>6.8034927218938736E-4</v>
      </c>
      <c r="G1876" s="23">
        <f t="shared" si="152"/>
        <v>2007</v>
      </c>
    </row>
    <row r="1877" spans="1:7" x14ac:dyDescent="0.2">
      <c r="A1877" s="23" t="s">
        <v>854</v>
      </c>
      <c r="C1877" s="24">
        <f t="shared" si="149"/>
        <v>39143</v>
      </c>
      <c r="D1877" s="23">
        <f t="shared" si="150"/>
        <v>44.1</v>
      </c>
      <c r="E1877" s="23">
        <f t="shared" si="151"/>
        <v>44.1</v>
      </c>
      <c r="F1877" s="23">
        <f t="shared" si="153"/>
        <v>-2.2673166404797821E-4</v>
      </c>
      <c r="G1877" s="23">
        <f t="shared" si="152"/>
        <v>2007</v>
      </c>
    </row>
    <row r="1878" spans="1:7" x14ac:dyDescent="0.2">
      <c r="A1878" s="23" t="s">
        <v>853</v>
      </c>
      <c r="C1878" s="24">
        <f t="shared" si="149"/>
        <v>39146</v>
      </c>
      <c r="D1878" s="23">
        <f t="shared" si="150"/>
        <v>44.43</v>
      </c>
      <c r="E1878" s="23">
        <f t="shared" si="151"/>
        <v>44.43</v>
      </c>
      <c r="F1878" s="23">
        <f t="shared" si="153"/>
        <v>7.455134495016739E-3</v>
      </c>
      <c r="G1878" s="23">
        <f t="shared" si="152"/>
        <v>2007</v>
      </c>
    </row>
    <row r="1879" spans="1:7" x14ac:dyDescent="0.2">
      <c r="A1879" s="23" t="s">
        <v>852</v>
      </c>
      <c r="C1879" s="24">
        <f t="shared" si="149"/>
        <v>39147</v>
      </c>
      <c r="D1879" s="23">
        <f t="shared" si="150"/>
        <v>44.18</v>
      </c>
      <c r="E1879" s="23">
        <f t="shared" si="151"/>
        <v>44.18</v>
      </c>
      <c r="F1879" s="23">
        <f t="shared" si="153"/>
        <v>-5.6427189558459385E-3</v>
      </c>
      <c r="G1879" s="23">
        <f t="shared" si="152"/>
        <v>2007</v>
      </c>
    </row>
    <row r="1880" spans="1:7" x14ac:dyDescent="0.2">
      <c r="A1880" s="23" t="s">
        <v>851</v>
      </c>
      <c r="C1880" s="24">
        <f t="shared" si="149"/>
        <v>39148</v>
      </c>
      <c r="D1880" s="23">
        <f t="shared" si="150"/>
        <v>44.18</v>
      </c>
      <c r="E1880" s="23">
        <f t="shared" si="151"/>
        <v>44.18</v>
      </c>
      <c r="F1880" s="23">
        <f t="shared" si="153"/>
        <v>0</v>
      </c>
      <c r="G1880" s="23">
        <f t="shared" si="152"/>
        <v>2007</v>
      </c>
    </row>
    <row r="1881" spans="1:7" x14ac:dyDescent="0.2">
      <c r="A1881" s="23" t="s">
        <v>850</v>
      </c>
      <c r="C1881" s="24">
        <f t="shared" si="149"/>
        <v>39149</v>
      </c>
      <c r="D1881" s="23">
        <f t="shared" si="150"/>
        <v>44.19</v>
      </c>
      <c r="E1881" s="23">
        <f t="shared" si="151"/>
        <v>44.19</v>
      </c>
      <c r="F1881" s="23">
        <f t="shared" si="153"/>
        <v>2.2632115067748471E-4</v>
      </c>
      <c r="G1881" s="23">
        <f t="shared" si="152"/>
        <v>2007</v>
      </c>
    </row>
    <row r="1882" spans="1:7" x14ac:dyDescent="0.2">
      <c r="A1882" s="23" t="s">
        <v>849</v>
      </c>
      <c r="C1882" s="24">
        <f t="shared" si="149"/>
        <v>39150</v>
      </c>
      <c r="D1882" s="23">
        <f t="shared" si="150"/>
        <v>44.07</v>
      </c>
      <c r="E1882" s="23">
        <f t="shared" si="151"/>
        <v>44.07</v>
      </c>
      <c r="F1882" s="23">
        <f t="shared" si="153"/>
        <v>-2.7192402887529347E-3</v>
      </c>
      <c r="G1882" s="23">
        <f t="shared" si="152"/>
        <v>2007</v>
      </c>
    </row>
    <row r="1883" spans="1:7" x14ac:dyDescent="0.2">
      <c r="A1883" s="23" t="s">
        <v>848</v>
      </c>
      <c r="C1883" s="24">
        <f t="shared" si="149"/>
        <v>39153</v>
      </c>
      <c r="D1883" s="23">
        <f t="shared" si="150"/>
        <v>44.11</v>
      </c>
      <c r="E1883" s="23">
        <f t="shared" si="151"/>
        <v>44.11</v>
      </c>
      <c r="F1883" s="23">
        <f t="shared" si="153"/>
        <v>9.072352629526443E-4</v>
      </c>
      <c r="G1883" s="23">
        <f t="shared" si="152"/>
        <v>2007</v>
      </c>
    </row>
    <row r="1884" spans="1:7" x14ac:dyDescent="0.2">
      <c r="A1884" s="23" t="s">
        <v>847</v>
      </c>
      <c r="C1884" s="24">
        <f t="shared" si="149"/>
        <v>39154</v>
      </c>
      <c r="D1884" s="23">
        <f t="shared" si="150"/>
        <v>44.08</v>
      </c>
      <c r="E1884" s="23">
        <f t="shared" si="151"/>
        <v>44.08</v>
      </c>
      <c r="F1884" s="23">
        <f t="shared" si="153"/>
        <v>-6.8034927218931244E-4</v>
      </c>
      <c r="G1884" s="23">
        <f t="shared" si="152"/>
        <v>2007</v>
      </c>
    </row>
    <row r="1885" spans="1:7" x14ac:dyDescent="0.2">
      <c r="A1885" s="23" t="s">
        <v>846</v>
      </c>
      <c r="C1885" s="24">
        <f t="shared" si="149"/>
        <v>39155</v>
      </c>
      <c r="D1885" s="23">
        <f t="shared" si="150"/>
        <v>44.25</v>
      </c>
      <c r="E1885" s="23">
        <f t="shared" si="151"/>
        <v>44.25</v>
      </c>
      <c r="F1885" s="23">
        <f t="shared" si="153"/>
        <v>3.8492066092795925E-3</v>
      </c>
      <c r="G1885" s="23">
        <f t="shared" si="152"/>
        <v>2007</v>
      </c>
    </row>
    <row r="1886" spans="1:7" x14ac:dyDescent="0.2">
      <c r="A1886" s="23" t="s">
        <v>845</v>
      </c>
      <c r="C1886" s="24">
        <f t="shared" si="149"/>
        <v>39156</v>
      </c>
      <c r="D1886" s="23">
        <f t="shared" si="150"/>
        <v>44.19</v>
      </c>
      <c r="E1886" s="23">
        <f t="shared" si="151"/>
        <v>44.19</v>
      </c>
      <c r="F1886" s="23">
        <f t="shared" si="153"/>
        <v>-1.3568523112900196E-3</v>
      </c>
      <c r="G1886" s="23">
        <f t="shared" si="152"/>
        <v>2007</v>
      </c>
    </row>
    <row r="1887" spans="1:7" x14ac:dyDescent="0.2">
      <c r="A1887" s="23" t="s">
        <v>844</v>
      </c>
      <c r="C1887" s="24">
        <f t="shared" si="149"/>
        <v>39157</v>
      </c>
      <c r="D1887" s="23">
        <f t="shared" si="150"/>
        <v>44.08</v>
      </c>
      <c r="E1887" s="23">
        <f t="shared" si="151"/>
        <v>44.08</v>
      </c>
      <c r="F1887" s="23">
        <f t="shared" si="153"/>
        <v>-2.492354297989499E-3</v>
      </c>
      <c r="G1887" s="23">
        <f t="shared" si="152"/>
        <v>2007</v>
      </c>
    </row>
    <row r="1888" spans="1:7" x14ac:dyDescent="0.2">
      <c r="A1888" s="23" t="s">
        <v>843</v>
      </c>
      <c r="C1888" s="24">
        <f t="shared" si="149"/>
        <v>39160</v>
      </c>
      <c r="D1888" s="23">
        <f t="shared" si="150"/>
        <v>44.04</v>
      </c>
      <c r="E1888" s="23">
        <f t="shared" si="151"/>
        <v>44.04</v>
      </c>
      <c r="F1888" s="23">
        <f t="shared" si="153"/>
        <v>-9.0785299017978279E-4</v>
      </c>
      <c r="G1888" s="23">
        <f t="shared" si="152"/>
        <v>2007</v>
      </c>
    </row>
    <row r="1889" spans="1:7" x14ac:dyDescent="0.2">
      <c r="A1889" s="23" t="s">
        <v>842</v>
      </c>
      <c r="C1889" s="24">
        <f t="shared" si="149"/>
        <v>39161</v>
      </c>
      <c r="D1889" s="23">
        <f t="shared" si="150"/>
        <v>43.53</v>
      </c>
      <c r="E1889" s="23">
        <f t="shared" si="151"/>
        <v>43.53</v>
      </c>
      <c r="F1889" s="23">
        <f t="shared" si="153"/>
        <v>-1.164795629027302E-2</v>
      </c>
      <c r="G1889" s="23">
        <f t="shared" si="152"/>
        <v>2007</v>
      </c>
    </row>
    <row r="1890" spans="1:7" x14ac:dyDescent="0.2">
      <c r="A1890" s="23" t="s">
        <v>841</v>
      </c>
      <c r="C1890" s="24">
        <f t="shared" si="149"/>
        <v>39162</v>
      </c>
      <c r="D1890" s="23">
        <f t="shared" si="150"/>
        <v>43.28</v>
      </c>
      <c r="E1890" s="23">
        <f t="shared" si="151"/>
        <v>43.28</v>
      </c>
      <c r="F1890" s="23">
        <f t="shared" si="153"/>
        <v>-5.7597210259801319E-3</v>
      </c>
      <c r="G1890" s="23">
        <f t="shared" si="152"/>
        <v>2007</v>
      </c>
    </row>
    <row r="1891" spans="1:7" x14ac:dyDescent="0.2">
      <c r="A1891" s="23" t="s">
        <v>840</v>
      </c>
      <c r="C1891" s="24">
        <f t="shared" si="149"/>
        <v>39163</v>
      </c>
      <c r="D1891" s="23">
        <f t="shared" si="150"/>
        <v>43.52</v>
      </c>
      <c r="E1891" s="23">
        <f t="shared" si="151"/>
        <v>43.52</v>
      </c>
      <c r="F1891" s="23">
        <f t="shared" si="153"/>
        <v>5.5299680094611755E-3</v>
      </c>
      <c r="G1891" s="23">
        <f t="shared" si="152"/>
        <v>2007</v>
      </c>
    </row>
    <row r="1892" spans="1:7" x14ac:dyDescent="0.2">
      <c r="A1892" s="23" t="s">
        <v>839</v>
      </c>
      <c r="C1892" s="24">
        <f t="shared" si="149"/>
        <v>39164</v>
      </c>
      <c r="D1892" s="23">
        <f t="shared" si="150"/>
        <v>43.56</v>
      </c>
      <c r="E1892" s="23">
        <f t="shared" si="151"/>
        <v>43.56</v>
      </c>
      <c r="F1892" s="23">
        <f t="shared" si="153"/>
        <v>9.1869551707258633E-4</v>
      </c>
      <c r="G1892" s="23">
        <f t="shared" si="152"/>
        <v>2007</v>
      </c>
    </row>
    <row r="1893" spans="1:7" x14ac:dyDescent="0.2">
      <c r="A1893" s="23" t="s">
        <v>838</v>
      </c>
      <c r="C1893" s="24">
        <f t="shared" si="149"/>
        <v>39167</v>
      </c>
      <c r="D1893" s="23">
        <f t="shared" si="150"/>
        <v>43.2</v>
      </c>
      <c r="E1893" s="23">
        <f t="shared" si="151"/>
        <v>43.2</v>
      </c>
      <c r="F1893" s="23">
        <f t="shared" si="153"/>
        <v>-8.2988028146950658E-3</v>
      </c>
      <c r="G1893" s="23">
        <f t="shared" si="152"/>
        <v>2007</v>
      </c>
    </row>
    <row r="1894" spans="1:7" x14ac:dyDescent="0.2">
      <c r="A1894" s="23" t="s">
        <v>837</v>
      </c>
      <c r="C1894" s="24">
        <f t="shared" si="149"/>
        <v>39168</v>
      </c>
      <c r="D1894" s="23">
        <f t="shared" si="150"/>
        <v>43.03</v>
      </c>
      <c r="E1894" s="23">
        <f t="shared" si="151"/>
        <v>43.03</v>
      </c>
      <c r="F1894" s="23">
        <f t="shared" si="153"/>
        <v>-3.9429483995563818E-3</v>
      </c>
      <c r="G1894" s="23">
        <f t="shared" si="152"/>
        <v>2007</v>
      </c>
    </row>
    <row r="1895" spans="1:7" x14ac:dyDescent="0.2">
      <c r="A1895" s="23" t="s">
        <v>836</v>
      </c>
      <c r="C1895" s="24">
        <f t="shared" si="149"/>
        <v>39169</v>
      </c>
      <c r="D1895" s="23">
        <f t="shared" si="150"/>
        <v>42.78</v>
      </c>
      <c r="E1895" s="23">
        <f t="shared" si="151"/>
        <v>42.78</v>
      </c>
      <c r="F1895" s="23">
        <f t="shared" si="153"/>
        <v>-5.8268431962487195E-3</v>
      </c>
      <c r="G1895" s="23">
        <f t="shared" si="152"/>
        <v>2007</v>
      </c>
    </row>
    <row r="1896" spans="1:7" x14ac:dyDescent="0.2">
      <c r="A1896" s="23" t="s">
        <v>835</v>
      </c>
      <c r="C1896" s="24">
        <f t="shared" si="149"/>
        <v>39170</v>
      </c>
      <c r="D1896" s="23">
        <f t="shared" si="150"/>
        <v>43.45</v>
      </c>
      <c r="E1896" s="23">
        <f t="shared" si="151"/>
        <v>43.45</v>
      </c>
      <c r="F1896" s="23">
        <f t="shared" si="153"/>
        <v>1.5540148057141451E-2</v>
      </c>
      <c r="G1896" s="23">
        <f t="shared" si="152"/>
        <v>2007</v>
      </c>
    </row>
    <row r="1897" spans="1:7" x14ac:dyDescent="0.2">
      <c r="A1897" s="23" t="s">
        <v>834</v>
      </c>
      <c r="C1897" s="24">
        <f t="shared" si="149"/>
        <v>39171</v>
      </c>
      <c r="D1897" s="23">
        <f t="shared" si="150"/>
        <v>43.1</v>
      </c>
      <c r="E1897" s="23">
        <f t="shared" si="151"/>
        <v>43.1</v>
      </c>
      <c r="F1897" s="23">
        <f t="shared" si="153"/>
        <v>-8.0878546016990051E-3</v>
      </c>
      <c r="G1897" s="23">
        <f t="shared" si="152"/>
        <v>2007</v>
      </c>
    </row>
    <row r="1898" spans="1:7" x14ac:dyDescent="0.2">
      <c r="A1898" s="23" t="s">
        <v>833</v>
      </c>
      <c r="C1898" s="24">
        <f t="shared" si="149"/>
        <v>39174</v>
      </c>
      <c r="D1898" s="23">
        <f t="shared" si="150"/>
        <v>43.05</v>
      </c>
      <c r="E1898" s="23">
        <f t="shared" si="151"/>
        <v>43.05</v>
      </c>
      <c r="F1898" s="23">
        <f t="shared" si="153"/>
        <v>-1.1607662359623871E-3</v>
      </c>
      <c r="G1898" s="23">
        <f t="shared" si="152"/>
        <v>2007</v>
      </c>
    </row>
    <row r="1899" spans="1:7" x14ac:dyDescent="0.2">
      <c r="A1899" s="23" t="s">
        <v>832</v>
      </c>
      <c r="C1899" s="24">
        <f t="shared" si="149"/>
        <v>39175</v>
      </c>
      <c r="D1899" s="23">
        <f t="shared" si="150"/>
        <v>43.04</v>
      </c>
      <c r="E1899" s="23">
        <f t="shared" si="151"/>
        <v>43.04</v>
      </c>
      <c r="F1899" s="23">
        <f t="shared" si="153"/>
        <v>-2.3231502021076253E-4</v>
      </c>
      <c r="G1899" s="23">
        <f t="shared" si="152"/>
        <v>2007</v>
      </c>
    </row>
    <row r="1900" spans="1:7" x14ac:dyDescent="0.2">
      <c r="A1900" s="23" t="s">
        <v>831</v>
      </c>
      <c r="C1900" s="24">
        <f t="shared" si="149"/>
        <v>39176</v>
      </c>
      <c r="D1900" s="23">
        <f t="shared" si="150"/>
        <v>42.84</v>
      </c>
      <c r="E1900" s="23">
        <f t="shared" si="151"/>
        <v>42.84</v>
      </c>
      <c r="F1900" s="23">
        <f t="shared" si="153"/>
        <v>-4.6576702739808329E-3</v>
      </c>
      <c r="G1900" s="23">
        <f t="shared" si="152"/>
        <v>2007</v>
      </c>
    </row>
    <row r="1901" spans="1:7" x14ac:dyDescent="0.2">
      <c r="A1901" s="23" t="s">
        <v>830</v>
      </c>
      <c r="C1901" s="24">
        <f t="shared" si="149"/>
        <v>39177</v>
      </c>
      <c r="D1901" s="23">
        <f t="shared" si="150"/>
        <v>42.76</v>
      </c>
      <c r="E1901" s="23">
        <f t="shared" si="151"/>
        <v>42.76</v>
      </c>
      <c r="F1901" s="23">
        <f t="shared" si="153"/>
        <v>-1.8691594227036473E-3</v>
      </c>
      <c r="G1901" s="23">
        <f t="shared" si="152"/>
        <v>2007</v>
      </c>
    </row>
    <row r="1902" spans="1:7" x14ac:dyDescent="0.2">
      <c r="A1902" s="23" t="s">
        <v>829</v>
      </c>
      <c r="C1902" s="24">
        <f t="shared" si="149"/>
        <v>39178</v>
      </c>
      <c r="D1902" s="23">
        <f t="shared" si="150"/>
        <v>42.74</v>
      </c>
      <c r="E1902" s="23">
        <f t="shared" si="151"/>
        <v>42.74</v>
      </c>
      <c r="F1902" s="23">
        <f t="shared" si="153"/>
        <v>-4.6783626584281126E-4</v>
      </c>
      <c r="G1902" s="23">
        <f t="shared" si="152"/>
        <v>2007</v>
      </c>
    </row>
    <row r="1903" spans="1:7" x14ac:dyDescent="0.2">
      <c r="A1903" s="23" t="s">
        <v>828</v>
      </c>
      <c r="C1903" s="24">
        <f t="shared" si="149"/>
        <v>39181</v>
      </c>
      <c r="D1903" s="23">
        <f t="shared" si="150"/>
        <v>42.65</v>
      </c>
      <c r="E1903" s="23">
        <f t="shared" si="151"/>
        <v>42.65</v>
      </c>
      <c r="F1903" s="23">
        <f t="shared" si="153"/>
        <v>-2.1079759533135672E-3</v>
      </c>
      <c r="G1903" s="23">
        <f t="shared" si="152"/>
        <v>2007</v>
      </c>
    </row>
    <row r="1904" spans="1:7" x14ac:dyDescent="0.2">
      <c r="A1904" s="23" t="s">
        <v>827</v>
      </c>
      <c r="C1904" s="24">
        <f t="shared" si="149"/>
        <v>39182</v>
      </c>
      <c r="D1904" s="23">
        <f t="shared" si="150"/>
        <v>42.65</v>
      </c>
      <c r="E1904" s="23">
        <f t="shared" si="151"/>
        <v>42.65</v>
      </c>
      <c r="F1904" s="23">
        <f t="shared" si="153"/>
        <v>0</v>
      </c>
      <c r="G1904" s="23">
        <f t="shared" si="152"/>
        <v>2007</v>
      </c>
    </row>
    <row r="1905" spans="1:7" x14ac:dyDescent="0.2">
      <c r="A1905" s="23" t="s">
        <v>826</v>
      </c>
      <c r="C1905" s="24">
        <f t="shared" si="149"/>
        <v>39183</v>
      </c>
      <c r="D1905" s="23">
        <f t="shared" si="150"/>
        <v>42.69</v>
      </c>
      <c r="E1905" s="23">
        <f t="shared" si="151"/>
        <v>42.69</v>
      </c>
      <c r="F1905" s="23">
        <f t="shared" si="153"/>
        <v>9.3742683218248925E-4</v>
      </c>
      <c r="G1905" s="23">
        <f t="shared" si="152"/>
        <v>2007</v>
      </c>
    </row>
    <row r="1906" spans="1:7" x14ac:dyDescent="0.2">
      <c r="A1906" s="23" t="s">
        <v>825</v>
      </c>
      <c r="C1906" s="24">
        <f t="shared" si="149"/>
        <v>39184</v>
      </c>
      <c r="D1906" s="23">
        <f t="shared" si="150"/>
        <v>42.65</v>
      </c>
      <c r="E1906" s="23">
        <f t="shared" si="151"/>
        <v>42.65</v>
      </c>
      <c r="F1906" s="23">
        <f t="shared" si="153"/>
        <v>-9.3742683218251853E-4</v>
      </c>
      <c r="G1906" s="23">
        <f t="shared" si="152"/>
        <v>2007</v>
      </c>
    </row>
    <row r="1907" spans="1:7" x14ac:dyDescent="0.2">
      <c r="A1907" s="23" t="s">
        <v>824</v>
      </c>
      <c r="C1907" s="24">
        <f t="shared" si="149"/>
        <v>39185</v>
      </c>
      <c r="D1907" s="23">
        <f t="shared" si="150"/>
        <v>42.42</v>
      </c>
      <c r="E1907" s="23">
        <f t="shared" si="151"/>
        <v>42.42</v>
      </c>
      <c r="F1907" s="23">
        <f t="shared" si="153"/>
        <v>-5.4073248011516153E-3</v>
      </c>
      <c r="G1907" s="23">
        <f t="shared" si="152"/>
        <v>2007</v>
      </c>
    </row>
    <row r="1908" spans="1:7" x14ac:dyDescent="0.2">
      <c r="A1908" s="23" t="s">
        <v>823</v>
      </c>
      <c r="C1908" s="24">
        <f t="shared" si="149"/>
        <v>39188</v>
      </c>
      <c r="D1908" s="23">
        <f t="shared" si="150"/>
        <v>41.75</v>
      </c>
      <c r="E1908" s="23">
        <f t="shared" si="151"/>
        <v>41.75</v>
      </c>
      <c r="F1908" s="23">
        <f t="shared" si="153"/>
        <v>-1.5920497839671911E-2</v>
      </c>
      <c r="G1908" s="23">
        <f t="shared" si="152"/>
        <v>2007</v>
      </c>
    </row>
    <row r="1909" spans="1:7" x14ac:dyDescent="0.2">
      <c r="A1909" s="23" t="s">
        <v>822</v>
      </c>
      <c r="C1909" s="24">
        <f t="shared" si="149"/>
        <v>39189</v>
      </c>
      <c r="D1909" s="23">
        <f t="shared" si="150"/>
        <v>41.98</v>
      </c>
      <c r="E1909" s="23">
        <f t="shared" si="151"/>
        <v>41.98</v>
      </c>
      <c r="F1909" s="23">
        <f t="shared" si="153"/>
        <v>5.4938630956222765E-3</v>
      </c>
      <c r="G1909" s="23">
        <f t="shared" si="152"/>
        <v>2007</v>
      </c>
    </row>
    <row r="1910" spans="1:7" x14ac:dyDescent="0.2">
      <c r="A1910" s="23" t="s">
        <v>821</v>
      </c>
      <c r="C1910" s="24">
        <f t="shared" si="149"/>
        <v>39190</v>
      </c>
      <c r="D1910" s="23">
        <f t="shared" si="150"/>
        <v>42</v>
      </c>
      <c r="E1910" s="23">
        <f t="shared" si="151"/>
        <v>42</v>
      </c>
      <c r="F1910" s="23">
        <f t="shared" si="153"/>
        <v>4.7630389088134897E-4</v>
      </c>
      <c r="G1910" s="23">
        <f t="shared" si="152"/>
        <v>2007</v>
      </c>
    </row>
    <row r="1911" spans="1:7" x14ac:dyDescent="0.2">
      <c r="A1911" s="23" t="s">
        <v>820</v>
      </c>
      <c r="C1911" s="24">
        <f t="shared" si="149"/>
        <v>39191</v>
      </c>
      <c r="D1911" s="23">
        <f t="shared" si="150"/>
        <v>42.08</v>
      </c>
      <c r="E1911" s="23">
        <f t="shared" si="151"/>
        <v>42.08</v>
      </c>
      <c r="F1911" s="23">
        <f t="shared" si="153"/>
        <v>1.9029501460860636E-3</v>
      </c>
      <c r="G1911" s="23">
        <f t="shared" si="152"/>
        <v>2007</v>
      </c>
    </row>
    <row r="1912" spans="1:7" x14ac:dyDescent="0.2">
      <c r="A1912" s="23" t="s">
        <v>819</v>
      </c>
      <c r="C1912" s="24">
        <f t="shared" si="149"/>
        <v>39192</v>
      </c>
      <c r="D1912" s="23">
        <f t="shared" si="150"/>
        <v>41.7</v>
      </c>
      <c r="E1912" s="23">
        <f t="shared" si="151"/>
        <v>41.7</v>
      </c>
      <c r="F1912" s="23">
        <f t="shared" si="153"/>
        <v>-9.0714396246984966E-3</v>
      </c>
      <c r="G1912" s="23">
        <f t="shared" si="152"/>
        <v>2007</v>
      </c>
    </row>
    <row r="1913" spans="1:7" x14ac:dyDescent="0.2">
      <c r="A1913" s="23" t="s">
        <v>818</v>
      </c>
      <c r="C1913" s="24">
        <f t="shared" si="149"/>
        <v>39195</v>
      </c>
      <c r="D1913" s="23">
        <f t="shared" si="150"/>
        <v>41.65</v>
      </c>
      <c r="E1913" s="23">
        <f t="shared" si="151"/>
        <v>41.65</v>
      </c>
      <c r="F1913" s="23">
        <f t="shared" si="153"/>
        <v>-1.1997601919041712E-3</v>
      </c>
      <c r="G1913" s="23">
        <f t="shared" si="152"/>
        <v>2007</v>
      </c>
    </row>
    <row r="1914" spans="1:7" x14ac:dyDescent="0.2">
      <c r="A1914" s="23" t="s">
        <v>817</v>
      </c>
      <c r="C1914" s="24">
        <f t="shared" si="149"/>
        <v>39196</v>
      </c>
      <c r="D1914" s="23">
        <f t="shared" si="150"/>
        <v>40.75</v>
      </c>
      <c r="E1914" s="23">
        <f t="shared" si="151"/>
        <v>40.75</v>
      </c>
      <c r="F1914" s="23">
        <f t="shared" si="153"/>
        <v>-2.1845528925979921E-2</v>
      </c>
      <c r="G1914" s="23">
        <f t="shared" si="152"/>
        <v>2007</v>
      </c>
    </row>
    <row r="1915" spans="1:7" x14ac:dyDescent="0.2">
      <c r="A1915" s="23" t="s">
        <v>816</v>
      </c>
      <c r="C1915" s="24">
        <f t="shared" si="149"/>
        <v>39197</v>
      </c>
      <c r="D1915" s="23">
        <f t="shared" si="150"/>
        <v>40.58</v>
      </c>
      <c r="E1915" s="23">
        <f t="shared" si="151"/>
        <v>40.58</v>
      </c>
      <c r="F1915" s="23">
        <f t="shared" si="153"/>
        <v>-4.180505289203074E-3</v>
      </c>
      <c r="G1915" s="23">
        <f t="shared" si="152"/>
        <v>2007</v>
      </c>
    </row>
    <row r="1916" spans="1:7" x14ac:dyDescent="0.2">
      <c r="A1916" s="23" t="s">
        <v>815</v>
      </c>
      <c r="C1916" s="24">
        <f t="shared" si="149"/>
        <v>39198</v>
      </c>
      <c r="D1916" s="23">
        <f t="shared" si="150"/>
        <v>40.56</v>
      </c>
      <c r="E1916" s="23">
        <f t="shared" si="151"/>
        <v>40.56</v>
      </c>
      <c r="F1916" s="23">
        <f t="shared" si="153"/>
        <v>-4.9297511474081189E-4</v>
      </c>
      <c r="G1916" s="23">
        <f t="shared" si="152"/>
        <v>2007</v>
      </c>
    </row>
    <row r="1917" spans="1:7" x14ac:dyDescent="0.2">
      <c r="A1917" s="23" t="s">
        <v>814</v>
      </c>
      <c r="C1917" s="24">
        <f t="shared" si="149"/>
        <v>39199</v>
      </c>
      <c r="D1917" s="23">
        <f t="shared" si="150"/>
        <v>40.79</v>
      </c>
      <c r="E1917" s="23">
        <f t="shared" si="151"/>
        <v>40.79</v>
      </c>
      <c r="F1917" s="23">
        <f t="shared" si="153"/>
        <v>5.6545940465393069E-3</v>
      </c>
      <c r="G1917" s="23">
        <f t="shared" si="152"/>
        <v>2007</v>
      </c>
    </row>
    <row r="1918" spans="1:7" x14ac:dyDescent="0.2">
      <c r="A1918" s="23" t="s">
        <v>813</v>
      </c>
      <c r="C1918" s="24">
        <f t="shared" si="149"/>
        <v>39202</v>
      </c>
      <c r="D1918" s="23">
        <f t="shared" si="150"/>
        <v>41.04</v>
      </c>
      <c r="E1918" s="23">
        <f t="shared" si="151"/>
        <v>41.04</v>
      </c>
      <c r="F1918" s="23">
        <f t="shared" si="153"/>
        <v>6.1102475330469348E-3</v>
      </c>
      <c r="G1918" s="23">
        <f t="shared" si="152"/>
        <v>2007</v>
      </c>
    </row>
    <row r="1919" spans="1:7" x14ac:dyDescent="0.2">
      <c r="A1919" s="23" t="s">
        <v>812</v>
      </c>
      <c r="C1919" s="24">
        <f t="shared" si="149"/>
        <v>39203</v>
      </c>
      <c r="D1919" s="23">
        <f t="shared" si="150"/>
        <v>41</v>
      </c>
      <c r="E1919" s="23">
        <f t="shared" si="151"/>
        <v>41</v>
      </c>
      <c r="F1919" s="23">
        <f t="shared" si="153"/>
        <v>-9.7513415820631828E-4</v>
      </c>
      <c r="G1919" s="23">
        <f t="shared" si="152"/>
        <v>2007</v>
      </c>
    </row>
    <row r="1920" spans="1:7" x14ac:dyDescent="0.2">
      <c r="A1920" s="23" t="s">
        <v>811</v>
      </c>
      <c r="C1920" s="24">
        <f t="shared" si="149"/>
        <v>39204</v>
      </c>
      <c r="D1920" s="23">
        <f t="shared" si="150"/>
        <v>41.04</v>
      </c>
      <c r="E1920" s="23">
        <f t="shared" si="151"/>
        <v>41.04</v>
      </c>
      <c r="F1920" s="23">
        <f t="shared" si="153"/>
        <v>9.7513415820629139E-4</v>
      </c>
      <c r="G1920" s="23">
        <f t="shared" si="152"/>
        <v>2007</v>
      </c>
    </row>
    <row r="1921" spans="1:7" x14ac:dyDescent="0.2">
      <c r="A1921" s="23" t="s">
        <v>810</v>
      </c>
      <c r="C1921" s="24">
        <f t="shared" si="149"/>
        <v>39205</v>
      </c>
      <c r="D1921" s="23">
        <f t="shared" si="150"/>
        <v>40.82</v>
      </c>
      <c r="E1921" s="23">
        <f t="shared" si="151"/>
        <v>40.82</v>
      </c>
      <c r="F1921" s="23">
        <f t="shared" si="153"/>
        <v>-5.3750434808152898E-3</v>
      </c>
      <c r="G1921" s="23">
        <f t="shared" si="152"/>
        <v>2007</v>
      </c>
    </row>
    <row r="1922" spans="1:7" x14ac:dyDescent="0.2">
      <c r="A1922" s="23" t="s">
        <v>809</v>
      </c>
      <c r="C1922" s="24">
        <f t="shared" si="149"/>
        <v>39206</v>
      </c>
      <c r="D1922" s="23">
        <f t="shared" si="150"/>
        <v>40.58</v>
      </c>
      <c r="E1922" s="23">
        <f t="shared" si="151"/>
        <v>40.58</v>
      </c>
      <c r="F1922" s="23">
        <f t="shared" si="153"/>
        <v>-5.8968229840300835E-3</v>
      </c>
      <c r="G1922" s="23">
        <f t="shared" si="152"/>
        <v>2007</v>
      </c>
    </row>
    <row r="1923" spans="1:7" x14ac:dyDescent="0.2">
      <c r="A1923" s="23" t="s">
        <v>808</v>
      </c>
      <c r="C1923" s="24">
        <f t="shared" si="149"/>
        <v>39209</v>
      </c>
      <c r="D1923" s="23">
        <f t="shared" si="150"/>
        <v>40.53</v>
      </c>
      <c r="E1923" s="23">
        <f t="shared" si="151"/>
        <v>40.53</v>
      </c>
      <c r="F1923" s="23">
        <f t="shared" si="153"/>
        <v>-1.2328937574514656E-3</v>
      </c>
      <c r="G1923" s="23">
        <f t="shared" si="152"/>
        <v>2007</v>
      </c>
    </row>
    <row r="1924" spans="1:7" x14ac:dyDescent="0.2">
      <c r="A1924" s="23" t="s">
        <v>807</v>
      </c>
      <c r="C1924" s="24">
        <f t="shared" si="149"/>
        <v>39210</v>
      </c>
      <c r="D1924" s="23">
        <f t="shared" si="150"/>
        <v>40.64</v>
      </c>
      <c r="E1924" s="23">
        <f t="shared" si="151"/>
        <v>40.64</v>
      </c>
      <c r="F1924" s="23">
        <f t="shared" si="153"/>
        <v>2.7103626300092392E-3</v>
      </c>
      <c r="G1924" s="23">
        <f t="shared" si="152"/>
        <v>2007</v>
      </c>
    </row>
    <row r="1925" spans="1:7" x14ac:dyDescent="0.2">
      <c r="A1925" s="23" t="s">
        <v>806</v>
      </c>
      <c r="C1925" s="24">
        <f t="shared" si="149"/>
        <v>39211</v>
      </c>
      <c r="D1925" s="23">
        <f t="shared" si="150"/>
        <v>40.67</v>
      </c>
      <c r="E1925" s="23">
        <f t="shared" si="151"/>
        <v>40.67</v>
      </c>
      <c r="F1925" s="23">
        <f t="shared" si="153"/>
        <v>7.3791664890676776E-4</v>
      </c>
      <c r="G1925" s="23">
        <f t="shared" si="152"/>
        <v>2007</v>
      </c>
    </row>
    <row r="1926" spans="1:7" x14ac:dyDescent="0.2">
      <c r="A1926" s="23" t="s">
        <v>805</v>
      </c>
      <c r="C1926" s="24">
        <f t="shared" si="149"/>
        <v>39212</v>
      </c>
      <c r="D1926" s="23">
        <f t="shared" si="150"/>
        <v>41.04</v>
      </c>
      <c r="E1926" s="23">
        <f t="shared" si="151"/>
        <v>41.04</v>
      </c>
      <c r="F1926" s="23">
        <f t="shared" si="153"/>
        <v>9.0564809433809016E-3</v>
      </c>
      <c r="G1926" s="23">
        <f t="shared" si="152"/>
        <v>2007</v>
      </c>
    </row>
    <row r="1927" spans="1:7" x14ac:dyDescent="0.2">
      <c r="A1927" s="23" t="s">
        <v>804</v>
      </c>
      <c r="C1927" s="24">
        <f t="shared" si="149"/>
        <v>39213</v>
      </c>
      <c r="D1927" s="23">
        <f t="shared" si="150"/>
        <v>40.74</v>
      </c>
      <c r="E1927" s="23">
        <f t="shared" si="151"/>
        <v>40.74</v>
      </c>
      <c r="F1927" s="23">
        <f t="shared" si="153"/>
        <v>-7.3367900638543204E-3</v>
      </c>
      <c r="G1927" s="23">
        <f t="shared" si="152"/>
        <v>2007</v>
      </c>
    </row>
    <row r="1928" spans="1:7" x14ac:dyDescent="0.2">
      <c r="A1928" s="23" t="s">
        <v>803</v>
      </c>
      <c r="C1928" s="24">
        <f t="shared" ref="C1928:C1991" si="154">VALUE(LEFT(A1928,15))</f>
        <v>39216</v>
      </c>
      <c r="D1928" s="23">
        <f t="shared" ref="D1928:D1991" si="155">VALUE(RIGHT(A1928,9))</f>
        <v>40.590000000000003</v>
      </c>
      <c r="E1928" s="23">
        <f t="shared" ref="E1928:E1991" si="156">IF(ISNUMBER(D1928),D1928,D1927)</f>
        <v>40.590000000000003</v>
      </c>
      <c r="F1928" s="23">
        <f t="shared" si="153"/>
        <v>-3.6886799478533842E-3</v>
      </c>
      <c r="G1928" s="23">
        <f t="shared" ref="G1928:G1991" si="157">YEAR(C1928)</f>
        <v>2007</v>
      </c>
    </row>
    <row r="1929" spans="1:7" x14ac:dyDescent="0.2">
      <c r="A1929" s="23" t="s">
        <v>802</v>
      </c>
      <c r="C1929" s="24">
        <f t="shared" si="154"/>
        <v>39217</v>
      </c>
      <c r="D1929" s="23">
        <f t="shared" si="155"/>
        <v>40.64</v>
      </c>
      <c r="E1929" s="23">
        <f t="shared" si="156"/>
        <v>40.64</v>
      </c>
      <c r="F1929" s="23">
        <f t="shared" ref="F1929:F1992" si="158">LN(E1929/E1928)</f>
        <v>1.2310724194200054E-3</v>
      </c>
      <c r="G1929" s="23">
        <f t="shared" si="157"/>
        <v>2007</v>
      </c>
    </row>
    <row r="1930" spans="1:7" x14ac:dyDescent="0.2">
      <c r="A1930" s="23" t="s">
        <v>801</v>
      </c>
      <c r="C1930" s="24">
        <f t="shared" si="154"/>
        <v>39218</v>
      </c>
      <c r="D1930" s="23">
        <f t="shared" si="155"/>
        <v>40.58</v>
      </c>
      <c r="E1930" s="23">
        <f t="shared" si="156"/>
        <v>40.58</v>
      </c>
      <c r="F1930" s="23">
        <f t="shared" si="158"/>
        <v>-1.4774688725578764E-3</v>
      </c>
      <c r="G1930" s="23">
        <f t="shared" si="157"/>
        <v>2007</v>
      </c>
    </row>
    <row r="1931" spans="1:7" x14ac:dyDescent="0.2">
      <c r="A1931" s="23" t="s">
        <v>800</v>
      </c>
      <c r="C1931" s="24">
        <f t="shared" si="154"/>
        <v>39219</v>
      </c>
      <c r="D1931" s="23">
        <f t="shared" si="155"/>
        <v>40.590000000000003</v>
      </c>
      <c r="E1931" s="23">
        <f t="shared" si="156"/>
        <v>40.590000000000003</v>
      </c>
      <c r="F1931" s="23">
        <f t="shared" si="158"/>
        <v>2.4639645313782605E-4</v>
      </c>
      <c r="G1931" s="23">
        <f t="shared" si="157"/>
        <v>2007</v>
      </c>
    </row>
    <row r="1932" spans="1:7" x14ac:dyDescent="0.2">
      <c r="A1932" s="23" t="s">
        <v>799</v>
      </c>
      <c r="C1932" s="24">
        <f t="shared" si="154"/>
        <v>39220</v>
      </c>
      <c r="D1932" s="23">
        <f t="shared" si="155"/>
        <v>40.36</v>
      </c>
      <c r="E1932" s="23">
        <f t="shared" si="156"/>
        <v>40.36</v>
      </c>
      <c r="F1932" s="23">
        <f t="shared" si="158"/>
        <v>-5.6825353653982575E-3</v>
      </c>
      <c r="G1932" s="23">
        <f t="shared" si="157"/>
        <v>2007</v>
      </c>
    </row>
    <row r="1933" spans="1:7" x14ac:dyDescent="0.2">
      <c r="A1933" s="23" t="s">
        <v>798</v>
      </c>
      <c r="C1933" s="24">
        <f t="shared" si="154"/>
        <v>39223</v>
      </c>
      <c r="D1933" s="23">
        <f t="shared" si="155"/>
        <v>40.479999999999997</v>
      </c>
      <c r="E1933" s="23">
        <f t="shared" si="156"/>
        <v>40.479999999999997</v>
      </c>
      <c r="F1933" s="23">
        <f t="shared" si="158"/>
        <v>2.9688294938018489E-3</v>
      </c>
      <c r="G1933" s="23">
        <f t="shared" si="157"/>
        <v>2007</v>
      </c>
    </row>
    <row r="1934" spans="1:7" x14ac:dyDescent="0.2">
      <c r="A1934" s="23" t="s">
        <v>797</v>
      </c>
      <c r="C1934" s="24">
        <f t="shared" si="154"/>
        <v>39224</v>
      </c>
      <c r="D1934" s="23">
        <f t="shared" si="155"/>
        <v>40.14</v>
      </c>
      <c r="E1934" s="23">
        <f t="shared" si="156"/>
        <v>40.14</v>
      </c>
      <c r="F1934" s="23">
        <f t="shared" si="158"/>
        <v>-8.4346816110179162E-3</v>
      </c>
      <c r="G1934" s="23">
        <f t="shared" si="157"/>
        <v>2007</v>
      </c>
    </row>
    <row r="1935" spans="1:7" x14ac:dyDescent="0.2">
      <c r="A1935" s="23" t="s">
        <v>796</v>
      </c>
      <c r="C1935" s="24">
        <f t="shared" si="154"/>
        <v>39225</v>
      </c>
      <c r="D1935" s="23">
        <f t="shared" si="155"/>
        <v>40.28</v>
      </c>
      <c r="E1935" s="23">
        <f t="shared" si="156"/>
        <v>40.28</v>
      </c>
      <c r="F1935" s="23">
        <f t="shared" si="158"/>
        <v>3.4817244821694232E-3</v>
      </c>
      <c r="G1935" s="23">
        <f t="shared" si="157"/>
        <v>2007</v>
      </c>
    </row>
    <row r="1936" spans="1:7" x14ac:dyDescent="0.2">
      <c r="A1936" s="23" t="s">
        <v>795</v>
      </c>
      <c r="C1936" s="24">
        <f t="shared" si="154"/>
        <v>39226</v>
      </c>
      <c r="D1936" s="23">
        <f t="shared" si="155"/>
        <v>40.43</v>
      </c>
      <c r="E1936" s="23">
        <f t="shared" si="156"/>
        <v>40.43</v>
      </c>
      <c r="F1936" s="23">
        <f t="shared" si="158"/>
        <v>3.717015802318E-3</v>
      </c>
      <c r="G1936" s="23">
        <f t="shared" si="157"/>
        <v>2007</v>
      </c>
    </row>
    <row r="1937" spans="1:7" x14ac:dyDescent="0.2">
      <c r="A1937" s="23" t="s">
        <v>794</v>
      </c>
      <c r="C1937" s="24">
        <f t="shared" si="154"/>
        <v>39227</v>
      </c>
      <c r="D1937" s="23">
        <f t="shared" si="155"/>
        <v>40.28</v>
      </c>
      <c r="E1937" s="23">
        <f t="shared" si="156"/>
        <v>40.28</v>
      </c>
      <c r="F1937" s="23">
        <f t="shared" si="158"/>
        <v>-3.7170158023179288E-3</v>
      </c>
      <c r="G1937" s="23">
        <f t="shared" si="157"/>
        <v>2007</v>
      </c>
    </row>
    <row r="1938" spans="1:7" x14ac:dyDescent="0.2">
      <c r="A1938" s="23" t="s">
        <v>793</v>
      </c>
      <c r="C1938" s="24">
        <f t="shared" si="154"/>
        <v>39230</v>
      </c>
      <c r="D1938" s="23" t="e">
        <f t="shared" si="155"/>
        <v>#VALUE!</v>
      </c>
      <c r="E1938" s="23">
        <f t="shared" si="156"/>
        <v>40.28</v>
      </c>
      <c r="F1938" s="23">
        <f t="shared" si="158"/>
        <v>0</v>
      </c>
      <c r="G1938" s="23">
        <f t="shared" si="157"/>
        <v>2007</v>
      </c>
    </row>
    <row r="1939" spans="1:7" x14ac:dyDescent="0.2">
      <c r="A1939" s="23" t="s">
        <v>792</v>
      </c>
      <c r="C1939" s="24">
        <f t="shared" si="154"/>
        <v>39231</v>
      </c>
      <c r="D1939" s="23">
        <f t="shared" si="155"/>
        <v>40.19</v>
      </c>
      <c r="E1939" s="23">
        <f t="shared" si="156"/>
        <v>40.19</v>
      </c>
      <c r="F1939" s="23">
        <f t="shared" si="158"/>
        <v>-2.2368593892519409E-3</v>
      </c>
      <c r="G1939" s="23">
        <f t="shared" si="157"/>
        <v>2007</v>
      </c>
    </row>
    <row r="1940" spans="1:7" x14ac:dyDescent="0.2">
      <c r="A1940" s="23" t="s">
        <v>791</v>
      </c>
      <c r="C1940" s="24">
        <f t="shared" si="154"/>
        <v>39232</v>
      </c>
      <c r="D1940" s="23">
        <f t="shared" si="155"/>
        <v>40.53</v>
      </c>
      <c r="E1940" s="23">
        <f t="shared" si="156"/>
        <v>40.53</v>
      </c>
      <c r="F1940" s="23">
        <f t="shared" si="158"/>
        <v>8.4242321791074236E-3</v>
      </c>
      <c r="G1940" s="23">
        <f t="shared" si="157"/>
        <v>2007</v>
      </c>
    </row>
    <row r="1941" spans="1:7" x14ac:dyDescent="0.2">
      <c r="A1941" s="23" t="s">
        <v>790</v>
      </c>
      <c r="C1941" s="24">
        <f t="shared" si="154"/>
        <v>39233</v>
      </c>
      <c r="D1941" s="23">
        <f t="shared" si="155"/>
        <v>40.36</v>
      </c>
      <c r="E1941" s="23">
        <f t="shared" si="156"/>
        <v>40.36</v>
      </c>
      <c r="F1941" s="23">
        <f t="shared" si="158"/>
        <v>-4.2032451548089933E-3</v>
      </c>
      <c r="G1941" s="23">
        <f t="shared" si="157"/>
        <v>2007</v>
      </c>
    </row>
    <row r="1942" spans="1:7" x14ac:dyDescent="0.2">
      <c r="A1942" s="23" t="s">
        <v>789</v>
      </c>
      <c r="C1942" s="24">
        <f t="shared" si="154"/>
        <v>39234</v>
      </c>
      <c r="D1942" s="23">
        <f t="shared" si="155"/>
        <v>40.270000000000003</v>
      </c>
      <c r="E1942" s="23">
        <f t="shared" si="156"/>
        <v>40.270000000000003</v>
      </c>
      <c r="F1942" s="23">
        <f t="shared" si="158"/>
        <v>-2.2324206220453164E-3</v>
      </c>
      <c r="G1942" s="23">
        <f t="shared" si="157"/>
        <v>2007</v>
      </c>
    </row>
    <row r="1943" spans="1:7" x14ac:dyDescent="0.2">
      <c r="A1943" s="23" t="s">
        <v>788</v>
      </c>
      <c r="C1943" s="24">
        <f t="shared" si="154"/>
        <v>39237</v>
      </c>
      <c r="D1943" s="23">
        <f t="shared" si="155"/>
        <v>40.5</v>
      </c>
      <c r="E1943" s="23">
        <f t="shared" si="156"/>
        <v>40.5</v>
      </c>
      <c r="F1943" s="23">
        <f t="shared" si="158"/>
        <v>5.6951992491306074E-3</v>
      </c>
      <c r="G1943" s="23">
        <f t="shared" si="157"/>
        <v>2007</v>
      </c>
    </row>
    <row r="1944" spans="1:7" x14ac:dyDescent="0.2">
      <c r="A1944" s="23" t="s">
        <v>787</v>
      </c>
      <c r="C1944" s="24">
        <f t="shared" si="154"/>
        <v>39238</v>
      </c>
      <c r="D1944" s="23">
        <f t="shared" si="155"/>
        <v>40.28</v>
      </c>
      <c r="E1944" s="23">
        <f t="shared" si="156"/>
        <v>40.28</v>
      </c>
      <c r="F1944" s="23">
        <f t="shared" si="158"/>
        <v>-5.4469062621318592E-3</v>
      </c>
      <c r="G1944" s="23">
        <f t="shared" si="157"/>
        <v>2007</v>
      </c>
    </row>
    <row r="1945" spans="1:7" x14ac:dyDescent="0.2">
      <c r="A1945" s="23" t="s">
        <v>786</v>
      </c>
      <c r="C1945" s="24">
        <f t="shared" si="154"/>
        <v>39239</v>
      </c>
      <c r="D1945" s="23">
        <f t="shared" si="155"/>
        <v>40.409999999999997</v>
      </c>
      <c r="E1945" s="23">
        <f t="shared" si="156"/>
        <v>40.409999999999997</v>
      </c>
      <c r="F1945" s="23">
        <f t="shared" si="158"/>
        <v>3.2222112400205789E-3</v>
      </c>
      <c r="G1945" s="23">
        <f t="shared" si="157"/>
        <v>2007</v>
      </c>
    </row>
    <row r="1946" spans="1:7" x14ac:dyDescent="0.2">
      <c r="A1946" s="23" t="s">
        <v>785</v>
      </c>
      <c r="C1946" s="24">
        <f t="shared" si="154"/>
        <v>39240</v>
      </c>
      <c r="D1946" s="23">
        <f t="shared" si="155"/>
        <v>40.51</v>
      </c>
      <c r="E1946" s="23">
        <f t="shared" si="156"/>
        <v>40.51</v>
      </c>
      <c r="F1946" s="23">
        <f t="shared" si="158"/>
        <v>2.4715781242168129E-3</v>
      </c>
      <c r="G1946" s="23">
        <f t="shared" si="157"/>
        <v>2007</v>
      </c>
    </row>
    <row r="1947" spans="1:7" x14ac:dyDescent="0.2">
      <c r="A1947" s="23" t="s">
        <v>784</v>
      </c>
      <c r="C1947" s="24">
        <f t="shared" si="154"/>
        <v>39241</v>
      </c>
      <c r="D1947" s="23">
        <f t="shared" si="155"/>
        <v>40.82</v>
      </c>
      <c r="E1947" s="23">
        <f t="shared" si="156"/>
        <v>40.82</v>
      </c>
      <c r="F1947" s="23">
        <f t="shared" si="158"/>
        <v>7.6233001670995386E-3</v>
      </c>
      <c r="G1947" s="23">
        <f t="shared" si="157"/>
        <v>2007</v>
      </c>
    </row>
    <row r="1948" spans="1:7" x14ac:dyDescent="0.2">
      <c r="A1948" s="23" t="s">
        <v>783</v>
      </c>
      <c r="C1948" s="24">
        <f t="shared" si="154"/>
        <v>39244</v>
      </c>
      <c r="D1948" s="23">
        <f t="shared" si="155"/>
        <v>40.549999999999997</v>
      </c>
      <c r="E1948" s="23">
        <f t="shared" si="156"/>
        <v>40.549999999999997</v>
      </c>
      <c r="F1948" s="23">
        <f t="shared" si="158"/>
        <v>-6.6363768202769005E-3</v>
      </c>
      <c r="G1948" s="23">
        <f t="shared" si="157"/>
        <v>2007</v>
      </c>
    </row>
    <row r="1949" spans="1:7" x14ac:dyDescent="0.2">
      <c r="A1949" s="23" t="s">
        <v>782</v>
      </c>
      <c r="C1949" s="24">
        <f t="shared" si="154"/>
        <v>39245</v>
      </c>
      <c r="D1949" s="23">
        <f t="shared" si="155"/>
        <v>40.479999999999997</v>
      </c>
      <c r="E1949" s="23">
        <f t="shared" si="156"/>
        <v>40.479999999999997</v>
      </c>
      <c r="F1949" s="23">
        <f t="shared" si="158"/>
        <v>-1.7277555822117908E-3</v>
      </c>
      <c r="G1949" s="23">
        <f t="shared" si="157"/>
        <v>2007</v>
      </c>
    </row>
    <row r="1950" spans="1:7" x14ac:dyDescent="0.2">
      <c r="A1950" s="23" t="s">
        <v>781</v>
      </c>
      <c r="C1950" s="24">
        <f t="shared" si="154"/>
        <v>39246</v>
      </c>
      <c r="D1950" s="23">
        <f t="shared" si="155"/>
        <v>40.700000000000003</v>
      </c>
      <c r="E1950" s="23">
        <f t="shared" si="156"/>
        <v>40.700000000000003</v>
      </c>
      <c r="F1950" s="23">
        <f t="shared" si="158"/>
        <v>5.4200674693393345E-3</v>
      </c>
      <c r="G1950" s="23">
        <f t="shared" si="157"/>
        <v>2007</v>
      </c>
    </row>
    <row r="1951" spans="1:7" x14ac:dyDescent="0.2">
      <c r="A1951" s="23" t="s">
        <v>780</v>
      </c>
      <c r="C1951" s="24">
        <f t="shared" si="154"/>
        <v>39247</v>
      </c>
      <c r="D1951" s="23">
        <f t="shared" si="155"/>
        <v>40.659999999999997</v>
      </c>
      <c r="E1951" s="23">
        <f t="shared" si="156"/>
        <v>40.659999999999997</v>
      </c>
      <c r="F1951" s="23">
        <f t="shared" si="158"/>
        <v>-9.8328424834887127E-4</v>
      </c>
      <c r="G1951" s="23">
        <f t="shared" si="157"/>
        <v>2007</v>
      </c>
    </row>
    <row r="1952" spans="1:7" x14ac:dyDescent="0.2">
      <c r="A1952" s="23" t="s">
        <v>779</v>
      </c>
      <c r="C1952" s="24">
        <f t="shared" si="154"/>
        <v>39248</v>
      </c>
      <c r="D1952" s="23">
        <f t="shared" si="155"/>
        <v>40.520000000000003</v>
      </c>
      <c r="E1952" s="23">
        <f t="shared" si="156"/>
        <v>40.520000000000003</v>
      </c>
      <c r="F1952" s="23">
        <f t="shared" si="158"/>
        <v>-3.4491288197177855E-3</v>
      </c>
      <c r="G1952" s="23">
        <f t="shared" si="157"/>
        <v>2007</v>
      </c>
    </row>
    <row r="1953" spans="1:7" x14ac:dyDescent="0.2">
      <c r="A1953" s="23" t="s">
        <v>778</v>
      </c>
      <c r="C1953" s="24">
        <f t="shared" si="154"/>
        <v>39251</v>
      </c>
      <c r="D1953" s="23">
        <f t="shared" si="155"/>
        <v>40.5</v>
      </c>
      <c r="E1953" s="23">
        <f t="shared" si="156"/>
        <v>40.5</v>
      </c>
      <c r="F1953" s="23">
        <f t="shared" si="158"/>
        <v>-4.9370526798929318E-4</v>
      </c>
      <c r="G1953" s="23">
        <f t="shared" si="157"/>
        <v>2007</v>
      </c>
    </row>
    <row r="1954" spans="1:7" x14ac:dyDescent="0.2">
      <c r="A1954" s="23" t="s">
        <v>777</v>
      </c>
      <c r="C1954" s="24">
        <f t="shared" si="154"/>
        <v>39252</v>
      </c>
      <c r="D1954" s="23">
        <f t="shared" si="155"/>
        <v>40.58</v>
      </c>
      <c r="E1954" s="23">
        <f t="shared" si="156"/>
        <v>40.58</v>
      </c>
      <c r="F1954" s="23">
        <f t="shared" si="158"/>
        <v>1.97336028517529E-3</v>
      </c>
      <c r="G1954" s="23">
        <f t="shared" si="157"/>
        <v>2007</v>
      </c>
    </row>
    <row r="1955" spans="1:7" x14ac:dyDescent="0.2">
      <c r="A1955" s="23" t="s">
        <v>776</v>
      </c>
      <c r="C1955" s="24">
        <f t="shared" si="154"/>
        <v>39253</v>
      </c>
      <c r="D1955" s="23">
        <f t="shared" si="155"/>
        <v>40.590000000000003</v>
      </c>
      <c r="E1955" s="23">
        <f t="shared" si="156"/>
        <v>40.590000000000003</v>
      </c>
      <c r="F1955" s="23">
        <f t="shared" si="158"/>
        <v>2.4639645313782605E-4</v>
      </c>
      <c r="G1955" s="23">
        <f t="shared" si="157"/>
        <v>2007</v>
      </c>
    </row>
    <row r="1956" spans="1:7" x14ac:dyDescent="0.2">
      <c r="A1956" s="23" t="s">
        <v>775</v>
      </c>
      <c r="C1956" s="24">
        <f t="shared" si="154"/>
        <v>39254</v>
      </c>
      <c r="D1956" s="23">
        <f t="shared" si="155"/>
        <v>40.590000000000003</v>
      </c>
      <c r="E1956" s="23">
        <f t="shared" si="156"/>
        <v>40.590000000000003</v>
      </c>
      <c r="F1956" s="23">
        <f t="shared" si="158"/>
        <v>0</v>
      </c>
      <c r="G1956" s="23">
        <f t="shared" si="157"/>
        <v>2007</v>
      </c>
    </row>
    <row r="1957" spans="1:7" x14ac:dyDescent="0.2">
      <c r="A1957" s="23" t="s">
        <v>774</v>
      </c>
      <c r="C1957" s="24">
        <f t="shared" si="154"/>
        <v>39255</v>
      </c>
      <c r="D1957" s="23">
        <f t="shared" si="155"/>
        <v>40.549999999999997</v>
      </c>
      <c r="E1957" s="23">
        <f t="shared" si="156"/>
        <v>40.549999999999997</v>
      </c>
      <c r="F1957" s="23">
        <f t="shared" si="158"/>
        <v>-9.8595028938461195E-4</v>
      </c>
      <c r="G1957" s="23">
        <f t="shared" si="157"/>
        <v>2007</v>
      </c>
    </row>
    <row r="1958" spans="1:7" x14ac:dyDescent="0.2">
      <c r="A1958" s="23" t="s">
        <v>773</v>
      </c>
      <c r="C1958" s="24">
        <f t="shared" si="154"/>
        <v>39258</v>
      </c>
      <c r="D1958" s="23">
        <f t="shared" si="155"/>
        <v>40.729999999999997</v>
      </c>
      <c r="E1958" s="23">
        <f t="shared" si="156"/>
        <v>40.729999999999997</v>
      </c>
      <c r="F1958" s="23">
        <f t="shared" si="158"/>
        <v>4.4291410988992327E-3</v>
      </c>
      <c r="G1958" s="23">
        <f t="shared" si="157"/>
        <v>2007</v>
      </c>
    </row>
    <row r="1959" spans="1:7" x14ac:dyDescent="0.2">
      <c r="A1959" s="23" t="s">
        <v>772</v>
      </c>
      <c r="C1959" s="24">
        <f t="shared" si="154"/>
        <v>39259</v>
      </c>
      <c r="D1959" s="23">
        <f t="shared" si="155"/>
        <v>40.9</v>
      </c>
      <c r="E1959" s="23">
        <f t="shared" si="156"/>
        <v>40.9</v>
      </c>
      <c r="F1959" s="23">
        <f t="shared" si="158"/>
        <v>4.1651413884348214E-3</v>
      </c>
      <c r="G1959" s="23">
        <f t="shared" si="157"/>
        <v>2007</v>
      </c>
    </row>
    <row r="1960" spans="1:7" x14ac:dyDescent="0.2">
      <c r="A1960" s="23" t="s">
        <v>771</v>
      </c>
      <c r="C1960" s="24">
        <f t="shared" si="154"/>
        <v>39260</v>
      </c>
      <c r="D1960" s="23">
        <f t="shared" si="155"/>
        <v>40.880000000000003</v>
      </c>
      <c r="E1960" s="23">
        <f t="shared" si="156"/>
        <v>40.880000000000003</v>
      </c>
      <c r="F1960" s="23">
        <f t="shared" si="158"/>
        <v>-4.8911715330692516E-4</v>
      </c>
      <c r="G1960" s="23">
        <f t="shared" si="157"/>
        <v>2007</v>
      </c>
    </row>
    <row r="1961" spans="1:7" x14ac:dyDescent="0.2">
      <c r="A1961" s="23" t="s">
        <v>770</v>
      </c>
      <c r="C1961" s="24">
        <f t="shared" si="154"/>
        <v>39261</v>
      </c>
      <c r="D1961" s="23">
        <f t="shared" si="155"/>
        <v>40.799999999999997</v>
      </c>
      <c r="E1961" s="23">
        <f t="shared" si="156"/>
        <v>40.799999999999997</v>
      </c>
      <c r="F1961" s="23">
        <f t="shared" si="158"/>
        <v>-1.9588644853331455E-3</v>
      </c>
      <c r="G1961" s="23">
        <f t="shared" si="157"/>
        <v>2007</v>
      </c>
    </row>
    <row r="1962" spans="1:7" x14ac:dyDescent="0.2">
      <c r="A1962" s="23" t="s">
        <v>769</v>
      </c>
      <c r="C1962" s="24">
        <f t="shared" si="154"/>
        <v>39262</v>
      </c>
      <c r="D1962" s="23">
        <f t="shared" si="155"/>
        <v>40.58</v>
      </c>
      <c r="E1962" s="23">
        <f t="shared" si="156"/>
        <v>40.58</v>
      </c>
      <c r="F1962" s="23">
        <f t="shared" si="158"/>
        <v>-5.4067470124473122E-3</v>
      </c>
      <c r="G1962" s="23">
        <f t="shared" si="157"/>
        <v>2007</v>
      </c>
    </row>
    <row r="1963" spans="1:7" x14ac:dyDescent="0.2">
      <c r="A1963" s="23" t="s">
        <v>768</v>
      </c>
      <c r="C1963" s="24">
        <f t="shared" si="154"/>
        <v>39265</v>
      </c>
      <c r="D1963" s="23">
        <f t="shared" si="155"/>
        <v>40.42</v>
      </c>
      <c r="E1963" s="23">
        <f t="shared" si="156"/>
        <v>40.42</v>
      </c>
      <c r="F1963" s="23">
        <f t="shared" si="158"/>
        <v>-3.9506224221936533E-3</v>
      </c>
      <c r="G1963" s="23">
        <f t="shared" si="157"/>
        <v>2007</v>
      </c>
    </row>
    <row r="1964" spans="1:7" x14ac:dyDescent="0.2">
      <c r="A1964" s="23" t="s">
        <v>767</v>
      </c>
      <c r="C1964" s="24">
        <f t="shared" si="154"/>
        <v>39266</v>
      </c>
      <c r="D1964" s="23">
        <f t="shared" si="155"/>
        <v>40.409999999999997</v>
      </c>
      <c r="E1964" s="23">
        <f t="shared" si="156"/>
        <v>40.409999999999997</v>
      </c>
      <c r="F1964" s="23">
        <f t="shared" si="158"/>
        <v>-2.4743288509279768E-4</v>
      </c>
      <c r="G1964" s="23">
        <f t="shared" si="157"/>
        <v>2007</v>
      </c>
    </row>
    <row r="1965" spans="1:7" x14ac:dyDescent="0.2">
      <c r="A1965" s="23" t="s">
        <v>766</v>
      </c>
      <c r="C1965" s="24">
        <f t="shared" si="154"/>
        <v>39267</v>
      </c>
      <c r="D1965" s="23" t="e">
        <f t="shared" si="155"/>
        <v>#VALUE!</v>
      </c>
      <c r="E1965" s="23">
        <f t="shared" si="156"/>
        <v>40.409999999999997</v>
      </c>
      <c r="F1965" s="23">
        <f t="shared" si="158"/>
        <v>0</v>
      </c>
      <c r="G1965" s="23">
        <f t="shared" si="157"/>
        <v>2007</v>
      </c>
    </row>
    <row r="1966" spans="1:7" x14ac:dyDescent="0.2">
      <c r="A1966" s="23" t="s">
        <v>765</v>
      </c>
      <c r="C1966" s="24">
        <f t="shared" si="154"/>
        <v>39268</v>
      </c>
      <c r="D1966" s="23">
        <f t="shared" si="155"/>
        <v>40.340000000000003</v>
      </c>
      <c r="E1966" s="23">
        <f t="shared" si="156"/>
        <v>40.340000000000003</v>
      </c>
      <c r="F1966" s="23">
        <f t="shared" si="158"/>
        <v>-1.7337465643163905E-3</v>
      </c>
      <c r="G1966" s="23">
        <f t="shared" si="157"/>
        <v>2007</v>
      </c>
    </row>
    <row r="1967" spans="1:7" x14ac:dyDescent="0.2">
      <c r="A1967" s="23" t="s">
        <v>764</v>
      </c>
      <c r="C1967" s="24">
        <f t="shared" si="154"/>
        <v>39269</v>
      </c>
      <c r="D1967" s="23">
        <f t="shared" si="155"/>
        <v>40.36</v>
      </c>
      <c r="E1967" s="23">
        <f t="shared" si="156"/>
        <v>40.36</v>
      </c>
      <c r="F1967" s="23">
        <f t="shared" si="158"/>
        <v>4.9566295934241227E-4</v>
      </c>
      <c r="G1967" s="23">
        <f t="shared" si="157"/>
        <v>2007</v>
      </c>
    </row>
    <row r="1968" spans="1:7" x14ac:dyDescent="0.2">
      <c r="A1968" s="23" t="s">
        <v>763</v>
      </c>
      <c r="C1968" s="24">
        <f t="shared" si="154"/>
        <v>39272</v>
      </c>
      <c r="D1968" s="23">
        <f t="shared" si="155"/>
        <v>40.369999999999997</v>
      </c>
      <c r="E1968" s="23">
        <f t="shared" si="156"/>
        <v>40.369999999999997</v>
      </c>
      <c r="F1968" s="23">
        <f t="shared" si="158"/>
        <v>2.4773937944110681E-4</v>
      </c>
      <c r="G1968" s="23">
        <f t="shared" si="157"/>
        <v>2007</v>
      </c>
    </row>
    <row r="1969" spans="1:7" x14ac:dyDescent="0.2">
      <c r="A1969" s="23" t="s">
        <v>762</v>
      </c>
      <c r="C1969" s="24">
        <f t="shared" si="154"/>
        <v>39273</v>
      </c>
      <c r="D1969" s="23">
        <f t="shared" si="155"/>
        <v>40.299999999999997</v>
      </c>
      <c r="E1969" s="23">
        <f t="shared" si="156"/>
        <v>40.299999999999997</v>
      </c>
      <c r="F1969" s="23">
        <f t="shared" si="158"/>
        <v>-1.735465912212155E-3</v>
      </c>
      <c r="G1969" s="23">
        <f t="shared" si="157"/>
        <v>2007</v>
      </c>
    </row>
    <row r="1970" spans="1:7" x14ac:dyDescent="0.2">
      <c r="A1970" s="23" t="s">
        <v>761</v>
      </c>
      <c r="C1970" s="24">
        <f t="shared" si="154"/>
        <v>39274</v>
      </c>
      <c r="D1970" s="23">
        <f t="shared" si="155"/>
        <v>40.31</v>
      </c>
      <c r="E1970" s="23">
        <f t="shared" si="156"/>
        <v>40.31</v>
      </c>
      <c r="F1970" s="23">
        <f t="shared" si="158"/>
        <v>2.481081764373538E-4</v>
      </c>
      <c r="G1970" s="23">
        <f t="shared" si="157"/>
        <v>2007</v>
      </c>
    </row>
    <row r="1971" spans="1:7" x14ac:dyDescent="0.2">
      <c r="A1971" s="23" t="s">
        <v>760</v>
      </c>
      <c r="C1971" s="24">
        <f t="shared" si="154"/>
        <v>39275</v>
      </c>
      <c r="D1971" s="23">
        <f t="shared" si="155"/>
        <v>40.28</v>
      </c>
      <c r="E1971" s="23">
        <f t="shared" si="156"/>
        <v>40.28</v>
      </c>
      <c r="F1971" s="23">
        <f t="shared" si="158"/>
        <v>-7.4450927871294722E-4</v>
      </c>
      <c r="G1971" s="23">
        <f t="shared" si="157"/>
        <v>2007</v>
      </c>
    </row>
    <row r="1972" spans="1:7" x14ac:dyDescent="0.2">
      <c r="A1972" s="23" t="s">
        <v>759</v>
      </c>
      <c r="C1972" s="24">
        <f t="shared" si="154"/>
        <v>39276</v>
      </c>
      <c r="D1972" s="23">
        <f t="shared" si="155"/>
        <v>40.26</v>
      </c>
      <c r="E1972" s="23">
        <f t="shared" si="156"/>
        <v>40.26</v>
      </c>
      <c r="F1972" s="23">
        <f t="shared" si="158"/>
        <v>-4.9664763871623617E-4</v>
      </c>
      <c r="G1972" s="23">
        <f t="shared" si="157"/>
        <v>2007</v>
      </c>
    </row>
    <row r="1973" spans="1:7" x14ac:dyDescent="0.2">
      <c r="A1973" s="23" t="s">
        <v>758</v>
      </c>
      <c r="C1973" s="24">
        <f t="shared" si="154"/>
        <v>39279</v>
      </c>
      <c r="D1973" s="23">
        <f t="shared" si="155"/>
        <v>40.22</v>
      </c>
      <c r="E1973" s="23">
        <f t="shared" si="156"/>
        <v>40.22</v>
      </c>
      <c r="F1973" s="23">
        <f t="shared" si="158"/>
        <v>-9.9403586713941831E-4</v>
      </c>
      <c r="G1973" s="23">
        <f t="shared" si="157"/>
        <v>2007</v>
      </c>
    </row>
    <row r="1974" spans="1:7" x14ac:dyDescent="0.2">
      <c r="A1974" s="23" t="s">
        <v>757</v>
      </c>
      <c r="C1974" s="24">
        <f t="shared" si="154"/>
        <v>39280</v>
      </c>
      <c r="D1974" s="23">
        <f t="shared" si="155"/>
        <v>40.229999999999997</v>
      </c>
      <c r="E1974" s="23">
        <f t="shared" si="156"/>
        <v>40.229999999999997</v>
      </c>
      <c r="F1974" s="23">
        <f t="shared" si="158"/>
        <v>2.4860161719081288E-4</v>
      </c>
      <c r="G1974" s="23">
        <f t="shared" si="157"/>
        <v>2007</v>
      </c>
    </row>
    <row r="1975" spans="1:7" x14ac:dyDescent="0.2">
      <c r="A1975" s="23" t="s">
        <v>756</v>
      </c>
      <c r="C1975" s="24">
        <f t="shared" si="154"/>
        <v>39281</v>
      </c>
      <c r="D1975" s="23">
        <f t="shared" si="155"/>
        <v>40.229999999999997</v>
      </c>
      <c r="E1975" s="23">
        <f t="shared" si="156"/>
        <v>40.229999999999997</v>
      </c>
      <c r="F1975" s="23">
        <f t="shared" si="158"/>
        <v>0</v>
      </c>
      <c r="G1975" s="23">
        <f t="shared" si="157"/>
        <v>2007</v>
      </c>
    </row>
    <row r="1976" spans="1:7" x14ac:dyDescent="0.2">
      <c r="A1976" s="23" t="s">
        <v>755</v>
      </c>
      <c r="C1976" s="24">
        <f t="shared" si="154"/>
        <v>39282</v>
      </c>
      <c r="D1976" s="23">
        <f t="shared" si="155"/>
        <v>40.26</v>
      </c>
      <c r="E1976" s="23">
        <f t="shared" si="156"/>
        <v>40.26</v>
      </c>
      <c r="F1976" s="23">
        <f t="shared" si="158"/>
        <v>7.4543424994866366E-4</v>
      </c>
      <c r="G1976" s="23">
        <f t="shared" si="157"/>
        <v>2007</v>
      </c>
    </row>
    <row r="1977" spans="1:7" x14ac:dyDescent="0.2">
      <c r="A1977" s="23" t="s">
        <v>754</v>
      </c>
      <c r="C1977" s="24">
        <f t="shared" si="154"/>
        <v>39283</v>
      </c>
      <c r="D1977" s="23">
        <f t="shared" si="155"/>
        <v>40.18</v>
      </c>
      <c r="E1977" s="23">
        <f t="shared" si="156"/>
        <v>40.18</v>
      </c>
      <c r="F1977" s="23">
        <f t="shared" si="158"/>
        <v>-1.989060824857032E-3</v>
      </c>
      <c r="G1977" s="23">
        <f t="shared" si="157"/>
        <v>2007</v>
      </c>
    </row>
    <row r="1978" spans="1:7" x14ac:dyDescent="0.2">
      <c r="A1978" s="23" t="s">
        <v>753</v>
      </c>
      <c r="C1978" s="24">
        <f t="shared" si="154"/>
        <v>39286</v>
      </c>
      <c r="D1978" s="23">
        <f t="shared" si="155"/>
        <v>40.119999999999997</v>
      </c>
      <c r="E1978" s="23">
        <f t="shared" si="156"/>
        <v>40.119999999999997</v>
      </c>
      <c r="F1978" s="23">
        <f t="shared" si="158"/>
        <v>-1.4943962930536569E-3</v>
      </c>
      <c r="G1978" s="23">
        <f t="shared" si="157"/>
        <v>2007</v>
      </c>
    </row>
    <row r="1979" spans="1:7" x14ac:dyDescent="0.2">
      <c r="A1979" s="23" t="s">
        <v>752</v>
      </c>
      <c r="C1979" s="24">
        <f t="shared" si="154"/>
        <v>39287</v>
      </c>
      <c r="D1979" s="23">
        <f t="shared" si="155"/>
        <v>40.15</v>
      </c>
      <c r="E1979" s="23">
        <f t="shared" si="156"/>
        <v>40.15</v>
      </c>
      <c r="F1979" s="23">
        <f t="shared" si="158"/>
        <v>7.4747729903597434E-4</v>
      </c>
      <c r="G1979" s="23">
        <f t="shared" si="157"/>
        <v>2007</v>
      </c>
    </row>
    <row r="1980" spans="1:7" x14ac:dyDescent="0.2">
      <c r="A1980" s="23" t="s">
        <v>751</v>
      </c>
      <c r="C1980" s="24">
        <f t="shared" si="154"/>
        <v>39288</v>
      </c>
      <c r="D1980" s="23">
        <f t="shared" si="155"/>
        <v>40.24</v>
      </c>
      <c r="E1980" s="23">
        <f t="shared" si="156"/>
        <v>40.24</v>
      </c>
      <c r="F1980" s="23">
        <f t="shared" si="158"/>
        <v>2.2390853987132287E-3</v>
      </c>
      <c r="G1980" s="23">
        <f t="shared" si="157"/>
        <v>2007</v>
      </c>
    </row>
    <row r="1981" spans="1:7" x14ac:dyDescent="0.2">
      <c r="A1981" s="23" t="s">
        <v>750</v>
      </c>
      <c r="C1981" s="24">
        <f t="shared" si="154"/>
        <v>39289</v>
      </c>
      <c r="D1981" s="23">
        <f t="shared" si="155"/>
        <v>40.24</v>
      </c>
      <c r="E1981" s="23">
        <f t="shared" si="156"/>
        <v>40.24</v>
      </c>
      <c r="F1981" s="23">
        <f t="shared" si="158"/>
        <v>0</v>
      </c>
      <c r="G1981" s="23">
        <f t="shared" si="157"/>
        <v>2007</v>
      </c>
    </row>
    <row r="1982" spans="1:7" x14ac:dyDescent="0.2">
      <c r="A1982" s="23" t="s">
        <v>749</v>
      </c>
      <c r="C1982" s="24">
        <f t="shared" si="154"/>
        <v>39290</v>
      </c>
      <c r="D1982" s="23">
        <f t="shared" si="155"/>
        <v>40.380000000000003</v>
      </c>
      <c r="E1982" s="23">
        <f t="shared" si="156"/>
        <v>40.380000000000003</v>
      </c>
      <c r="F1982" s="23">
        <f t="shared" si="158"/>
        <v>3.4730870932076319E-3</v>
      </c>
      <c r="G1982" s="23">
        <f t="shared" si="157"/>
        <v>2007</v>
      </c>
    </row>
    <row r="1983" spans="1:7" x14ac:dyDescent="0.2">
      <c r="A1983" s="23" t="s">
        <v>748</v>
      </c>
      <c r="C1983" s="24">
        <f t="shared" si="154"/>
        <v>39293</v>
      </c>
      <c r="D1983" s="23">
        <f t="shared" si="155"/>
        <v>40.270000000000003</v>
      </c>
      <c r="E1983" s="23">
        <f t="shared" si="156"/>
        <v>40.270000000000003</v>
      </c>
      <c r="F1983" s="23">
        <f t="shared" si="158"/>
        <v>-2.7278380213286288E-3</v>
      </c>
      <c r="G1983" s="23">
        <f t="shared" si="157"/>
        <v>2007</v>
      </c>
    </row>
    <row r="1984" spans="1:7" x14ac:dyDescent="0.2">
      <c r="A1984" s="23" t="s">
        <v>747</v>
      </c>
      <c r="C1984" s="24">
        <f t="shared" si="154"/>
        <v>39294</v>
      </c>
      <c r="D1984" s="23">
        <f t="shared" si="155"/>
        <v>40.18</v>
      </c>
      <c r="E1984" s="23">
        <f t="shared" si="156"/>
        <v>40.18</v>
      </c>
      <c r="F1984" s="23">
        <f t="shared" si="158"/>
        <v>-2.2374154765745155E-3</v>
      </c>
      <c r="G1984" s="23">
        <f t="shared" si="157"/>
        <v>2007</v>
      </c>
    </row>
    <row r="1985" spans="1:7" x14ac:dyDescent="0.2">
      <c r="A1985" s="23" t="s">
        <v>746</v>
      </c>
      <c r="C1985" s="24">
        <f t="shared" si="154"/>
        <v>39295</v>
      </c>
      <c r="D1985" s="23">
        <f t="shared" si="155"/>
        <v>40.25</v>
      </c>
      <c r="E1985" s="23">
        <f t="shared" si="156"/>
        <v>40.25</v>
      </c>
      <c r="F1985" s="23">
        <f t="shared" si="158"/>
        <v>1.7406444777841182E-3</v>
      </c>
      <c r="G1985" s="23">
        <f t="shared" si="157"/>
        <v>2007</v>
      </c>
    </row>
    <row r="1986" spans="1:7" x14ac:dyDescent="0.2">
      <c r="A1986" s="23" t="s">
        <v>745</v>
      </c>
      <c r="C1986" s="24">
        <f t="shared" si="154"/>
        <v>39296</v>
      </c>
      <c r="D1986" s="23">
        <f t="shared" si="155"/>
        <v>40.36</v>
      </c>
      <c r="E1986" s="23">
        <f t="shared" si="156"/>
        <v>40.36</v>
      </c>
      <c r="F1986" s="23">
        <f t="shared" si="158"/>
        <v>2.7291916208357957E-3</v>
      </c>
      <c r="G1986" s="23">
        <f t="shared" si="157"/>
        <v>2007</v>
      </c>
    </row>
    <row r="1987" spans="1:7" x14ac:dyDescent="0.2">
      <c r="A1987" s="23" t="s">
        <v>744</v>
      </c>
      <c r="C1987" s="24">
        <f t="shared" si="154"/>
        <v>39297</v>
      </c>
      <c r="D1987" s="23">
        <f t="shared" si="155"/>
        <v>40.25</v>
      </c>
      <c r="E1987" s="23">
        <f t="shared" si="156"/>
        <v>40.25</v>
      </c>
      <c r="F1987" s="23">
        <f t="shared" si="158"/>
        <v>-2.7291916208358039E-3</v>
      </c>
      <c r="G1987" s="23">
        <f t="shared" si="157"/>
        <v>2007</v>
      </c>
    </row>
    <row r="1988" spans="1:7" x14ac:dyDescent="0.2">
      <c r="A1988" s="23" t="s">
        <v>743</v>
      </c>
      <c r="C1988" s="24">
        <f t="shared" si="154"/>
        <v>39300</v>
      </c>
      <c r="D1988" s="23">
        <f t="shared" si="155"/>
        <v>40.25</v>
      </c>
      <c r="E1988" s="23">
        <f t="shared" si="156"/>
        <v>40.25</v>
      </c>
      <c r="F1988" s="23">
        <f t="shared" si="158"/>
        <v>0</v>
      </c>
      <c r="G1988" s="23">
        <f t="shared" si="157"/>
        <v>2007</v>
      </c>
    </row>
    <row r="1989" spans="1:7" x14ac:dyDescent="0.2">
      <c r="A1989" s="23" t="s">
        <v>742</v>
      </c>
      <c r="C1989" s="24">
        <f t="shared" si="154"/>
        <v>39301</v>
      </c>
      <c r="D1989" s="23">
        <f t="shared" si="155"/>
        <v>40.26</v>
      </c>
      <c r="E1989" s="23">
        <f t="shared" si="156"/>
        <v>40.26</v>
      </c>
      <c r="F1989" s="23">
        <f t="shared" si="158"/>
        <v>2.4841634707296461E-4</v>
      </c>
      <c r="G1989" s="23">
        <f t="shared" si="157"/>
        <v>2007</v>
      </c>
    </row>
    <row r="1990" spans="1:7" x14ac:dyDescent="0.2">
      <c r="A1990" s="23" t="s">
        <v>741</v>
      </c>
      <c r="C1990" s="24">
        <f t="shared" si="154"/>
        <v>39302</v>
      </c>
      <c r="D1990" s="23">
        <f t="shared" si="155"/>
        <v>40.29</v>
      </c>
      <c r="E1990" s="23">
        <f t="shared" si="156"/>
        <v>40.29</v>
      </c>
      <c r="F1990" s="23">
        <f t="shared" si="158"/>
        <v>7.4487899161040244E-4</v>
      </c>
      <c r="G1990" s="23">
        <f t="shared" si="157"/>
        <v>2007</v>
      </c>
    </row>
    <row r="1991" spans="1:7" x14ac:dyDescent="0.2">
      <c r="A1991" s="23" t="s">
        <v>740</v>
      </c>
      <c r="C1991" s="24">
        <f t="shared" si="154"/>
        <v>39303</v>
      </c>
      <c r="D1991" s="23">
        <f t="shared" si="155"/>
        <v>40.4</v>
      </c>
      <c r="E1991" s="23">
        <f t="shared" si="156"/>
        <v>40.4</v>
      </c>
      <c r="F1991" s="23">
        <f t="shared" si="158"/>
        <v>2.7264857638484028E-3</v>
      </c>
      <c r="G1991" s="23">
        <f t="shared" si="157"/>
        <v>2007</v>
      </c>
    </row>
    <row r="1992" spans="1:7" x14ac:dyDescent="0.2">
      <c r="A1992" s="23" t="s">
        <v>739</v>
      </c>
      <c r="C1992" s="24">
        <f t="shared" ref="C1992:C2055" si="159">VALUE(LEFT(A1992,15))</f>
        <v>39304</v>
      </c>
      <c r="D1992" s="23">
        <f t="shared" ref="D1992:D2055" si="160">VALUE(RIGHT(A1992,9))</f>
        <v>40.450000000000003</v>
      </c>
      <c r="E1992" s="23">
        <f t="shared" ref="E1992:E2055" si="161">IF(ISNUMBER(D1992),D1992,D1991)</f>
        <v>40.450000000000003</v>
      </c>
      <c r="F1992" s="23">
        <f t="shared" si="158"/>
        <v>1.2368585373964223E-3</v>
      </c>
      <c r="G1992" s="23">
        <f t="shared" ref="G1992:G2055" si="162">YEAR(C1992)</f>
        <v>2007</v>
      </c>
    </row>
    <row r="1993" spans="1:7" x14ac:dyDescent="0.2">
      <c r="A1993" s="23" t="s">
        <v>738</v>
      </c>
      <c r="C1993" s="24">
        <f t="shared" si="159"/>
        <v>39307</v>
      </c>
      <c r="D1993" s="23">
        <f t="shared" si="160"/>
        <v>40.4</v>
      </c>
      <c r="E1993" s="23">
        <f t="shared" si="161"/>
        <v>40.4</v>
      </c>
      <c r="F1993" s="23">
        <f t="shared" ref="F1993:F2056" si="163">LN(E1993/E1992)</f>
        <v>-1.2368585373964695E-3</v>
      </c>
      <c r="G1993" s="23">
        <f t="shared" si="162"/>
        <v>2007</v>
      </c>
    </row>
    <row r="1994" spans="1:7" x14ac:dyDescent="0.2">
      <c r="A1994" s="23" t="s">
        <v>737</v>
      </c>
      <c r="C1994" s="24">
        <f t="shared" si="159"/>
        <v>39308</v>
      </c>
      <c r="D1994" s="23">
        <f t="shared" si="160"/>
        <v>40.799999999999997</v>
      </c>
      <c r="E1994" s="23">
        <f t="shared" si="161"/>
        <v>40.799999999999997</v>
      </c>
      <c r="F1994" s="23">
        <f t="shared" si="163"/>
        <v>9.8522964430116395E-3</v>
      </c>
      <c r="G1994" s="23">
        <f t="shared" si="162"/>
        <v>2007</v>
      </c>
    </row>
    <row r="1995" spans="1:7" x14ac:dyDescent="0.2">
      <c r="A1995" s="23" t="s">
        <v>736</v>
      </c>
      <c r="C1995" s="24">
        <f t="shared" si="159"/>
        <v>39309</v>
      </c>
      <c r="D1995" s="23">
        <f t="shared" si="160"/>
        <v>40.549999999999997</v>
      </c>
      <c r="E1995" s="23">
        <f t="shared" si="161"/>
        <v>40.549999999999997</v>
      </c>
      <c r="F1995" s="23">
        <f t="shared" si="163"/>
        <v>-6.1463008486940659E-3</v>
      </c>
      <c r="G1995" s="23">
        <f t="shared" si="162"/>
        <v>2007</v>
      </c>
    </row>
    <row r="1996" spans="1:7" x14ac:dyDescent="0.2">
      <c r="A1996" s="23" t="s">
        <v>735</v>
      </c>
      <c r="C1996" s="24">
        <f t="shared" si="159"/>
        <v>39310</v>
      </c>
      <c r="D1996" s="23">
        <f t="shared" si="160"/>
        <v>41.15</v>
      </c>
      <c r="E1996" s="23">
        <f t="shared" si="161"/>
        <v>41.15</v>
      </c>
      <c r="F1996" s="23">
        <f t="shared" si="163"/>
        <v>1.4688146561656868E-2</v>
      </c>
      <c r="G1996" s="23">
        <f t="shared" si="162"/>
        <v>2007</v>
      </c>
    </row>
    <row r="1997" spans="1:7" x14ac:dyDescent="0.2">
      <c r="A1997" s="23" t="s">
        <v>734</v>
      </c>
      <c r="C1997" s="24">
        <f t="shared" si="159"/>
        <v>39311</v>
      </c>
      <c r="D1997" s="23">
        <f t="shared" si="160"/>
        <v>41.04</v>
      </c>
      <c r="E1997" s="23">
        <f t="shared" si="161"/>
        <v>41.04</v>
      </c>
      <c r="F1997" s="23">
        <f t="shared" si="163"/>
        <v>-2.676726260564752E-3</v>
      </c>
      <c r="G1997" s="23">
        <f t="shared" si="162"/>
        <v>2007</v>
      </c>
    </row>
    <row r="1998" spans="1:7" x14ac:dyDescent="0.2">
      <c r="A1998" s="23" t="s">
        <v>733</v>
      </c>
      <c r="C1998" s="24">
        <f t="shared" si="159"/>
        <v>39314</v>
      </c>
      <c r="D1998" s="23">
        <f t="shared" si="160"/>
        <v>40.909999999999997</v>
      </c>
      <c r="E1998" s="23">
        <f t="shared" si="161"/>
        <v>40.909999999999997</v>
      </c>
      <c r="F1998" s="23">
        <f t="shared" si="163"/>
        <v>-3.1726689212069874E-3</v>
      </c>
      <c r="G1998" s="23">
        <f t="shared" si="162"/>
        <v>2007</v>
      </c>
    </row>
    <row r="1999" spans="1:7" x14ac:dyDescent="0.2">
      <c r="A1999" s="23" t="s">
        <v>732</v>
      </c>
      <c r="C1999" s="24">
        <f t="shared" si="159"/>
        <v>39315</v>
      </c>
      <c r="D1999" s="23">
        <f t="shared" si="160"/>
        <v>41.01</v>
      </c>
      <c r="E1999" s="23">
        <f t="shared" si="161"/>
        <v>41.01</v>
      </c>
      <c r="F1999" s="23">
        <f t="shared" si="163"/>
        <v>2.4414074626608099E-3</v>
      </c>
      <c r="G1999" s="23">
        <f t="shared" si="162"/>
        <v>2007</v>
      </c>
    </row>
    <row r="2000" spans="1:7" x14ac:dyDescent="0.2">
      <c r="A2000" s="23" t="s">
        <v>731</v>
      </c>
      <c r="C2000" s="24">
        <f t="shared" si="159"/>
        <v>39316</v>
      </c>
      <c r="D2000" s="23">
        <f t="shared" si="160"/>
        <v>40.770000000000003</v>
      </c>
      <c r="E2000" s="23">
        <f t="shared" si="161"/>
        <v>40.770000000000003</v>
      </c>
      <c r="F2000" s="23">
        <f t="shared" si="163"/>
        <v>-5.8694225728057325E-3</v>
      </c>
      <c r="G2000" s="23">
        <f t="shared" si="162"/>
        <v>2007</v>
      </c>
    </row>
    <row r="2001" spans="1:7" x14ac:dyDescent="0.2">
      <c r="A2001" s="23" t="s">
        <v>730</v>
      </c>
      <c r="C2001" s="24">
        <f t="shared" si="159"/>
        <v>39317</v>
      </c>
      <c r="D2001" s="23">
        <f t="shared" si="160"/>
        <v>41</v>
      </c>
      <c r="E2001" s="23">
        <f t="shared" si="161"/>
        <v>41</v>
      </c>
      <c r="F2001" s="23">
        <f t="shared" si="163"/>
        <v>5.6255498731457489E-3</v>
      </c>
      <c r="G2001" s="23">
        <f t="shared" si="162"/>
        <v>2007</v>
      </c>
    </row>
    <row r="2002" spans="1:7" x14ac:dyDescent="0.2">
      <c r="A2002" s="23" t="s">
        <v>729</v>
      </c>
      <c r="C2002" s="24">
        <f t="shared" si="159"/>
        <v>39318</v>
      </c>
      <c r="D2002" s="23">
        <f t="shared" si="160"/>
        <v>40.9</v>
      </c>
      <c r="E2002" s="23">
        <f t="shared" si="161"/>
        <v>40.9</v>
      </c>
      <c r="F2002" s="23">
        <f t="shared" si="163"/>
        <v>-2.4420036555517443E-3</v>
      </c>
      <c r="G2002" s="23">
        <f t="shared" si="162"/>
        <v>2007</v>
      </c>
    </row>
    <row r="2003" spans="1:7" x14ac:dyDescent="0.2">
      <c r="A2003" s="23" t="s">
        <v>728</v>
      </c>
      <c r="C2003" s="24">
        <f t="shared" si="159"/>
        <v>39321</v>
      </c>
      <c r="D2003" s="23">
        <f t="shared" si="160"/>
        <v>40.880000000000003</v>
      </c>
      <c r="E2003" s="23">
        <f t="shared" si="161"/>
        <v>40.880000000000003</v>
      </c>
      <c r="F2003" s="23">
        <f t="shared" si="163"/>
        <v>-4.8911715330692516E-4</v>
      </c>
      <c r="G2003" s="23">
        <f t="shared" si="162"/>
        <v>2007</v>
      </c>
    </row>
    <row r="2004" spans="1:7" x14ac:dyDescent="0.2">
      <c r="A2004" s="23" t="s">
        <v>727</v>
      </c>
      <c r="C2004" s="24">
        <f t="shared" si="159"/>
        <v>39322</v>
      </c>
      <c r="D2004" s="23">
        <f t="shared" si="160"/>
        <v>41.1</v>
      </c>
      <c r="E2004" s="23">
        <f t="shared" si="161"/>
        <v>41.1</v>
      </c>
      <c r="F2004" s="23">
        <f t="shared" si="163"/>
        <v>5.3671756067399969E-3</v>
      </c>
      <c r="G2004" s="23">
        <f t="shared" si="162"/>
        <v>2007</v>
      </c>
    </row>
    <row r="2005" spans="1:7" x14ac:dyDescent="0.2">
      <c r="A2005" s="23" t="s">
        <v>726</v>
      </c>
      <c r="C2005" s="24">
        <f t="shared" si="159"/>
        <v>39323</v>
      </c>
      <c r="D2005" s="23">
        <f t="shared" si="160"/>
        <v>40.950000000000003</v>
      </c>
      <c r="E2005" s="23">
        <f t="shared" si="161"/>
        <v>40.950000000000003</v>
      </c>
      <c r="F2005" s="23">
        <f t="shared" si="163"/>
        <v>-3.6563112031104319E-3</v>
      </c>
      <c r="G2005" s="23">
        <f t="shared" si="162"/>
        <v>2007</v>
      </c>
    </row>
    <row r="2006" spans="1:7" x14ac:dyDescent="0.2">
      <c r="A2006" s="23" t="s">
        <v>725</v>
      </c>
      <c r="C2006" s="24">
        <f t="shared" si="159"/>
        <v>39324</v>
      </c>
      <c r="D2006" s="23">
        <f t="shared" si="160"/>
        <v>41.02</v>
      </c>
      <c r="E2006" s="23">
        <f t="shared" si="161"/>
        <v>41.02</v>
      </c>
      <c r="F2006" s="23">
        <f t="shared" si="163"/>
        <v>1.7079423451561158E-3</v>
      </c>
      <c r="G2006" s="23">
        <f t="shared" si="162"/>
        <v>2007</v>
      </c>
    </row>
    <row r="2007" spans="1:7" x14ac:dyDescent="0.2">
      <c r="A2007" s="23" t="s">
        <v>724</v>
      </c>
      <c r="C2007" s="24">
        <f t="shared" si="159"/>
        <v>39325</v>
      </c>
      <c r="D2007" s="23">
        <f t="shared" si="160"/>
        <v>40.630000000000003</v>
      </c>
      <c r="E2007" s="23">
        <f t="shared" si="161"/>
        <v>40.630000000000003</v>
      </c>
      <c r="F2007" s="23">
        <f t="shared" si="163"/>
        <v>-9.5530426445991391E-3</v>
      </c>
      <c r="G2007" s="23">
        <f t="shared" si="162"/>
        <v>2007</v>
      </c>
    </row>
    <row r="2008" spans="1:7" x14ac:dyDescent="0.2">
      <c r="A2008" s="23" t="s">
        <v>723</v>
      </c>
      <c r="C2008" s="24">
        <f t="shared" si="159"/>
        <v>39328</v>
      </c>
      <c r="D2008" s="23">
        <f t="shared" si="160"/>
        <v>40.630000000000003</v>
      </c>
      <c r="E2008" s="23">
        <f t="shared" si="161"/>
        <v>40.630000000000003</v>
      </c>
      <c r="F2008" s="23">
        <f t="shared" si="163"/>
        <v>0</v>
      </c>
      <c r="G2008" s="23">
        <f t="shared" si="162"/>
        <v>2007</v>
      </c>
    </row>
    <row r="2009" spans="1:7" x14ac:dyDescent="0.2">
      <c r="A2009" s="23" t="s">
        <v>722</v>
      </c>
      <c r="C2009" s="24">
        <f t="shared" si="159"/>
        <v>39329</v>
      </c>
      <c r="D2009" s="23">
        <f t="shared" si="160"/>
        <v>40.76</v>
      </c>
      <c r="E2009" s="23">
        <f t="shared" si="161"/>
        <v>40.76</v>
      </c>
      <c r="F2009" s="23">
        <f t="shared" si="163"/>
        <v>3.194498354888534E-3</v>
      </c>
      <c r="G2009" s="23">
        <f t="shared" si="162"/>
        <v>2007</v>
      </c>
    </row>
    <row r="2010" spans="1:7" x14ac:dyDescent="0.2">
      <c r="A2010" s="23" t="s">
        <v>721</v>
      </c>
      <c r="C2010" s="24">
        <f t="shared" si="159"/>
        <v>39330</v>
      </c>
      <c r="D2010" s="23">
        <f t="shared" si="160"/>
        <v>40.81</v>
      </c>
      <c r="E2010" s="23">
        <f t="shared" si="161"/>
        <v>40.81</v>
      </c>
      <c r="F2010" s="23">
        <f t="shared" si="163"/>
        <v>1.2259410631903988E-3</v>
      </c>
      <c r="G2010" s="23">
        <f t="shared" si="162"/>
        <v>2007</v>
      </c>
    </row>
    <row r="2011" spans="1:7" x14ac:dyDescent="0.2">
      <c r="A2011" s="23" t="s">
        <v>720</v>
      </c>
      <c r="C2011" s="24">
        <f t="shared" si="159"/>
        <v>39331</v>
      </c>
      <c r="D2011" s="23">
        <f t="shared" si="160"/>
        <v>40.6</v>
      </c>
      <c r="E2011" s="23">
        <f t="shared" si="161"/>
        <v>40.6</v>
      </c>
      <c r="F2011" s="23">
        <f t="shared" si="163"/>
        <v>-5.1590828100273357E-3</v>
      </c>
      <c r="G2011" s="23">
        <f t="shared" si="162"/>
        <v>2007</v>
      </c>
    </row>
    <row r="2012" spans="1:7" x14ac:dyDescent="0.2">
      <c r="A2012" s="23" t="s">
        <v>719</v>
      </c>
      <c r="C2012" s="24">
        <f t="shared" si="159"/>
        <v>39332</v>
      </c>
      <c r="D2012" s="23">
        <f t="shared" si="160"/>
        <v>40.4</v>
      </c>
      <c r="E2012" s="23">
        <f t="shared" si="161"/>
        <v>40.4</v>
      </c>
      <c r="F2012" s="23">
        <f t="shared" si="163"/>
        <v>-4.9382816405826773E-3</v>
      </c>
      <c r="G2012" s="23">
        <f t="shared" si="162"/>
        <v>2007</v>
      </c>
    </row>
    <row r="2013" spans="1:7" x14ac:dyDescent="0.2">
      <c r="A2013" s="23" t="s">
        <v>718</v>
      </c>
      <c r="C2013" s="24">
        <f t="shared" si="159"/>
        <v>39335</v>
      </c>
      <c r="D2013" s="23">
        <f t="shared" si="160"/>
        <v>40.479999999999997</v>
      </c>
      <c r="E2013" s="23">
        <f t="shared" si="161"/>
        <v>40.479999999999997</v>
      </c>
      <c r="F2013" s="23">
        <f t="shared" si="163"/>
        <v>1.9782400121057205E-3</v>
      </c>
      <c r="G2013" s="23">
        <f t="shared" si="162"/>
        <v>2007</v>
      </c>
    </row>
    <row r="2014" spans="1:7" x14ac:dyDescent="0.2">
      <c r="A2014" s="23" t="s">
        <v>717</v>
      </c>
      <c r="C2014" s="24">
        <f t="shared" si="159"/>
        <v>39336</v>
      </c>
      <c r="D2014" s="23">
        <f t="shared" si="160"/>
        <v>40.36</v>
      </c>
      <c r="E2014" s="23">
        <f t="shared" si="161"/>
        <v>40.36</v>
      </c>
      <c r="F2014" s="23">
        <f t="shared" si="163"/>
        <v>-2.9688294938018801E-3</v>
      </c>
      <c r="G2014" s="23">
        <f t="shared" si="162"/>
        <v>2007</v>
      </c>
    </row>
    <row r="2015" spans="1:7" x14ac:dyDescent="0.2">
      <c r="A2015" s="23" t="s">
        <v>716</v>
      </c>
      <c r="C2015" s="24">
        <f t="shared" si="159"/>
        <v>39337</v>
      </c>
      <c r="D2015" s="23">
        <f t="shared" si="160"/>
        <v>40.340000000000003</v>
      </c>
      <c r="E2015" s="23">
        <f t="shared" si="161"/>
        <v>40.340000000000003</v>
      </c>
      <c r="F2015" s="23">
        <f t="shared" si="163"/>
        <v>-4.9566295934244838E-4</v>
      </c>
      <c r="G2015" s="23">
        <f t="shared" si="162"/>
        <v>2007</v>
      </c>
    </row>
    <row r="2016" spans="1:7" x14ac:dyDescent="0.2">
      <c r="A2016" s="23" t="s">
        <v>715</v>
      </c>
      <c r="C2016" s="24">
        <f t="shared" si="159"/>
        <v>39338</v>
      </c>
      <c r="D2016" s="23">
        <f t="shared" si="160"/>
        <v>40.25</v>
      </c>
      <c r="E2016" s="23">
        <f t="shared" si="161"/>
        <v>40.25</v>
      </c>
      <c r="F2016" s="23">
        <f t="shared" si="163"/>
        <v>-2.2335286614934154E-3</v>
      </c>
      <c r="G2016" s="23">
        <f t="shared" si="162"/>
        <v>2007</v>
      </c>
    </row>
    <row r="2017" spans="1:7" x14ac:dyDescent="0.2">
      <c r="A2017" s="23" t="s">
        <v>714</v>
      </c>
      <c r="C2017" s="24">
        <f t="shared" si="159"/>
        <v>39339</v>
      </c>
      <c r="D2017" s="23">
        <f t="shared" si="160"/>
        <v>40.4</v>
      </c>
      <c r="E2017" s="23">
        <f t="shared" si="161"/>
        <v>40.4</v>
      </c>
      <c r="F2017" s="23">
        <f t="shared" si="163"/>
        <v>3.7197811025320819E-3</v>
      </c>
      <c r="G2017" s="23">
        <f t="shared" si="162"/>
        <v>2007</v>
      </c>
    </row>
    <row r="2018" spans="1:7" x14ac:dyDescent="0.2">
      <c r="A2018" s="23" t="s">
        <v>713</v>
      </c>
      <c r="C2018" s="24">
        <f t="shared" si="159"/>
        <v>39342</v>
      </c>
      <c r="D2018" s="23">
        <f t="shared" si="160"/>
        <v>40.520000000000003</v>
      </c>
      <c r="E2018" s="23">
        <f t="shared" si="161"/>
        <v>40.520000000000003</v>
      </c>
      <c r="F2018" s="23">
        <f t="shared" si="163"/>
        <v>2.965894413378248E-3</v>
      </c>
      <c r="G2018" s="23">
        <f t="shared" si="162"/>
        <v>2007</v>
      </c>
    </row>
    <row r="2019" spans="1:7" x14ac:dyDescent="0.2">
      <c r="A2019" s="23" t="s">
        <v>712</v>
      </c>
      <c r="C2019" s="24">
        <f t="shared" si="159"/>
        <v>39343</v>
      </c>
      <c r="D2019" s="23">
        <f t="shared" si="160"/>
        <v>40.450000000000003</v>
      </c>
      <c r="E2019" s="23">
        <f t="shared" si="161"/>
        <v>40.450000000000003</v>
      </c>
      <c r="F2019" s="23">
        <f t="shared" si="163"/>
        <v>-1.7290358759819598E-3</v>
      </c>
      <c r="G2019" s="23">
        <f t="shared" si="162"/>
        <v>2007</v>
      </c>
    </row>
    <row r="2020" spans="1:7" x14ac:dyDescent="0.2">
      <c r="A2020" s="23" t="s">
        <v>711</v>
      </c>
      <c r="C2020" s="24">
        <f t="shared" si="159"/>
        <v>39344</v>
      </c>
      <c r="D2020" s="23">
        <f t="shared" si="160"/>
        <v>39.81</v>
      </c>
      <c r="E2020" s="23">
        <f t="shared" si="161"/>
        <v>39.81</v>
      </c>
      <c r="F2020" s="23">
        <f t="shared" si="163"/>
        <v>-1.5948506492274878E-2</v>
      </c>
      <c r="G2020" s="23">
        <f t="shared" si="162"/>
        <v>2007</v>
      </c>
    </row>
    <row r="2021" spans="1:7" x14ac:dyDescent="0.2">
      <c r="A2021" s="23" t="s">
        <v>710</v>
      </c>
      <c r="C2021" s="24">
        <f t="shared" si="159"/>
        <v>39345</v>
      </c>
      <c r="D2021" s="23">
        <f t="shared" si="160"/>
        <v>39.869999999999997</v>
      </c>
      <c r="E2021" s="23">
        <f t="shared" si="161"/>
        <v>39.869999999999997</v>
      </c>
      <c r="F2021" s="23">
        <f t="shared" si="163"/>
        <v>1.5060243810376356E-3</v>
      </c>
      <c r="G2021" s="23">
        <f t="shared" si="162"/>
        <v>2007</v>
      </c>
    </row>
    <row r="2022" spans="1:7" x14ac:dyDescent="0.2">
      <c r="A2022" s="23" t="s">
        <v>709</v>
      </c>
      <c r="C2022" s="24">
        <f t="shared" si="159"/>
        <v>39346</v>
      </c>
      <c r="D2022" s="23">
        <f t="shared" si="160"/>
        <v>39.840000000000003</v>
      </c>
      <c r="E2022" s="23">
        <f t="shared" si="161"/>
        <v>39.840000000000003</v>
      </c>
      <c r="F2022" s="23">
        <f t="shared" si="163"/>
        <v>-7.5272867686604599E-4</v>
      </c>
      <c r="G2022" s="23">
        <f t="shared" si="162"/>
        <v>2007</v>
      </c>
    </row>
    <row r="2023" spans="1:7" x14ac:dyDescent="0.2">
      <c r="A2023" s="23" t="s">
        <v>708</v>
      </c>
      <c r="C2023" s="24">
        <f t="shared" si="159"/>
        <v>39349</v>
      </c>
      <c r="D2023" s="23">
        <f t="shared" si="160"/>
        <v>39.5</v>
      </c>
      <c r="E2023" s="23">
        <f t="shared" si="161"/>
        <v>39.5</v>
      </c>
      <c r="F2023" s="23">
        <f t="shared" si="163"/>
        <v>-8.570760809321407E-3</v>
      </c>
      <c r="G2023" s="23">
        <f t="shared" si="162"/>
        <v>2007</v>
      </c>
    </row>
    <row r="2024" spans="1:7" x14ac:dyDescent="0.2">
      <c r="A2024" s="23" t="s">
        <v>707</v>
      </c>
      <c r="C2024" s="24">
        <f t="shared" si="159"/>
        <v>39350</v>
      </c>
      <c r="D2024" s="23">
        <f t="shared" si="160"/>
        <v>39.549999999999997</v>
      </c>
      <c r="E2024" s="23">
        <f t="shared" si="161"/>
        <v>39.549999999999997</v>
      </c>
      <c r="F2024" s="23">
        <f t="shared" si="163"/>
        <v>1.2650223065867022E-3</v>
      </c>
      <c r="G2024" s="23">
        <f t="shared" si="162"/>
        <v>2007</v>
      </c>
    </row>
    <row r="2025" spans="1:7" x14ac:dyDescent="0.2">
      <c r="A2025" s="23" t="s">
        <v>706</v>
      </c>
      <c r="C2025" s="24">
        <f t="shared" si="159"/>
        <v>39351</v>
      </c>
      <c r="D2025" s="23">
        <f t="shared" si="160"/>
        <v>39.5</v>
      </c>
      <c r="E2025" s="23">
        <f t="shared" si="161"/>
        <v>39.5</v>
      </c>
      <c r="F2025" s="23">
        <f t="shared" si="163"/>
        <v>-1.2650223065866339E-3</v>
      </c>
      <c r="G2025" s="23">
        <f t="shared" si="162"/>
        <v>2007</v>
      </c>
    </row>
    <row r="2026" spans="1:7" x14ac:dyDescent="0.2">
      <c r="A2026" s="23" t="s">
        <v>705</v>
      </c>
      <c r="C2026" s="24">
        <f t="shared" si="159"/>
        <v>39352</v>
      </c>
      <c r="D2026" s="23">
        <f t="shared" si="160"/>
        <v>39.65</v>
      </c>
      <c r="E2026" s="23">
        <f t="shared" si="161"/>
        <v>39.65</v>
      </c>
      <c r="F2026" s="23">
        <f t="shared" si="163"/>
        <v>3.7902761737808269E-3</v>
      </c>
      <c r="G2026" s="23">
        <f t="shared" si="162"/>
        <v>2007</v>
      </c>
    </row>
    <row r="2027" spans="1:7" x14ac:dyDescent="0.2">
      <c r="A2027" s="23" t="s">
        <v>704</v>
      </c>
      <c r="C2027" s="24">
        <f t="shared" si="159"/>
        <v>39353</v>
      </c>
      <c r="D2027" s="23">
        <f t="shared" si="160"/>
        <v>39.75</v>
      </c>
      <c r="E2027" s="23">
        <f t="shared" si="161"/>
        <v>39.75</v>
      </c>
      <c r="F2027" s="23">
        <f t="shared" si="163"/>
        <v>2.5188930194839864E-3</v>
      </c>
      <c r="G2027" s="23">
        <f t="shared" si="162"/>
        <v>2007</v>
      </c>
    </row>
    <row r="2028" spans="1:7" x14ac:dyDescent="0.2">
      <c r="A2028" s="23" t="s">
        <v>703</v>
      </c>
      <c r="C2028" s="24">
        <f t="shared" si="159"/>
        <v>39356</v>
      </c>
      <c r="D2028" s="23">
        <f t="shared" si="160"/>
        <v>39.700000000000003</v>
      </c>
      <c r="E2028" s="23">
        <f t="shared" si="161"/>
        <v>39.700000000000003</v>
      </c>
      <c r="F2028" s="23">
        <f t="shared" si="163"/>
        <v>-1.2586534071960661E-3</v>
      </c>
      <c r="G2028" s="23">
        <f t="shared" si="162"/>
        <v>2007</v>
      </c>
    </row>
    <row r="2029" spans="1:7" x14ac:dyDescent="0.2">
      <c r="A2029" s="23" t="s">
        <v>702</v>
      </c>
      <c r="C2029" s="24">
        <f t="shared" si="159"/>
        <v>39357</v>
      </c>
      <c r="D2029" s="23">
        <f t="shared" si="160"/>
        <v>39.65</v>
      </c>
      <c r="E2029" s="23">
        <f t="shared" si="161"/>
        <v>39.65</v>
      </c>
      <c r="F2029" s="23">
        <f t="shared" si="163"/>
        <v>-1.2602396122878884E-3</v>
      </c>
      <c r="G2029" s="23">
        <f t="shared" si="162"/>
        <v>2007</v>
      </c>
    </row>
    <row r="2030" spans="1:7" x14ac:dyDescent="0.2">
      <c r="A2030" s="23" t="s">
        <v>701</v>
      </c>
      <c r="C2030" s="24">
        <f t="shared" si="159"/>
        <v>39358</v>
      </c>
      <c r="D2030" s="23">
        <f t="shared" si="160"/>
        <v>39.380000000000003</v>
      </c>
      <c r="E2030" s="23">
        <f t="shared" si="161"/>
        <v>39.380000000000003</v>
      </c>
      <c r="F2030" s="23">
        <f t="shared" si="163"/>
        <v>-6.8328748698773898E-3</v>
      </c>
      <c r="G2030" s="23">
        <f t="shared" si="162"/>
        <v>2007</v>
      </c>
    </row>
    <row r="2031" spans="1:7" x14ac:dyDescent="0.2">
      <c r="A2031" s="23" t="s">
        <v>700</v>
      </c>
      <c r="C2031" s="24">
        <f t="shared" si="159"/>
        <v>39359</v>
      </c>
      <c r="D2031" s="23">
        <f t="shared" si="160"/>
        <v>39.369999999999997</v>
      </c>
      <c r="E2031" s="23">
        <f t="shared" si="161"/>
        <v>39.369999999999997</v>
      </c>
      <c r="F2031" s="23">
        <f t="shared" si="163"/>
        <v>-2.5396825533344398E-4</v>
      </c>
      <c r="G2031" s="23">
        <f t="shared" si="162"/>
        <v>2007</v>
      </c>
    </row>
    <row r="2032" spans="1:7" x14ac:dyDescent="0.2">
      <c r="A2032" s="23" t="s">
        <v>699</v>
      </c>
      <c r="C2032" s="24">
        <f t="shared" si="159"/>
        <v>39360</v>
      </c>
      <c r="D2032" s="23">
        <f t="shared" si="160"/>
        <v>39.47</v>
      </c>
      <c r="E2032" s="23">
        <f t="shared" si="161"/>
        <v>39.47</v>
      </c>
      <c r="F2032" s="23">
        <f t="shared" si="163"/>
        <v>2.5367847191096102E-3</v>
      </c>
      <c r="G2032" s="23">
        <f t="shared" si="162"/>
        <v>2007</v>
      </c>
    </row>
    <row r="2033" spans="1:7" x14ac:dyDescent="0.2">
      <c r="A2033" s="23" t="s">
        <v>698</v>
      </c>
      <c r="C2033" s="24">
        <f t="shared" si="159"/>
        <v>39363</v>
      </c>
      <c r="D2033" s="23">
        <f t="shared" si="160"/>
        <v>39.47</v>
      </c>
      <c r="E2033" s="23">
        <f t="shared" si="161"/>
        <v>39.47</v>
      </c>
      <c r="F2033" s="23">
        <f t="shared" si="163"/>
        <v>0</v>
      </c>
      <c r="G2033" s="23">
        <f t="shared" si="162"/>
        <v>2007</v>
      </c>
    </row>
    <row r="2034" spans="1:7" x14ac:dyDescent="0.2">
      <c r="A2034" s="23" t="s">
        <v>697</v>
      </c>
      <c r="C2034" s="24">
        <f t="shared" si="159"/>
        <v>39364</v>
      </c>
      <c r="D2034" s="23">
        <f t="shared" si="160"/>
        <v>38.479999999999997</v>
      </c>
      <c r="E2034" s="23">
        <f t="shared" si="161"/>
        <v>38.479999999999997</v>
      </c>
      <c r="F2034" s="23">
        <f t="shared" si="163"/>
        <v>-2.5402263877250104E-2</v>
      </c>
      <c r="G2034" s="23">
        <f t="shared" si="162"/>
        <v>2007</v>
      </c>
    </row>
    <row r="2035" spans="1:7" x14ac:dyDescent="0.2">
      <c r="A2035" s="23" t="s">
        <v>696</v>
      </c>
      <c r="C2035" s="24">
        <f t="shared" si="159"/>
        <v>39365</v>
      </c>
      <c r="D2035" s="23">
        <f t="shared" si="160"/>
        <v>39.130000000000003</v>
      </c>
      <c r="E2035" s="23">
        <f t="shared" si="161"/>
        <v>39.130000000000003</v>
      </c>
      <c r="F2035" s="23">
        <f t="shared" si="163"/>
        <v>1.675081042481557E-2</v>
      </c>
      <c r="G2035" s="23">
        <f t="shared" si="162"/>
        <v>2007</v>
      </c>
    </row>
    <row r="2036" spans="1:7" x14ac:dyDescent="0.2">
      <c r="A2036" s="23" t="s">
        <v>695</v>
      </c>
      <c r="C2036" s="24">
        <f t="shared" si="159"/>
        <v>39366</v>
      </c>
      <c r="D2036" s="23">
        <f t="shared" si="160"/>
        <v>39.200000000000003</v>
      </c>
      <c r="E2036" s="23">
        <f t="shared" si="161"/>
        <v>39.200000000000003</v>
      </c>
      <c r="F2036" s="23">
        <f t="shared" si="163"/>
        <v>1.7873105740956587E-3</v>
      </c>
      <c r="G2036" s="23">
        <f t="shared" si="162"/>
        <v>2007</v>
      </c>
    </row>
    <row r="2037" spans="1:7" x14ac:dyDescent="0.2">
      <c r="A2037" s="23" t="s">
        <v>694</v>
      </c>
      <c r="C2037" s="24">
        <f t="shared" si="159"/>
        <v>39367</v>
      </c>
      <c r="D2037" s="23">
        <f t="shared" si="160"/>
        <v>39.159999999999997</v>
      </c>
      <c r="E2037" s="23">
        <f t="shared" si="161"/>
        <v>39.159999999999997</v>
      </c>
      <c r="F2037" s="23">
        <f t="shared" si="163"/>
        <v>-1.0209291341073447E-3</v>
      </c>
      <c r="G2037" s="23">
        <f t="shared" si="162"/>
        <v>2007</v>
      </c>
    </row>
    <row r="2038" spans="1:7" x14ac:dyDescent="0.2">
      <c r="A2038" s="23" t="s">
        <v>693</v>
      </c>
      <c r="C2038" s="24">
        <f t="shared" si="159"/>
        <v>39370</v>
      </c>
      <c r="D2038" s="23">
        <f t="shared" si="160"/>
        <v>39.29</v>
      </c>
      <c r="E2038" s="23">
        <f t="shared" si="161"/>
        <v>39.29</v>
      </c>
      <c r="F2038" s="23">
        <f t="shared" si="163"/>
        <v>3.3142159080588969E-3</v>
      </c>
      <c r="G2038" s="23">
        <f t="shared" si="162"/>
        <v>2007</v>
      </c>
    </row>
    <row r="2039" spans="1:7" x14ac:dyDescent="0.2">
      <c r="A2039" s="23" t="s">
        <v>692</v>
      </c>
      <c r="C2039" s="24">
        <f t="shared" si="159"/>
        <v>39371</v>
      </c>
      <c r="D2039" s="23">
        <f t="shared" si="160"/>
        <v>39.229999999999997</v>
      </c>
      <c r="E2039" s="23">
        <f t="shared" si="161"/>
        <v>39.229999999999997</v>
      </c>
      <c r="F2039" s="23">
        <f t="shared" si="163"/>
        <v>-1.5282733489073064E-3</v>
      </c>
      <c r="G2039" s="23">
        <f t="shared" si="162"/>
        <v>2007</v>
      </c>
    </row>
    <row r="2040" spans="1:7" x14ac:dyDescent="0.2">
      <c r="A2040" s="23" t="s">
        <v>691</v>
      </c>
      <c r="C2040" s="24">
        <f t="shared" si="159"/>
        <v>39372</v>
      </c>
      <c r="D2040" s="23">
        <f t="shared" si="160"/>
        <v>39.35</v>
      </c>
      <c r="E2040" s="23">
        <f t="shared" si="161"/>
        <v>39.35</v>
      </c>
      <c r="F2040" s="23">
        <f t="shared" si="163"/>
        <v>3.054214641951099E-3</v>
      </c>
      <c r="G2040" s="23">
        <f t="shared" si="162"/>
        <v>2007</v>
      </c>
    </row>
    <row r="2041" spans="1:7" x14ac:dyDescent="0.2">
      <c r="A2041" s="23" t="s">
        <v>690</v>
      </c>
      <c r="C2041" s="24">
        <f t="shared" si="159"/>
        <v>39373</v>
      </c>
      <c r="D2041" s="23">
        <f t="shared" si="160"/>
        <v>39.72</v>
      </c>
      <c r="E2041" s="23">
        <f t="shared" si="161"/>
        <v>39.72</v>
      </c>
      <c r="F2041" s="23">
        <f t="shared" si="163"/>
        <v>9.3588643135595409E-3</v>
      </c>
      <c r="G2041" s="23">
        <f t="shared" si="162"/>
        <v>2007</v>
      </c>
    </row>
    <row r="2042" spans="1:7" x14ac:dyDescent="0.2">
      <c r="A2042" s="23" t="s">
        <v>689</v>
      </c>
      <c r="C2042" s="24">
        <f t="shared" si="159"/>
        <v>39374</v>
      </c>
      <c r="D2042" s="23">
        <f t="shared" si="160"/>
        <v>39.6</v>
      </c>
      <c r="E2042" s="23">
        <f t="shared" si="161"/>
        <v>39.6</v>
      </c>
      <c r="F2042" s="23">
        <f t="shared" si="163"/>
        <v>-3.0257209165369561E-3</v>
      </c>
      <c r="G2042" s="23">
        <f t="shared" si="162"/>
        <v>2007</v>
      </c>
    </row>
    <row r="2043" spans="1:7" x14ac:dyDescent="0.2">
      <c r="A2043" s="23" t="s">
        <v>688</v>
      </c>
      <c r="C2043" s="24">
        <f t="shared" si="159"/>
        <v>39377</v>
      </c>
      <c r="D2043" s="23">
        <f t="shared" si="160"/>
        <v>39.72</v>
      </c>
      <c r="E2043" s="23">
        <f t="shared" si="161"/>
        <v>39.72</v>
      </c>
      <c r="F2043" s="23">
        <f t="shared" si="163"/>
        <v>3.0257209165368902E-3</v>
      </c>
      <c r="G2043" s="23">
        <f t="shared" si="162"/>
        <v>2007</v>
      </c>
    </row>
    <row r="2044" spans="1:7" x14ac:dyDescent="0.2">
      <c r="A2044" s="23" t="s">
        <v>687</v>
      </c>
      <c r="C2044" s="24">
        <f t="shared" si="159"/>
        <v>39378</v>
      </c>
      <c r="D2044" s="23">
        <f t="shared" si="160"/>
        <v>39.479999999999997</v>
      </c>
      <c r="E2044" s="23">
        <f t="shared" si="161"/>
        <v>39.479999999999997</v>
      </c>
      <c r="F2044" s="23">
        <f t="shared" si="163"/>
        <v>-6.0606246116910699E-3</v>
      </c>
      <c r="G2044" s="23">
        <f t="shared" si="162"/>
        <v>2007</v>
      </c>
    </row>
    <row r="2045" spans="1:7" x14ac:dyDescent="0.2">
      <c r="A2045" s="23" t="s">
        <v>686</v>
      </c>
      <c r="C2045" s="24">
        <f t="shared" si="159"/>
        <v>39379</v>
      </c>
      <c r="D2045" s="23">
        <f t="shared" si="160"/>
        <v>39.49</v>
      </c>
      <c r="E2045" s="23">
        <f t="shared" si="161"/>
        <v>39.49</v>
      </c>
      <c r="F2045" s="23">
        <f t="shared" si="163"/>
        <v>2.5326073327736992E-4</v>
      </c>
      <c r="G2045" s="23">
        <f t="shared" si="162"/>
        <v>2007</v>
      </c>
    </row>
    <row r="2046" spans="1:7" x14ac:dyDescent="0.2">
      <c r="A2046" s="23" t="s">
        <v>685</v>
      </c>
      <c r="C2046" s="24">
        <f t="shared" si="159"/>
        <v>39380</v>
      </c>
      <c r="D2046" s="23">
        <f t="shared" si="160"/>
        <v>39.35</v>
      </c>
      <c r="E2046" s="23">
        <f t="shared" si="161"/>
        <v>39.35</v>
      </c>
      <c r="F2046" s="23">
        <f t="shared" si="163"/>
        <v>-3.5515004351457922E-3</v>
      </c>
      <c r="G2046" s="23">
        <f t="shared" si="162"/>
        <v>2007</v>
      </c>
    </row>
    <row r="2047" spans="1:7" x14ac:dyDescent="0.2">
      <c r="A2047" s="23" t="s">
        <v>684</v>
      </c>
      <c r="C2047" s="24">
        <f t="shared" si="159"/>
        <v>39381</v>
      </c>
      <c r="D2047" s="23">
        <f t="shared" si="160"/>
        <v>39.299999999999997</v>
      </c>
      <c r="E2047" s="23">
        <f t="shared" si="161"/>
        <v>39.299999999999997</v>
      </c>
      <c r="F2047" s="23">
        <f t="shared" si="163"/>
        <v>-1.271455988196832E-3</v>
      </c>
      <c r="G2047" s="23">
        <f t="shared" si="162"/>
        <v>2007</v>
      </c>
    </row>
    <row r="2048" spans="1:7" x14ac:dyDescent="0.2">
      <c r="A2048" s="23" t="s">
        <v>683</v>
      </c>
      <c r="C2048" s="24">
        <f t="shared" si="159"/>
        <v>39384</v>
      </c>
      <c r="D2048" s="23">
        <f t="shared" si="160"/>
        <v>39.32</v>
      </c>
      <c r="E2048" s="23">
        <f t="shared" si="161"/>
        <v>39.32</v>
      </c>
      <c r="F2048" s="23">
        <f t="shared" si="163"/>
        <v>5.0877640375042237E-4</v>
      </c>
      <c r="G2048" s="23">
        <f t="shared" si="162"/>
        <v>2007</v>
      </c>
    </row>
    <row r="2049" spans="1:7" x14ac:dyDescent="0.2">
      <c r="A2049" s="23" t="s">
        <v>682</v>
      </c>
      <c r="C2049" s="24">
        <f t="shared" si="159"/>
        <v>39385</v>
      </c>
      <c r="D2049" s="23">
        <f t="shared" si="160"/>
        <v>39.299999999999997</v>
      </c>
      <c r="E2049" s="23">
        <f t="shared" si="161"/>
        <v>39.299999999999997</v>
      </c>
      <c r="F2049" s="23">
        <f t="shared" si="163"/>
        <v>-5.0877640375033228E-4</v>
      </c>
      <c r="G2049" s="23">
        <f t="shared" si="162"/>
        <v>2007</v>
      </c>
    </row>
    <row r="2050" spans="1:7" x14ac:dyDescent="0.2">
      <c r="A2050" s="23" t="s">
        <v>681</v>
      </c>
      <c r="C2050" s="24">
        <f t="shared" si="159"/>
        <v>39386</v>
      </c>
      <c r="D2050" s="23">
        <f t="shared" si="160"/>
        <v>39.26</v>
      </c>
      <c r="E2050" s="23">
        <f t="shared" si="161"/>
        <v>39.26</v>
      </c>
      <c r="F2050" s="23">
        <f t="shared" si="163"/>
        <v>-1.0183300269005545E-3</v>
      </c>
      <c r="G2050" s="23">
        <f t="shared" si="162"/>
        <v>2007</v>
      </c>
    </row>
    <row r="2051" spans="1:7" x14ac:dyDescent="0.2">
      <c r="A2051" s="23" t="s">
        <v>680</v>
      </c>
      <c r="C2051" s="24">
        <f t="shared" si="159"/>
        <v>39387</v>
      </c>
      <c r="D2051" s="23">
        <f t="shared" si="160"/>
        <v>39.22</v>
      </c>
      <c r="E2051" s="23">
        <f t="shared" si="161"/>
        <v>39.22</v>
      </c>
      <c r="F2051" s="23">
        <f t="shared" si="163"/>
        <v>-1.0193680801147916E-3</v>
      </c>
      <c r="G2051" s="23">
        <f t="shared" si="162"/>
        <v>2007</v>
      </c>
    </row>
    <row r="2052" spans="1:7" x14ac:dyDescent="0.2">
      <c r="A2052" s="23" t="s">
        <v>679</v>
      </c>
      <c r="C2052" s="24">
        <f t="shared" si="159"/>
        <v>39388</v>
      </c>
      <c r="D2052" s="23">
        <f t="shared" si="160"/>
        <v>39.25</v>
      </c>
      <c r="E2052" s="23">
        <f t="shared" si="161"/>
        <v>39.25</v>
      </c>
      <c r="F2052" s="23">
        <f t="shared" si="163"/>
        <v>7.6462346021726954E-4</v>
      </c>
      <c r="G2052" s="23">
        <f t="shared" si="162"/>
        <v>2007</v>
      </c>
    </row>
    <row r="2053" spans="1:7" x14ac:dyDescent="0.2">
      <c r="A2053" s="23" t="s">
        <v>678</v>
      </c>
      <c r="C2053" s="24">
        <f t="shared" si="159"/>
        <v>39391</v>
      </c>
      <c r="D2053" s="23">
        <f t="shared" si="160"/>
        <v>39.18</v>
      </c>
      <c r="E2053" s="23">
        <f t="shared" si="161"/>
        <v>39.18</v>
      </c>
      <c r="F2053" s="23">
        <f t="shared" si="163"/>
        <v>-1.7850317120227885E-3</v>
      </c>
      <c r="G2053" s="23">
        <f t="shared" si="162"/>
        <v>2007</v>
      </c>
    </row>
    <row r="2054" spans="1:7" x14ac:dyDescent="0.2">
      <c r="A2054" s="23" t="s">
        <v>677</v>
      </c>
      <c r="C2054" s="24">
        <f t="shared" si="159"/>
        <v>39392</v>
      </c>
      <c r="D2054" s="23">
        <f t="shared" si="160"/>
        <v>39.229999999999997</v>
      </c>
      <c r="E2054" s="23">
        <f t="shared" si="161"/>
        <v>39.229999999999997</v>
      </c>
      <c r="F2054" s="23">
        <f t="shared" si="163"/>
        <v>1.2753477050664154E-3</v>
      </c>
      <c r="G2054" s="23">
        <f t="shared" si="162"/>
        <v>2007</v>
      </c>
    </row>
    <row r="2055" spans="1:7" x14ac:dyDescent="0.2">
      <c r="A2055" s="23" t="s">
        <v>676</v>
      </c>
      <c r="C2055" s="24">
        <f t="shared" si="159"/>
        <v>39393</v>
      </c>
      <c r="D2055" s="23">
        <f t="shared" si="160"/>
        <v>39.15</v>
      </c>
      <c r="E2055" s="23">
        <f t="shared" si="161"/>
        <v>39.15</v>
      </c>
      <c r="F2055" s="23">
        <f t="shared" si="163"/>
        <v>-2.0413377846490912E-3</v>
      </c>
      <c r="G2055" s="23">
        <f t="shared" si="162"/>
        <v>2007</v>
      </c>
    </row>
    <row r="2056" spans="1:7" x14ac:dyDescent="0.2">
      <c r="A2056" s="23" t="s">
        <v>675</v>
      </c>
      <c r="C2056" s="24">
        <f t="shared" ref="C2056:C2119" si="164">VALUE(LEFT(A2056,15))</f>
        <v>39394</v>
      </c>
      <c r="D2056" s="23">
        <f t="shared" ref="D2056:D2119" si="165">VALUE(RIGHT(A2056,9))</f>
        <v>39.130000000000003</v>
      </c>
      <c r="E2056" s="23">
        <f t="shared" ref="E2056:E2119" si="166">IF(ISNUMBER(D2056),D2056,D2055)</f>
        <v>39.130000000000003</v>
      </c>
      <c r="F2056" s="23">
        <f t="shared" si="163"/>
        <v>-5.1098621449089721E-4</v>
      </c>
      <c r="G2056" s="23">
        <f t="shared" ref="G2056:G2119" si="167">YEAR(C2056)</f>
        <v>2007</v>
      </c>
    </row>
    <row r="2057" spans="1:7" x14ac:dyDescent="0.2">
      <c r="A2057" s="23" t="s">
        <v>674</v>
      </c>
      <c r="C2057" s="24">
        <f t="shared" si="164"/>
        <v>39395</v>
      </c>
      <c r="D2057" s="23">
        <f t="shared" si="165"/>
        <v>39.11</v>
      </c>
      <c r="E2057" s="23">
        <f t="shared" si="166"/>
        <v>39.11</v>
      </c>
      <c r="F2057" s="23">
        <f t="shared" ref="F2057:F2120" si="168">LN(E2057/E2056)</f>
        <v>-5.1124745489845966E-4</v>
      </c>
      <c r="G2057" s="23">
        <f t="shared" si="167"/>
        <v>2007</v>
      </c>
    </row>
    <row r="2058" spans="1:7" x14ac:dyDescent="0.2">
      <c r="A2058" s="23" t="s">
        <v>673</v>
      </c>
      <c r="C2058" s="24">
        <f t="shared" si="164"/>
        <v>39398</v>
      </c>
      <c r="D2058" s="23" t="e">
        <f t="shared" si="165"/>
        <v>#VALUE!</v>
      </c>
      <c r="E2058" s="23">
        <f t="shared" si="166"/>
        <v>39.11</v>
      </c>
      <c r="F2058" s="23">
        <f t="shared" si="168"/>
        <v>0</v>
      </c>
      <c r="G2058" s="23">
        <f t="shared" si="167"/>
        <v>2007</v>
      </c>
    </row>
    <row r="2059" spans="1:7" x14ac:dyDescent="0.2">
      <c r="A2059" s="23" t="s">
        <v>672</v>
      </c>
      <c r="C2059" s="24">
        <f t="shared" si="164"/>
        <v>39399</v>
      </c>
      <c r="D2059" s="23">
        <f t="shared" si="165"/>
        <v>39.22</v>
      </c>
      <c r="E2059" s="23">
        <f t="shared" si="166"/>
        <v>39.22</v>
      </c>
      <c r="F2059" s="23">
        <f t="shared" si="168"/>
        <v>2.8086320007775496E-3</v>
      </c>
      <c r="G2059" s="23">
        <f t="shared" si="167"/>
        <v>2007</v>
      </c>
    </row>
    <row r="2060" spans="1:7" x14ac:dyDescent="0.2">
      <c r="A2060" s="23" t="s">
        <v>671</v>
      </c>
      <c r="C2060" s="24">
        <f t="shared" si="164"/>
        <v>39400</v>
      </c>
      <c r="D2060" s="23">
        <f t="shared" si="165"/>
        <v>39.18</v>
      </c>
      <c r="E2060" s="23">
        <f t="shared" si="166"/>
        <v>39.18</v>
      </c>
      <c r="F2060" s="23">
        <f t="shared" si="168"/>
        <v>-1.0204082518055196E-3</v>
      </c>
      <c r="G2060" s="23">
        <f t="shared" si="167"/>
        <v>2007</v>
      </c>
    </row>
    <row r="2061" spans="1:7" x14ac:dyDescent="0.2">
      <c r="A2061" s="23" t="s">
        <v>670</v>
      </c>
      <c r="C2061" s="24">
        <f t="shared" si="164"/>
        <v>39401</v>
      </c>
      <c r="D2061" s="23">
        <f t="shared" si="165"/>
        <v>39.18</v>
      </c>
      <c r="E2061" s="23">
        <f t="shared" si="166"/>
        <v>39.18</v>
      </c>
      <c r="F2061" s="23">
        <f t="shared" si="168"/>
        <v>0</v>
      </c>
      <c r="G2061" s="23">
        <f t="shared" si="167"/>
        <v>2007</v>
      </c>
    </row>
    <row r="2062" spans="1:7" x14ac:dyDescent="0.2">
      <c r="A2062" s="23" t="s">
        <v>669</v>
      </c>
      <c r="C2062" s="24">
        <f t="shared" si="164"/>
        <v>39402</v>
      </c>
      <c r="D2062" s="23">
        <f t="shared" si="165"/>
        <v>39.24</v>
      </c>
      <c r="E2062" s="23">
        <f t="shared" si="166"/>
        <v>39.24</v>
      </c>
      <c r="F2062" s="23">
        <f t="shared" si="168"/>
        <v>1.5302221807677583E-3</v>
      </c>
      <c r="G2062" s="23">
        <f t="shared" si="167"/>
        <v>2007</v>
      </c>
    </row>
    <row r="2063" spans="1:7" x14ac:dyDescent="0.2">
      <c r="A2063" s="23" t="s">
        <v>668</v>
      </c>
      <c r="C2063" s="24">
        <f t="shared" si="164"/>
        <v>39405</v>
      </c>
      <c r="D2063" s="23">
        <f t="shared" si="165"/>
        <v>39.229999999999997</v>
      </c>
      <c r="E2063" s="23">
        <f t="shared" si="166"/>
        <v>39.229999999999997</v>
      </c>
      <c r="F2063" s="23">
        <f t="shared" si="168"/>
        <v>-2.5487447570131578E-4</v>
      </c>
      <c r="G2063" s="23">
        <f t="shared" si="167"/>
        <v>2007</v>
      </c>
    </row>
    <row r="2064" spans="1:7" x14ac:dyDescent="0.2">
      <c r="A2064" s="23" t="s">
        <v>667</v>
      </c>
      <c r="C2064" s="24">
        <f t="shared" si="164"/>
        <v>39406</v>
      </c>
      <c r="D2064" s="23">
        <f t="shared" si="165"/>
        <v>39.32</v>
      </c>
      <c r="E2064" s="23">
        <f t="shared" si="166"/>
        <v>39.32</v>
      </c>
      <c r="F2064" s="23">
        <f t="shared" si="168"/>
        <v>2.2915350575046529E-3</v>
      </c>
      <c r="G2064" s="23">
        <f t="shared" si="167"/>
        <v>2007</v>
      </c>
    </row>
    <row r="2065" spans="1:7" x14ac:dyDescent="0.2">
      <c r="A2065" s="23" t="s">
        <v>666</v>
      </c>
      <c r="C2065" s="24">
        <f t="shared" si="164"/>
        <v>39407</v>
      </c>
      <c r="D2065" s="23">
        <f t="shared" si="165"/>
        <v>39.29</v>
      </c>
      <c r="E2065" s="23">
        <f t="shared" si="166"/>
        <v>39.29</v>
      </c>
      <c r="F2065" s="23">
        <f t="shared" si="168"/>
        <v>-7.6326170859741707E-4</v>
      </c>
      <c r="G2065" s="23">
        <f t="shared" si="167"/>
        <v>2007</v>
      </c>
    </row>
    <row r="2066" spans="1:7" x14ac:dyDescent="0.2">
      <c r="A2066" s="23" t="s">
        <v>665</v>
      </c>
      <c r="C2066" s="24">
        <f t="shared" si="164"/>
        <v>39408</v>
      </c>
      <c r="D2066" s="23">
        <f t="shared" si="165"/>
        <v>39.29</v>
      </c>
      <c r="E2066" s="23">
        <f t="shared" si="166"/>
        <v>39.29</v>
      </c>
      <c r="F2066" s="23">
        <f t="shared" si="168"/>
        <v>0</v>
      </c>
      <c r="G2066" s="23">
        <f t="shared" si="167"/>
        <v>2007</v>
      </c>
    </row>
    <row r="2067" spans="1:7" x14ac:dyDescent="0.2">
      <c r="A2067" s="23" t="s">
        <v>664</v>
      </c>
      <c r="C2067" s="24">
        <f t="shared" si="164"/>
        <v>39409</v>
      </c>
      <c r="D2067" s="23">
        <f t="shared" si="165"/>
        <v>39.65</v>
      </c>
      <c r="E2067" s="23">
        <f t="shared" si="166"/>
        <v>39.65</v>
      </c>
      <c r="F2067" s="23">
        <f t="shared" si="168"/>
        <v>9.1209145104885654E-3</v>
      </c>
      <c r="G2067" s="23">
        <f t="shared" si="167"/>
        <v>2007</v>
      </c>
    </row>
    <row r="2068" spans="1:7" x14ac:dyDescent="0.2">
      <c r="A2068" s="23" t="s">
        <v>663</v>
      </c>
      <c r="C2068" s="24">
        <f t="shared" si="164"/>
        <v>39412</v>
      </c>
      <c r="D2068" s="23">
        <f t="shared" si="165"/>
        <v>39.58</v>
      </c>
      <c r="E2068" s="23">
        <f t="shared" si="166"/>
        <v>39.58</v>
      </c>
      <c r="F2068" s="23">
        <f t="shared" si="168"/>
        <v>-1.7670079064372836E-3</v>
      </c>
      <c r="G2068" s="23">
        <f t="shared" si="167"/>
        <v>2007</v>
      </c>
    </row>
    <row r="2069" spans="1:7" x14ac:dyDescent="0.2">
      <c r="A2069" s="23" t="s">
        <v>662</v>
      </c>
      <c r="C2069" s="24">
        <f t="shared" si="164"/>
        <v>39413</v>
      </c>
      <c r="D2069" s="23">
        <f t="shared" si="165"/>
        <v>39.68</v>
      </c>
      <c r="E2069" s="23">
        <f t="shared" si="166"/>
        <v>39.68</v>
      </c>
      <c r="F2069" s="23">
        <f t="shared" si="168"/>
        <v>2.523342242252407E-3</v>
      </c>
      <c r="G2069" s="23">
        <f t="shared" si="167"/>
        <v>2007</v>
      </c>
    </row>
    <row r="2070" spans="1:7" x14ac:dyDescent="0.2">
      <c r="A2070" s="23" t="s">
        <v>661</v>
      </c>
      <c r="C2070" s="24">
        <f t="shared" si="164"/>
        <v>39414</v>
      </c>
      <c r="D2070" s="23">
        <f t="shared" si="165"/>
        <v>39.56</v>
      </c>
      <c r="E2070" s="23">
        <f t="shared" si="166"/>
        <v>39.56</v>
      </c>
      <c r="F2070" s="23">
        <f t="shared" si="168"/>
        <v>-3.0287756621605925E-3</v>
      </c>
      <c r="G2070" s="23">
        <f t="shared" si="167"/>
        <v>2007</v>
      </c>
    </row>
    <row r="2071" spans="1:7" x14ac:dyDescent="0.2">
      <c r="A2071" s="23" t="s">
        <v>660</v>
      </c>
      <c r="C2071" s="24">
        <f t="shared" si="164"/>
        <v>39415</v>
      </c>
      <c r="D2071" s="23">
        <f t="shared" si="165"/>
        <v>39.65</v>
      </c>
      <c r="E2071" s="23">
        <f t="shared" si="166"/>
        <v>39.65</v>
      </c>
      <c r="F2071" s="23">
        <f t="shared" si="168"/>
        <v>2.2724413263455435E-3</v>
      </c>
      <c r="G2071" s="23">
        <f t="shared" si="167"/>
        <v>2007</v>
      </c>
    </row>
    <row r="2072" spans="1:7" x14ac:dyDescent="0.2">
      <c r="A2072" s="23" t="s">
        <v>659</v>
      </c>
      <c r="C2072" s="24">
        <f t="shared" si="164"/>
        <v>39416</v>
      </c>
      <c r="D2072" s="23">
        <f t="shared" si="165"/>
        <v>39.520000000000003</v>
      </c>
      <c r="E2072" s="23">
        <f t="shared" si="166"/>
        <v>39.520000000000003</v>
      </c>
      <c r="F2072" s="23">
        <f t="shared" si="168"/>
        <v>-3.2840752011897732E-3</v>
      </c>
      <c r="G2072" s="23">
        <f t="shared" si="167"/>
        <v>2007</v>
      </c>
    </row>
    <row r="2073" spans="1:7" x14ac:dyDescent="0.2">
      <c r="A2073" s="23" t="s">
        <v>658</v>
      </c>
      <c r="C2073" s="24">
        <f t="shared" si="164"/>
        <v>39419</v>
      </c>
      <c r="D2073" s="23">
        <f t="shared" si="165"/>
        <v>39.39</v>
      </c>
      <c r="E2073" s="23">
        <f t="shared" si="166"/>
        <v>39.39</v>
      </c>
      <c r="F2073" s="23">
        <f t="shared" si="168"/>
        <v>-3.2948958968526494E-3</v>
      </c>
      <c r="G2073" s="23">
        <f t="shared" si="167"/>
        <v>2007</v>
      </c>
    </row>
    <row r="2074" spans="1:7" x14ac:dyDescent="0.2">
      <c r="A2074" s="23" t="s">
        <v>657</v>
      </c>
      <c r="C2074" s="24">
        <f t="shared" si="164"/>
        <v>39420</v>
      </c>
      <c r="D2074" s="23">
        <f t="shared" si="165"/>
        <v>39.33</v>
      </c>
      <c r="E2074" s="23">
        <f t="shared" si="166"/>
        <v>39.33</v>
      </c>
      <c r="F2074" s="23">
        <f t="shared" si="168"/>
        <v>-1.5243905390963889E-3</v>
      </c>
      <c r="G2074" s="23">
        <f t="shared" si="167"/>
        <v>2007</v>
      </c>
    </row>
    <row r="2075" spans="1:7" x14ac:dyDescent="0.2">
      <c r="A2075" s="23" t="s">
        <v>656</v>
      </c>
      <c r="C2075" s="24">
        <f t="shared" si="164"/>
        <v>39421</v>
      </c>
      <c r="D2075" s="23">
        <f t="shared" si="165"/>
        <v>39.31</v>
      </c>
      <c r="E2075" s="23">
        <f t="shared" si="166"/>
        <v>39.31</v>
      </c>
      <c r="F2075" s="23">
        <f t="shared" si="168"/>
        <v>-5.0864700994906098E-4</v>
      </c>
      <c r="G2075" s="23">
        <f t="shared" si="167"/>
        <v>2007</v>
      </c>
    </row>
    <row r="2076" spans="1:7" x14ac:dyDescent="0.2">
      <c r="A2076" s="23" t="s">
        <v>655</v>
      </c>
      <c r="C2076" s="24">
        <f t="shared" si="164"/>
        <v>39422</v>
      </c>
      <c r="D2076" s="23">
        <f t="shared" si="165"/>
        <v>39.39</v>
      </c>
      <c r="E2076" s="23">
        <f t="shared" si="166"/>
        <v>39.39</v>
      </c>
      <c r="F2076" s="23">
        <f t="shared" si="168"/>
        <v>2.0330375490454802E-3</v>
      </c>
      <c r="G2076" s="23">
        <f t="shared" si="167"/>
        <v>2007</v>
      </c>
    </row>
    <row r="2077" spans="1:7" x14ac:dyDescent="0.2">
      <c r="A2077" s="23" t="s">
        <v>654</v>
      </c>
      <c r="C2077" s="24">
        <f t="shared" si="164"/>
        <v>39423</v>
      </c>
      <c r="D2077" s="23">
        <f t="shared" si="165"/>
        <v>39.36</v>
      </c>
      <c r="E2077" s="23">
        <f t="shared" si="166"/>
        <v>39.36</v>
      </c>
      <c r="F2077" s="23">
        <f t="shared" si="168"/>
        <v>-7.6190479876191359E-4</v>
      </c>
      <c r="G2077" s="23">
        <f t="shared" si="167"/>
        <v>2007</v>
      </c>
    </row>
    <row r="2078" spans="1:7" x14ac:dyDescent="0.2">
      <c r="A2078" s="23" t="s">
        <v>653</v>
      </c>
      <c r="C2078" s="24">
        <f t="shared" si="164"/>
        <v>39426</v>
      </c>
      <c r="D2078" s="23">
        <f t="shared" si="165"/>
        <v>39.299999999999997</v>
      </c>
      <c r="E2078" s="23">
        <f t="shared" si="166"/>
        <v>39.299999999999997</v>
      </c>
      <c r="F2078" s="23">
        <f t="shared" si="168"/>
        <v>-1.5255533088371798E-3</v>
      </c>
      <c r="G2078" s="23">
        <f t="shared" si="167"/>
        <v>2007</v>
      </c>
    </row>
    <row r="2079" spans="1:7" x14ac:dyDescent="0.2">
      <c r="A2079" s="23" t="s">
        <v>652</v>
      </c>
      <c r="C2079" s="24">
        <f t="shared" si="164"/>
        <v>39427</v>
      </c>
      <c r="D2079" s="23">
        <f t="shared" si="165"/>
        <v>39.31</v>
      </c>
      <c r="E2079" s="23">
        <f t="shared" si="166"/>
        <v>39.31</v>
      </c>
      <c r="F2079" s="23">
        <f t="shared" si="168"/>
        <v>2.5442055855348883E-4</v>
      </c>
      <c r="G2079" s="23">
        <f t="shared" si="167"/>
        <v>2007</v>
      </c>
    </row>
    <row r="2080" spans="1:7" x14ac:dyDescent="0.2">
      <c r="A2080" s="23" t="s">
        <v>651</v>
      </c>
      <c r="C2080" s="24">
        <f t="shared" si="164"/>
        <v>39428</v>
      </c>
      <c r="D2080" s="23">
        <f t="shared" si="165"/>
        <v>39.29</v>
      </c>
      <c r="E2080" s="23">
        <f t="shared" si="166"/>
        <v>39.29</v>
      </c>
      <c r="F2080" s="23">
        <f t="shared" si="168"/>
        <v>-5.0890586340065103E-4</v>
      </c>
      <c r="G2080" s="23">
        <f t="shared" si="167"/>
        <v>2007</v>
      </c>
    </row>
    <row r="2081" spans="1:7" x14ac:dyDescent="0.2">
      <c r="A2081" s="23" t="s">
        <v>650</v>
      </c>
      <c r="C2081" s="24">
        <f t="shared" si="164"/>
        <v>39429</v>
      </c>
      <c r="D2081" s="23">
        <f t="shared" si="165"/>
        <v>39.29</v>
      </c>
      <c r="E2081" s="23">
        <f t="shared" si="166"/>
        <v>39.29</v>
      </c>
      <c r="F2081" s="23">
        <f t="shared" si="168"/>
        <v>0</v>
      </c>
      <c r="G2081" s="23">
        <f t="shared" si="167"/>
        <v>2007</v>
      </c>
    </row>
    <row r="2082" spans="1:7" x14ac:dyDescent="0.2">
      <c r="A2082" s="23" t="s">
        <v>649</v>
      </c>
      <c r="C2082" s="24">
        <f t="shared" si="164"/>
        <v>39430</v>
      </c>
      <c r="D2082" s="23">
        <f t="shared" si="165"/>
        <v>39.299999999999997</v>
      </c>
      <c r="E2082" s="23">
        <f t="shared" si="166"/>
        <v>39.299999999999997</v>
      </c>
      <c r="F2082" s="23">
        <f t="shared" si="168"/>
        <v>2.5448530484721012E-4</v>
      </c>
      <c r="G2082" s="23">
        <f t="shared" si="167"/>
        <v>2007</v>
      </c>
    </row>
    <row r="2083" spans="1:7" x14ac:dyDescent="0.2">
      <c r="A2083" s="23" t="s">
        <v>648</v>
      </c>
      <c r="C2083" s="24">
        <f t="shared" si="164"/>
        <v>39433</v>
      </c>
      <c r="D2083" s="23">
        <f t="shared" si="165"/>
        <v>39.49</v>
      </c>
      <c r="E2083" s="23">
        <f t="shared" si="166"/>
        <v>39.49</v>
      </c>
      <c r="F2083" s="23">
        <f t="shared" si="168"/>
        <v>4.8229564233425682E-3</v>
      </c>
      <c r="G2083" s="23">
        <f t="shared" si="167"/>
        <v>2007</v>
      </c>
    </row>
    <row r="2084" spans="1:7" x14ac:dyDescent="0.2">
      <c r="A2084" s="23" t="s">
        <v>647</v>
      </c>
      <c r="C2084" s="24">
        <f t="shared" si="164"/>
        <v>39434</v>
      </c>
      <c r="D2084" s="23">
        <f t="shared" si="165"/>
        <v>39.479999999999997</v>
      </c>
      <c r="E2084" s="23">
        <f t="shared" si="166"/>
        <v>39.479999999999997</v>
      </c>
      <c r="F2084" s="23">
        <f t="shared" si="168"/>
        <v>-2.532607332773323E-4</v>
      </c>
      <c r="G2084" s="23">
        <f t="shared" si="167"/>
        <v>2007</v>
      </c>
    </row>
    <row r="2085" spans="1:7" x14ac:dyDescent="0.2">
      <c r="A2085" s="23" t="s">
        <v>646</v>
      </c>
      <c r="C2085" s="24">
        <f t="shared" si="164"/>
        <v>39435</v>
      </c>
      <c r="D2085" s="23">
        <f t="shared" si="165"/>
        <v>39.549999999999997</v>
      </c>
      <c r="E2085" s="23">
        <f t="shared" si="166"/>
        <v>39.549999999999997</v>
      </c>
      <c r="F2085" s="23">
        <f t="shared" si="168"/>
        <v>1.7714796483820209E-3</v>
      </c>
      <c r="G2085" s="23">
        <f t="shared" si="167"/>
        <v>2007</v>
      </c>
    </row>
    <row r="2086" spans="1:7" x14ac:dyDescent="0.2">
      <c r="A2086" s="23" t="s">
        <v>645</v>
      </c>
      <c r="C2086" s="24">
        <f t="shared" si="164"/>
        <v>39436</v>
      </c>
      <c r="D2086" s="23">
        <f t="shared" si="165"/>
        <v>39.409999999999997</v>
      </c>
      <c r="E2086" s="23">
        <f t="shared" si="166"/>
        <v>39.409999999999997</v>
      </c>
      <c r="F2086" s="23">
        <f t="shared" si="168"/>
        <v>-3.5461030067505889E-3</v>
      </c>
      <c r="G2086" s="23">
        <f t="shared" si="167"/>
        <v>2007</v>
      </c>
    </row>
    <row r="2087" spans="1:7" x14ac:dyDescent="0.2">
      <c r="A2087" s="23" t="s">
        <v>644</v>
      </c>
      <c r="C2087" s="24">
        <f t="shared" si="164"/>
        <v>39437</v>
      </c>
      <c r="D2087" s="23">
        <f t="shared" si="165"/>
        <v>39.299999999999997</v>
      </c>
      <c r="E2087" s="23">
        <f t="shared" si="166"/>
        <v>39.299999999999997</v>
      </c>
      <c r="F2087" s="23">
        <f t="shared" si="168"/>
        <v>-2.7950723316968072E-3</v>
      </c>
      <c r="G2087" s="23">
        <f t="shared" si="167"/>
        <v>2007</v>
      </c>
    </row>
    <row r="2088" spans="1:7" x14ac:dyDescent="0.2">
      <c r="A2088" s="23" t="s">
        <v>643</v>
      </c>
      <c r="C2088" s="24">
        <f t="shared" si="164"/>
        <v>39440</v>
      </c>
      <c r="D2088" s="23">
        <f t="shared" si="165"/>
        <v>39.380000000000003</v>
      </c>
      <c r="E2088" s="23">
        <f t="shared" si="166"/>
        <v>39.380000000000003</v>
      </c>
      <c r="F2088" s="23">
        <f t="shared" si="168"/>
        <v>2.0335543357641699E-3</v>
      </c>
      <c r="G2088" s="23">
        <f t="shared" si="167"/>
        <v>2007</v>
      </c>
    </row>
    <row r="2089" spans="1:7" x14ac:dyDescent="0.2">
      <c r="A2089" s="23" t="s">
        <v>642</v>
      </c>
      <c r="C2089" s="24">
        <f t="shared" si="164"/>
        <v>39441</v>
      </c>
      <c r="D2089" s="23" t="e">
        <f t="shared" si="165"/>
        <v>#VALUE!</v>
      </c>
      <c r="E2089" s="23">
        <f t="shared" si="166"/>
        <v>39.380000000000003</v>
      </c>
      <c r="F2089" s="23">
        <f t="shared" si="168"/>
        <v>0</v>
      </c>
      <c r="G2089" s="23">
        <f t="shared" si="167"/>
        <v>2007</v>
      </c>
    </row>
    <row r="2090" spans="1:7" x14ac:dyDescent="0.2">
      <c r="A2090" s="23" t="s">
        <v>641</v>
      </c>
      <c r="C2090" s="24">
        <f t="shared" si="164"/>
        <v>39442</v>
      </c>
      <c r="D2090" s="23">
        <f t="shared" si="165"/>
        <v>39.380000000000003</v>
      </c>
      <c r="E2090" s="23">
        <f t="shared" si="166"/>
        <v>39.380000000000003</v>
      </c>
      <c r="F2090" s="23">
        <f t="shared" si="168"/>
        <v>0</v>
      </c>
      <c r="G2090" s="23">
        <f t="shared" si="167"/>
        <v>2007</v>
      </c>
    </row>
    <row r="2091" spans="1:7" x14ac:dyDescent="0.2">
      <c r="A2091" s="23" t="s">
        <v>640</v>
      </c>
      <c r="C2091" s="24">
        <f t="shared" si="164"/>
        <v>39443</v>
      </c>
      <c r="D2091" s="23">
        <f t="shared" si="165"/>
        <v>39.4</v>
      </c>
      <c r="E2091" s="23">
        <f t="shared" si="166"/>
        <v>39.4</v>
      </c>
      <c r="F2091" s="23">
        <f t="shared" si="168"/>
        <v>5.0774309290865511E-4</v>
      </c>
      <c r="G2091" s="23">
        <f t="shared" si="167"/>
        <v>2007</v>
      </c>
    </row>
    <row r="2092" spans="1:7" x14ac:dyDescent="0.2">
      <c r="A2092" s="23" t="s">
        <v>639</v>
      </c>
      <c r="C2092" s="24">
        <f t="shared" si="164"/>
        <v>39444</v>
      </c>
      <c r="D2092" s="23">
        <f t="shared" si="165"/>
        <v>39.43</v>
      </c>
      <c r="E2092" s="23">
        <f t="shared" si="166"/>
        <v>39.43</v>
      </c>
      <c r="F2092" s="23">
        <f t="shared" si="168"/>
        <v>7.6113158564778533E-4</v>
      </c>
      <c r="G2092" s="23">
        <f t="shared" si="167"/>
        <v>2007</v>
      </c>
    </row>
    <row r="2093" spans="1:7" x14ac:dyDescent="0.2">
      <c r="A2093" s="23" t="s">
        <v>638</v>
      </c>
      <c r="C2093" s="24">
        <f t="shared" si="164"/>
        <v>39447</v>
      </c>
      <c r="D2093" s="23">
        <f t="shared" si="165"/>
        <v>39.409999999999997</v>
      </c>
      <c r="E2093" s="23">
        <f t="shared" si="166"/>
        <v>39.409999999999997</v>
      </c>
      <c r="F2093" s="23">
        <f t="shared" si="168"/>
        <v>-5.0735668262356221E-4</v>
      </c>
      <c r="G2093" s="23">
        <f t="shared" si="167"/>
        <v>2007</v>
      </c>
    </row>
    <row r="2094" spans="1:7" x14ac:dyDescent="0.2">
      <c r="A2094" s="23" t="s">
        <v>637</v>
      </c>
      <c r="C2094" s="24">
        <f t="shared" si="164"/>
        <v>39448</v>
      </c>
      <c r="D2094" s="23" t="e">
        <f t="shared" si="165"/>
        <v>#VALUE!</v>
      </c>
      <c r="E2094" s="23">
        <f t="shared" si="166"/>
        <v>39.409999999999997</v>
      </c>
      <c r="F2094" s="23">
        <f t="shared" si="168"/>
        <v>0</v>
      </c>
      <c r="G2094" s="23">
        <f t="shared" si="167"/>
        <v>2008</v>
      </c>
    </row>
    <row r="2095" spans="1:7" x14ac:dyDescent="0.2">
      <c r="A2095" s="23" t="s">
        <v>636</v>
      </c>
      <c r="C2095" s="24">
        <f t="shared" si="164"/>
        <v>39449</v>
      </c>
      <c r="D2095" s="23">
        <f t="shared" si="165"/>
        <v>39.409999999999997</v>
      </c>
      <c r="E2095" s="23">
        <f t="shared" si="166"/>
        <v>39.409999999999997</v>
      </c>
      <c r="F2095" s="23">
        <f t="shared" si="168"/>
        <v>0</v>
      </c>
      <c r="G2095" s="23">
        <f t="shared" si="167"/>
        <v>2008</v>
      </c>
    </row>
    <row r="2096" spans="1:7" x14ac:dyDescent="0.2">
      <c r="A2096" s="23" t="s">
        <v>635</v>
      </c>
      <c r="C2096" s="24">
        <f t="shared" si="164"/>
        <v>39450</v>
      </c>
      <c r="D2096" s="23">
        <f t="shared" si="165"/>
        <v>39.26</v>
      </c>
      <c r="E2096" s="23">
        <f t="shared" si="166"/>
        <v>39.26</v>
      </c>
      <c r="F2096" s="23">
        <f t="shared" si="168"/>
        <v>-3.8134023585973159E-3</v>
      </c>
      <c r="G2096" s="23">
        <f t="shared" si="167"/>
        <v>2008</v>
      </c>
    </row>
    <row r="2097" spans="1:7" x14ac:dyDescent="0.2">
      <c r="A2097" s="23" t="s">
        <v>634</v>
      </c>
      <c r="C2097" s="24">
        <f t="shared" si="164"/>
        <v>39451</v>
      </c>
      <c r="D2097" s="23">
        <f t="shared" si="165"/>
        <v>39.15</v>
      </c>
      <c r="E2097" s="23">
        <f t="shared" si="166"/>
        <v>39.15</v>
      </c>
      <c r="F2097" s="23">
        <f t="shared" si="168"/>
        <v>-2.8057664115029128E-3</v>
      </c>
      <c r="G2097" s="23">
        <f t="shared" si="167"/>
        <v>2008</v>
      </c>
    </row>
    <row r="2098" spans="1:7" x14ac:dyDescent="0.2">
      <c r="A2098" s="23" t="s">
        <v>633</v>
      </c>
      <c r="C2098" s="24">
        <f t="shared" si="164"/>
        <v>39454</v>
      </c>
      <c r="D2098" s="23">
        <f t="shared" si="165"/>
        <v>39.15</v>
      </c>
      <c r="E2098" s="23">
        <f t="shared" si="166"/>
        <v>39.15</v>
      </c>
      <c r="F2098" s="23">
        <f t="shared" si="168"/>
        <v>0</v>
      </c>
      <c r="G2098" s="23">
        <f t="shared" si="167"/>
        <v>2008</v>
      </c>
    </row>
    <row r="2099" spans="1:7" x14ac:dyDescent="0.2">
      <c r="A2099" s="23" t="s">
        <v>632</v>
      </c>
      <c r="C2099" s="24">
        <f t="shared" si="164"/>
        <v>39455</v>
      </c>
      <c r="D2099" s="23">
        <f t="shared" si="165"/>
        <v>39.130000000000003</v>
      </c>
      <c r="E2099" s="23">
        <f t="shared" si="166"/>
        <v>39.130000000000003</v>
      </c>
      <c r="F2099" s="23">
        <f t="shared" si="168"/>
        <v>-5.1098621449089721E-4</v>
      </c>
      <c r="G2099" s="23">
        <f t="shared" si="167"/>
        <v>2008</v>
      </c>
    </row>
    <row r="2100" spans="1:7" x14ac:dyDescent="0.2">
      <c r="A2100" s="23" t="s">
        <v>631</v>
      </c>
      <c r="C2100" s="24">
        <f t="shared" si="164"/>
        <v>39456</v>
      </c>
      <c r="D2100" s="23">
        <f t="shared" si="165"/>
        <v>39.130000000000003</v>
      </c>
      <c r="E2100" s="23">
        <f t="shared" si="166"/>
        <v>39.130000000000003</v>
      </c>
      <c r="F2100" s="23">
        <f t="shared" si="168"/>
        <v>0</v>
      </c>
      <c r="G2100" s="23">
        <f t="shared" si="167"/>
        <v>2008</v>
      </c>
    </row>
    <row r="2101" spans="1:7" x14ac:dyDescent="0.2">
      <c r="A2101" s="23" t="s">
        <v>630</v>
      </c>
      <c r="C2101" s="24">
        <f t="shared" si="164"/>
        <v>39457</v>
      </c>
      <c r="D2101" s="23">
        <f t="shared" si="165"/>
        <v>39.270000000000003</v>
      </c>
      <c r="E2101" s="23">
        <f t="shared" si="166"/>
        <v>39.270000000000003</v>
      </c>
      <c r="F2101" s="23">
        <f t="shared" si="168"/>
        <v>3.5714323675971795E-3</v>
      </c>
      <c r="G2101" s="23">
        <f t="shared" si="167"/>
        <v>2008</v>
      </c>
    </row>
    <row r="2102" spans="1:7" x14ac:dyDescent="0.2">
      <c r="A2102" s="23" t="s">
        <v>629</v>
      </c>
      <c r="C2102" s="24">
        <f t="shared" si="164"/>
        <v>39458</v>
      </c>
      <c r="D2102" s="23">
        <f t="shared" si="165"/>
        <v>39.15</v>
      </c>
      <c r="E2102" s="23">
        <f t="shared" si="166"/>
        <v>39.15</v>
      </c>
      <c r="F2102" s="23">
        <f t="shared" si="168"/>
        <v>-3.0604461531063163E-3</v>
      </c>
      <c r="G2102" s="23">
        <f t="shared" si="167"/>
        <v>2008</v>
      </c>
    </row>
    <row r="2103" spans="1:7" x14ac:dyDescent="0.2">
      <c r="A2103" s="23" t="s">
        <v>628</v>
      </c>
      <c r="C2103" s="24">
        <f t="shared" si="164"/>
        <v>39461</v>
      </c>
      <c r="D2103" s="23">
        <f t="shared" si="165"/>
        <v>39.14</v>
      </c>
      <c r="E2103" s="23">
        <f t="shared" si="166"/>
        <v>39.14</v>
      </c>
      <c r="F2103" s="23">
        <f t="shared" si="168"/>
        <v>-2.5546046888187869E-4</v>
      </c>
      <c r="G2103" s="23">
        <f t="shared" si="167"/>
        <v>2008</v>
      </c>
    </row>
    <row r="2104" spans="1:7" x14ac:dyDescent="0.2">
      <c r="A2104" s="23" t="s">
        <v>627</v>
      </c>
      <c r="C2104" s="24">
        <f t="shared" si="164"/>
        <v>39462</v>
      </c>
      <c r="D2104" s="23">
        <f t="shared" si="165"/>
        <v>39.26</v>
      </c>
      <c r="E2104" s="23">
        <f t="shared" si="166"/>
        <v>39.26</v>
      </c>
      <c r="F2104" s="23">
        <f t="shared" si="168"/>
        <v>3.061226880384751E-3</v>
      </c>
      <c r="G2104" s="23">
        <f t="shared" si="167"/>
        <v>2008</v>
      </c>
    </row>
    <row r="2105" spans="1:7" x14ac:dyDescent="0.2">
      <c r="A2105" s="23" t="s">
        <v>626</v>
      </c>
      <c r="C2105" s="24">
        <f t="shared" si="164"/>
        <v>39463</v>
      </c>
      <c r="D2105" s="23">
        <f t="shared" si="165"/>
        <v>39.29</v>
      </c>
      <c r="E2105" s="23">
        <f t="shared" si="166"/>
        <v>39.29</v>
      </c>
      <c r="F2105" s="23">
        <f t="shared" si="168"/>
        <v>7.6384472205350462E-4</v>
      </c>
      <c r="G2105" s="23">
        <f t="shared" si="167"/>
        <v>2008</v>
      </c>
    </row>
    <row r="2106" spans="1:7" x14ac:dyDescent="0.2">
      <c r="A2106" s="23" t="s">
        <v>625</v>
      </c>
      <c r="C2106" s="24">
        <f t="shared" si="164"/>
        <v>39464</v>
      </c>
      <c r="D2106" s="23">
        <f t="shared" si="165"/>
        <v>39.159999999999997</v>
      </c>
      <c r="E2106" s="23">
        <f t="shared" si="166"/>
        <v>39.159999999999997</v>
      </c>
      <c r="F2106" s="23">
        <f t="shared" si="168"/>
        <v>-3.3142159080588071E-3</v>
      </c>
      <c r="G2106" s="23">
        <f t="shared" si="167"/>
        <v>2008</v>
      </c>
    </row>
    <row r="2107" spans="1:7" x14ac:dyDescent="0.2">
      <c r="A2107" s="23" t="s">
        <v>624</v>
      </c>
      <c r="C2107" s="24">
        <f t="shared" si="164"/>
        <v>39465</v>
      </c>
      <c r="D2107" s="23">
        <f t="shared" si="165"/>
        <v>39.200000000000003</v>
      </c>
      <c r="E2107" s="23">
        <f t="shared" si="166"/>
        <v>39.200000000000003</v>
      </c>
      <c r="F2107" s="23">
        <f t="shared" si="168"/>
        <v>1.0209291341073648E-3</v>
      </c>
      <c r="G2107" s="23">
        <f t="shared" si="167"/>
        <v>2008</v>
      </c>
    </row>
    <row r="2108" spans="1:7" x14ac:dyDescent="0.2">
      <c r="A2108" s="23" t="s">
        <v>623</v>
      </c>
      <c r="C2108" s="24">
        <f t="shared" si="164"/>
        <v>39468</v>
      </c>
      <c r="D2108" s="23" t="e">
        <f t="shared" si="165"/>
        <v>#VALUE!</v>
      </c>
      <c r="E2108" s="23">
        <f t="shared" si="166"/>
        <v>39.200000000000003</v>
      </c>
      <c r="F2108" s="23">
        <f t="shared" si="168"/>
        <v>0</v>
      </c>
      <c r="G2108" s="23">
        <f t="shared" si="167"/>
        <v>2008</v>
      </c>
    </row>
    <row r="2109" spans="1:7" x14ac:dyDescent="0.2">
      <c r="A2109" s="23" t="s">
        <v>622</v>
      </c>
      <c r="C2109" s="24">
        <f t="shared" si="164"/>
        <v>39469</v>
      </c>
      <c r="D2109" s="23">
        <f t="shared" si="165"/>
        <v>39.380000000000003</v>
      </c>
      <c r="E2109" s="23">
        <f t="shared" si="166"/>
        <v>39.380000000000003</v>
      </c>
      <c r="F2109" s="23">
        <f t="shared" si="168"/>
        <v>4.5813264145625164E-3</v>
      </c>
      <c r="G2109" s="23">
        <f t="shared" si="167"/>
        <v>2008</v>
      </c>
    </row>
    <row r="2110" spans="1:7" x14ac:dyDescent="0.2">
      <c r="A2110" s="23" t="s">
        <v>621</v>
      </c>
      <c r="C2110" s="24">
        <f t="shared" si="164"/>
        <v>39470</v>
      </c>
      <c r="D2110" s="23">
        <f t="shared" si="165"/>
        <v>39.549999999999997</v>
      </c>
      <c r="E2110" s="23">
        <f t="shared" si="166"/>
        <v>39.549999999999997</v>
      </c>
      <c r="F2110" s="23">
        <f t="shared" si="168"/>
        <v>4.3076210026832158E-3</v>
      </c>
      <c r="G2110" s="23">
        <f t="shared" si="167"/>
        <v>2008</v>
      </c>
    </row>
    <row r="2111" spans="1:7" x14ac:dyDescent="0.2">
      <c r="A2111" s="23" t="s">
        <v>620</v>
      </c>
      <c r="C2111" s="24">
        <f t="shared" si="164"/>
        <v>39471</v>
      </c>
      <c r="D2111" s="23">
        <f t="shared" si="165"/>
        <v>39.369999999999997</v>
      </c>
      <c r="E2111" s="23">
        <f t="shared" si="166"/>
        <v>39.369999999999997</v>
      </c>
      <c r="F2111" s="23">
        <f t="shared" si="168"/>
        <v>-4.5615892580166857E-3</v>
      </c>
      <c r="G2111" s="23">
        <f t="shared" si="167"/>
        <v>2008</v>
      </c>
    </row>
    <row r="2112" spans="1:7" x14ac:dyDescent="0.2">
      <c r="A2112" s="23" t="s">
        <v>619</v>
      </c>
      <c r="C2112" s="24">
        <f t="shared" si="164"/>
        <v>39472</v>
      </c>
      <c r="D2112" s="23">
        <f t="shared" si="165"/>
        <v>39.33</v>
      </c>
      <c r="E2112" s="23">
        <f t="shared" si="166"/>
        <v>39.33</v>
      </c>
      <c r="F2112" s="23">
        <f t="shared" si="168"/>
        <v>-1.0165185119279476E-3</v>
      </c>
      <c r="G2112" s="23">
        <f t="shared" si="167"/>
        <v>2008</v>
      </c>
    </row>
    <row r="2113" spans="1:7" x14ac:dyDescent="0.2">
      <c r="A2113" s="23" t="s">
        <v>618</v>
      </c>
      <c r="C2113" s="24">
        <f t="shared" si="164"/>
        <v>39475</v>
      </c>
      <c r="D2113" s="23">
        <f t="shared" si="165"/>
        <v>39.35</v>
      </c>
      <c r="E2113" s="23">
        <f t="shared" si="166"/>
        <v>39.35</v>
      </c>
      <c r="F2113" s="23">
        <f t="shared" si="168"/>
        <v>5.0838841969414047E-4</v>
      </c>
      <c r="G2113" s="23">
        <f t="shared" si="167"/>
        <v>2008</v>
      </c>
    </row>
    <row r="2114" spans="1:7" x14ac:dyDescent="0.2">
      <c r="A2114" s="23" t="s">
        <v>617</v>
      </c>
      <c r="C2114" s="24">
        <f t="shared" si="164"/>
        <v>39476</v>
      </c>
      <c r="D2114" s="23">
        <f t="shared" si="165"/>
        <v>39.28</v>
      </c>
      <c r="E2114" s="23">
        <f t="shared" si="166"/>
        <v>39.28</v>
      </c>
      <c r="F2114" s="23">
        <f t="shared" si="168"/>
        <v>-1.7804913771471266E-3</v>
      </c>
      <c r="G2114" s="23">
        <f t="shared" si="167"/>
        <v>2008</v>
      </c>
    </row>
    <row r="2115" spans="1:7" x14ac:dyDescent="0.2">
      <c r="A2115" s="23" t="s">
        <v>616</v>
      </c>
      <c r="C2115" s="24">
        <f t="shared" si="164"/>
        <v>39477</v>
      </c>
      <c r="D2115" s="23">
        <f t="shared" si="165"/>
        <v>39.35</v>
      </c>
      <c r="E2115" s="23">
        <f t="shared" si="166"/>
        <v>39.35</v>
      </c>
      <c r="F2115" s="23">
        <f t="shared" si="168"/>
        <v>1.7804913771471923E-3</v>
      </c>
      <c r="G2115" s="23">
        <f t="shared" si="167"/>
        <v>2008</v>
      </c>
    </row>
    <row r="2116" spans="1:7" x14ac:dyDescent="0.2">
      <c r="A2116" s="23" t="s">
        <v>615</v>
      </c>
      <c r="C2116" s="24">
        <f t="shared" si="164"/>
        <v>39478</v>
      </c>
      <c r="D2116" s="23">
        <f t="shared" si="165"/>
        <v>39.31</v>
      </c>
      <c r="E2116" s="23">
        <f t="shared" si="166"/>
        <v>39.31</v>
      </c>
      <c r="F2116" s="23">
        <f t="shared" si="168"/>
        <v>-1.0170354296432653E-3</v>
      </c>
      <c r="G2116" s="23">
        <f t="shared" si="167"/>
        <v>2008</v>
      </c>
    </row>
    <row r="2117" spans="1:7" x14ac:dyDescent="0.2">
      <c r="A2117" s="23" t="s">
        <v>614</v>
      </c>
      <c r="C2117" s="24">
        <f t="shared" si="164"/>
        <v>39479</v>
      </c>
      <c r="D2117" s="23">
        <f t="shared" si="165"/>
        <v>39.119999999999997</v>
      </c>
      <c r="E2117" s="23">
        <f t="shared" si="166"/>
        <v>39.119999999999997</v>
      </c>
      <c r="F2117" s="23">
        <f t="shared" si="168"/>
        <v>-4.8450942671525235E-3</v>
      </c>
      <c r="G2117" s="23">
        <f t="shared" si="167"/>
        <v>2008</v>
      </c>
    </row>
    <row r="2118" spans="1:7" x14ac:dyDescent="0.2">
      <c r="A2118" s="23" t="s">
        <v>613</v>
      </c>
      <c r="C2118" s="24">
        <f t="shared" si="164"/>
        <v>39482</v>
      </c>
      <c r="D2118" s="23">
        <f t="shared" si="165"/>
        <v>39.130000000000003</v>
      </c>
      <c r="E2118" s="23">
        <f t="shared" si="166"/>
        <v>39.130000000000003</v>
      </c>
      <c r="F2118" s="23">
        <f t="shared" si="168"/>
        <v>2.5559105570471292E-4</v>
      </c>
      <c r="G2118" s="23">
        <f t="shared" si="167"/>
        <v>2008</v>
      </c>
    </row>
    <row r="2119" spans="1:7" x14ac:dyDescent="0.2">
      <c r="A2119" s="23" t="s">
        <v>612</v>
      </c>
      <c r="C2119" s="24">
        <f t="shared" si="164"/>
        <v>39483</v>
      </c>
      <c r="D2119" s="23">
        <f t="shared" si="165"/>
        <v>39.4</v>
      </c>
      <c r="E2119" s="23">
        <f t="shared" si="166"/>
        <v>39.4</v>
      </c>
      <c r="F2119" s="23">
        <f t="shared" si="168"/>
        <v>6.8763800815669698E-3</v>
      </c>
      <c r="G2119" s="23">
        <f t="shared" si="167"/>
        <v>2008</v>
      </c>
    </row>
    <row r="2120" spans="1:7" x14ac:dyDescent="0.2">
      <c r="A2120" s="23" t="s">
        <v>611</v>
      </c>
      <c r="C2120" s="24">
        <f t="shared" ref="C2120:C2183" si="169">VALUE(LEFT(A2120,15))</f>
        <v>39484</v>
      </c>
      <c r="D2120" s="23">
        <f t="shared" ref="D2120:D2183" si="170">VALUE(RIGHT(A2120,9))</f>
        <v>39.49</v>
      </c>
      <c r="E2120" s="23">
        <f t="shared" ref="E2120:E2183" si="171">IF(ISNUMBER(D2120),D2120,D2119)</f>
        <v>39.49</v>
      </c>
      <c r="F2120" s="23">
        <f t="shared" si="168"/>
        <v>2.281658994670018E-3</v>
      </c>
      <c r="G2120" s="23">
        <f t="shared" ref="G2120:G2183" si="172">YEAR(C2120)</f>
        <v>2008</v>
      </c>
    </row>
    <row r="2121" spans="1:7" x14ac:dyDescent="0.2">
      <c r="A2121" s="23" t="s">
        <v>610</v>
      </c>
      <c r="C2121" s="24">
        <f t="shared" si="169"/>
        <v>39485</v>
      </c>
      <c r="D2121" s="23">
        <f t="shared" si="170"/>
        <v>39.43</v>
      </c>
      <c r="E2121" s="23">
        <f t="shared" si="171"/>
        <v>39.43</v>
      </c>
      <c r="F2121" s="23">
        <f t="shared" ref="F2121:F2184" si="173">LN(E2121/E2120)</f>
        <v>-1.520527409022277E-3</v>
      </c>
      <c r="G2121" s="23">
        <f t="shared" si="172"/>
        <v>2008</v>
      </c>
    </row>
    <row r="2122" spans="1:7" x14ac:dyDescent="0.2">
      <c r="A2122" s="23" t="s">
        <v>609</v>
      </c>
      <c r="C2122" s="24">
        <f t="shared" si="169"/>
        <v>39486</v>
      </c>
      <c r="D2122" s="23">
        <f t="shared" si="170"/>
        <v>39.61</v>
      </c>
      <c r="E2122" s="23">
        <f t="shared" si="171"/>
        <v>39.61</v>
      </c>
      <c r="F2122" s="23">
        <f t="shared" si="173"/>
        <v>4.5546637442895549E-3</v>
      </c>
      <c r="G2122" s="23">
        <f t="shared" si="172"/>
        <v>2008</v>
      </c>
    </row>
    <row r="2123" spans="1:7" x14ac:dyDescent="0.2">
      <c r="A2123" s="23" t="s">
        <v>608</v>
      </c>
      <c r="C2123" s="24">
        <f t="shared" si="169"/>
        <v>39489</v>
      </c>
      <c r="D2123" s="23">
        <f t="shared" si="170"/>
        <v>39.6</v>
      </c>
      <c r="E2123" s="23">
        <f t="shared" si="171"/>
        <v>39.6</v>
      </c>
      <c r="F2123" s="23">
        <f t="shared" si="173"/>
        <v>-2.5249337339032296E-4</v>
      </c>
      <c r="G2123" s="23">
        <f t="shared" si="172"/>
        <v>2008</v>
      </c>
    </row>
    <row r="2124" spans="1:7" x14ac:dyDescent="0.2">
      <c r="A2124" s="23" t="s">
        <v>607</v>
      </c>
      <c r="C2124" s="24">
        <f t="shared" si="169"/>
        <v>39490</v>
      </c>
      <c r="D2124" s="23">
        <f t="shared" si="170"/>
        <v>39.56</v>
      </c>
      <c r="E2124" s="23">
        <f t="shared" si="171"/>
        <v>39.56</v>
      </c>
      <c r="F2124" s="23">
        <f t="shared" si="173"/>
        <v>-1.0106115059235032E-3</v>
      </c>
      <c r="G2124" s="23">
        <f t="shared" si="172"/>
        <v>2008</v>
      </c>
    </row>
    <row r="2125" spans="1:7" x14ac:dyDescent="0.2">
      <c r="A2125" s="23" t="s">
        <v>606</v>
      </c>
      <c r="C2125" s="24">
        <f t="shared" si="169"/>
        <v>39491</v>
      </c>
      <c r="D2125" s="23">
        <f t="shared" si="170"/>
        <v>39.75</v>
      </c>
      <c r="E2125" s="23">
        <f t="shared" si="171"/>
        <v>39.75</v>
      </c>
      <c r="F2125" s="23">
        <f t="shared" si="173"/>
        <v>4.7913343458295884E-3</v>
      </c>
      <c r="G2125" s="23">
        <f t="shared" si="172"/>
        <v>2008</v>
      </c>
    </row>
    <row r="2126" spans="1:7" x14ac:dyDescent="0.2">
      <c r="A2126" s="23" t="s">
        <v>605</v>
      </c>
      <c r="C2126" s="24">
        <f t="shared" si="169"/>
        <v>39492</v>
      </c>
      <c r="D2126" s="23">
        <f t="shared" si="170"/>
        <v>39.57</v>
      </c>
      <c r="E2126" s="23">
        <f t="shared" si="171"/>
        <v>39.57</v>
      </c>
      <c r="F2126" s="23">
        <f t="shared" si="173"/>
        <v>-4.5385857030079612E-3</v>
      </c>
      <c r="G2126" s="23">
        <f t="shared" si="172"/>
        <v>2008</v>
      </c>
    </row>
    <row r="2127" spans="1:7" x14ac:dyDescent="0.2">
      <c r="A2127" s="23" t="s">
        <v>604</v>
      </c>
      <c r="C2127" s="24">
        <f t="shared" si="169"/>
        <v>39493</v>
      </c>
      <c r="D2127" s="23">
        <f t="shared" si="170"/>
        <v>39.65</v>
      </c>
      <c r="E2127" s="23">
        <f t="shared" si="171"/>
        <v>39.65</v>
      </c>
      <c r="F2127" s="23">
        <f t="shared" si="173"/>
        <v>2.0196926835239944E-3</v>
      </c>
      <c r="G2127" s="23">
        <f t="shared" si="172"/>
        <v>2008</v>
      </c>
    </row>
    <row r="2128" spans="1:7" x14ac:dyDescent="0.2">
      <c r="A2128" s="23" t="s">
        <v>603</v>
      </c>
      <c r="C2128" s="24">
        <f t="shared" si="169"/>
        <v>39496</v>
      </c>
      <c r="D2128" s="23" t="e">
        <f t="shared" si="170"/>
        <v>#VALUE!</v>
      </c>
      <c r="E2128" s="23">
        <f t="shared" si="171"/>
        <v>39.65</v>
      </c>
      <c r="F2128" s="23">
        <f t="shared" si="173"/>
        <v>0</v>
      </c>
      <c r="G2128" s="23">
        <f t="shared" si="172"/>
        <v>2008</v>
      </c>
    </row>
    <row r="2129" spans="1:7" x14ac:dyDescent="0.2">
      <c r="A2129" s="23" t="s">
        <v>602</v>
      </c>
      <c r="C2129" s="24">
        <f t="shared" si="169"/>
        <v>39497</v>
      </c>
      <c r="D2129" s="23">
        <f t="shared" si="170"/>
        <v>39.909999999999997</v>
      </c>
      <c r="E2129" s="23">
        <f t="shared" si="171"/>
        <v>39.909999999999997</v>
      </c>
      <c r="F2129" s="23">
        <f t="shared" si="173"/>
        <v>6.5359709797854493E-3</v>
      </c>
      <c r="G2129" s="23">
        <f t="shared" si="172"/>
        <v>2008</v>
      </c>
    </row>
    <row r="2130" spans="1:7" x14ac:dyDescent="0.2">
      <c r="A2130" s="23" t="s">
        <v>601</v>
      </c>
      <c r="C2130" s="24">
        <f t="shared" si="169"/>
        <v>39498</v>
      </c>
      <c r="D2130" s="23">
        <f t="shared" si="170"/>
        <v>40.11</v>
      </c>
      <c r="E2130" s="23">
        <f t="shared" si="171"/>
        <v>40.11</v>
      </c>
      <c r="F2130" s="23">
        <f t="shared" si="173"/>
        <v>4.9987607213191005E-3</v>
      </c>
      <c r="G2130" s="23">
        <f t="shared" si="172"/>
        <v>2008</v>
      </c>
    </row>
    <row r="2131" spans="1:7" x14ac:dyDescent="0.2">
      <c r="A2131" s="23" t="s">
        <v>600</v>
      </c>
      <c r="C2131" s="24">
        <f t="shared" si="169"/>
        <v>39499</v>
      </c>
      <c r="D2131" s="23">
        <f t="shared" si="170"/>
        <v>39.83</v>
      </c>
      <c r="E2131" s="23">
        <f t="shared" si="171"/>
        <v>39.83</v>
      </c>
      <c r="F2131" s="23">
        <f t="shared" si="173"/>
        <v>-7.0052825884086879E-3</v>
      </c>
      <c r="G2131" s="23">
        <f t="shared" si="172"/>
        <v>2008</v>
      </c>
    </row>
    <row r="2132" spans="1:7" x14ac:dyDescent="0.2">
      <c r="A2132" s="23" t="s">
        <v>599</v>
      </c>
      <c r="C2132" s="24">
        <f t="shared" si="169"/>
        <v>39500</v>
      </c>
      <c r="D2132" s="23">
        <f t="shared" si="170"/>
        <v>40.04</v>
      </c>
      <c r="E2132" s="23">
        <f t="shared" si="171"/>
        <v>40.04</v>
      </c>
      <c r="F2132" s="23">
        <f t="shared" si="173"/>
        <v>5.2585572534670508E-3</v>
      </c>
      <c r="G2132" s="23">
        <f t="shared" si="172"/>
        <v>2008</v>
      </c>
    </row>
    <row r="2133" spans="1:7" x14ac:dyDescent="0.2">
      <c r="A2133" s="23" t="s">
        <v>598</v>
      </c>
      <c r="C2133" s="24">
        <f t="shared" si="169"/>
        <v>39503</v>
      </c>
      <c r="D2133" s="23">
        <f t="shared" si="170"/>
        <v>39.9</v>
      </c>
      <c r="E2133" s="23">
        <f t="shared" si="171"/>
        <v>39.9</v>
      </c>
      <c r="F2133" s="23">
        <f t="shared" si="173"/>
        <v>-3.5026305512021118E-3</v>
      </c>
      <c r="G2133" s="23">
        <f t="shared" si="172"/>
        <v>2008</v>
      </c>
    </row>
    <row r="2134" spans="1:7" x14ac:dyDescent="0.2">
      <c r="A2134" s="23" t="s">
        <v>597</v>
      </c>
      <c r="C2134" s="24">
        <f t="shared" si="169"/>
        <v>39504</v>
      </c>
      <c r="D2134" s="23">
        <f t="shared" si="170"/>
        <v>39.89</v>
      </c>
      <c r="E2134" s="23">
        <f t="shared" si="171"/>
        <v>39.89</v>
      </c>
      <c r="F2134" s="23">
        <f t="shared" si="173"/>
        <v>-2.5065797850242101E-4</v>
      </c>
      <c r="G2134" s="23">
        <f t="shared" si="172"/>
        <v>2008</v>
      </c>
    </row>
    <row r="2135" spans="1:7" x14ac:dyDescent="0.2">
      <c r="A2135" s="23" t="s">
        <v>596</v>
      </c>
      <c r="C2135" s="24">
        <f t="shared" si="169"/>
        <v>39505</v>
      </c>
      <c r="D2135" s="23">
        <f t="shared" si="170"/>
        <v>39.68</v>
      </c>
      <c r="E2135" s="23">
        <f t="shared" si="171"/>
        <v>39.68</v>
      </c>
      <c r="F2135" s="23">
        <f t="shared" si="173"/>
        <v>-5.2783835006432423E-3</v>
      </c>
      <c r="G2135" s="23">
        <f t="shared" si="172"/>
        <v>2008</v>
      </c>
    </row>
    <row r="2136" spans="1:7" x14ac:dyDescent="0.2">
      <c r="A2136" s="23" t="s">
        <v>595</v>
      </c>
      <c r="C2136" s="24">
        <f t="shared" si="169"/>
        <v>39506</v>
      </c>
      <c r="D2136" s="23">
        <f t="shared" si="170"/>
        <v>39.840000000000003</v>
      </c>
      <c r="E2136" s="23">
        <f t="shared" si="171"/>
        <v>39.840000000000003</v>
      </c>
      <c r="F2136" s="23">
        <f t="shared" si="173"/>
        <v>4.024150299725548E-3</v>
      </c>
      <c r="G2136" s="23">
        <f t="shared" si="172"/>
        <v>2008</v>
      </c>
    </row>
    <row r="2137" spans="1:7" x14ac:dyDescent="0.2">
      <c r="A2137" s="23" t="s">
        <v>594</v>
      </c>
      <c r="C2137" s="24">
        <f t="shared" si="169"/>
        <v>39507</v>
      </c>
      <c r="D2137" s="23">
        <f t="shared" si="170"/>
        <v>39.96</v>
      </c>
      <c r="E2137" s="23">
        <f t="shared" si="171"/>
        <v>39.96</v>
      </c>
      <c r="F2137" s="23">
        <f t="shared" si="173"/>
        <v>3.0075210639553224E-3</v>
      </c>
      <c r="G2137" s="23">
        <f t="shared" si="172"/>
        <v>2008</v>
      </c>
    </row>
    <row r="2138" spans="1:7" x14ac:dyDescent="0.2">
      <c r="A2138" s="23" t="s">
        <v>593</v>
      </c>
      <c r="C2138" s="24">
        <f t="shared" si="169"/>
        <v>39510</v>
      </c>
      <c r="D2138" s="23">
        <f t="shared" si="170"/>
        <v>40.33</v>
      </c>
      <c r="E2138" s="23">
        <f t="shared" si="171"/>
        <v>40.33</v>
      </c>
      <c r="F2138" s="23">
        <f t="shared" si="173"/>
        <v>9.2166551049240476E-3</v>
      </c>
      <c r="G2138" s="23">
        <f t="shared" si="172"/>
        <v>2008</v>
      </c>
    </row>
    <row r="2139" spans="1:7" x14ac:dyDescent="0.2">
      <c r="A2139" s="23" t="s">
        <v>592</v>
      </c>
      <c r="C2139" s="24">
        <f t="shared" si="169"/>
        <v>39511</v>
      </c>
      <c r="D2139" s="23">
        <f t="shared" si="170"/>
        <v>40.270000000000003</v>
      </c>
      <c r="E2139" s="23">
        <f t="shared" si="171"/>
        <v>40.270000000000003</v>
      </c>
      <c r="F2139" s="23">
        <f t="shared" si="173"/>
        <v>-1.4888340219138668E-3</v>
      </c>
      <c r="G2139" s="23">
        <f t="shared" si="172"/>
        <v>2008</v>
      </c>
    </row>
    <row r="2140" spans="1:7" x14ac:dyDescent="0.2">
      <c r="A2140" s="23" t="s">
        <v>591</v>
      </c>
      <c r="C2140" s="24">
        <f t="shared" si="169"/>
        <v>39512</v>
      </c>
      <c r="D2140" s="23">
        <f t="shared" si="170"/>
        <v>40.19</v>
      </c>
      <c r="E2140" s="23">
        <f t="shared" si="171"/>
        <v>40.19</v>
      </c>
      <c r="F2140" s="23">
        <f t="shared" si="173"/>
        <v>-1.9885664022531464E-3</v>
      </c>
      <c r="G2140" s="23">
        <f t="shared" si="172"/>
        <v>2008</v>
      </c>
    </row>
    <row r="2141" spans="1:7" x14ac:dyDescent="0.2">
      <c r="A2141" s="23" t="s">
        <v>590</v>
      </c>
      <c r="C2141" s="24">
        <f t="shared" si="169"/>
        <v>39513</v>
      </c>
      <c r="D2141" s="23">
        <f t="shared" si="170"/>
        <v>40.130000000000003</v>
      </c>
      <c r="E2141" s="23">
        <f t="shared" si="171"/>
        <v>40.130000000000003</v>
      </c>
      <c r="F2141" s="23">
        <f t="shared" si="173"/>
        <v>-1.4940241822842769E-3</v>
      </c>
      <c r="G2141" s="23">
        <f t="shared" si="172"/>
        <v>2008</v>
      </c>
    </row>
    <row r="2142" spans="1:7" x14ac:dyDescent="0.2">
      <c r="A2142" s="23" t="s">
        <v>589</v>
      </c>
      <c r="C2142" s="24">
        <f t="shared" si="169"/>
        <v>39514</v>
      </c>
      <c r="D2142" s="23">
        <f t="shared" si="170"/>
        <v>40.42</v>
      </c>
      <c r="E2142" s="23">
        <f t="shared" si="171"/>
        <v>40.42</v>
      </c>
      <c r="F2142" s="23">
        <f t="shared" si="173"/>
        <v>7.2005276966495045E-3</v>
      </c>
      <c r="G2142" s="23">
        <f t="shared" si="172"/>
        <v>2008</v>
      </c>
    </row>
    <row r="2143" spans="1:7" x14ac:dyDescent="0.2">
      <c r="A2143" s="23" t="s">
        <v>588</v>
      </c>
      <c r="C2143" s="24">
        <f t="shared" si="169"/>
        <v>39517</v>
      </c>
      <c r="D2143" s="23">
        <f t="shared" si="170"/>
        <v>40.39</v>
      </c>
      <c r="E2143" s="23">
        <f t="shared" si="171"/>
        <v>40.39</v>
      </c>
      <c r="F2143" s="23">
        <f t="shared" si="173"/>
        <v>-7.4248240015347094E-4</v>
      </c>
      <c r="G2143" s="23">
        <f t="shared" si="172"/>
        <v>2008</v>
      </c>
    </row>
    <row r="2144" spans="1:7" x14ac:dyDescent="0.2">
      <c r="A2144" s="23" t="s">
        <v>587</v>
      </c>
      <c r="C2144" s="24">
        <f t="shared" si="169"/>
        <v>39518</v>
      </c>
      <c r="D2144" s="23">
        <f t="shared" si="170"/>
        <v>40.229999999999997</v>
      </c>
      <c r="E2144" s="23">
        <f t="shared" si="171"/>
        <v>40.229999999999997</v>
      </c>
      <c r="F2144" s="23">
        <f t="shared" si="173"/>
        <v>-3.9692436136247134E-3</v>
      </c>
      <c r="G2144" s="23">
        <f t="shared" si="172"/>
        <v>2008</v>
      </c>
    </row>
    <row r="2145" spans="1:7" x14ac:dyDescent="0.2">
      <c r="A2145" s="23" t="s">
        <v>586</v>
      </c>
      <c r="C2145" s="24">
        <f t="shared" si="169"/>
        <v>39519</v>
      </c>
      <c r="D2145" s="23">
        <f t="shared" si="170"/>
        <v>40.020000000000003</v>
      </c>
      <c r="E2145" s="23">
        <f t="shared" si="171"/>
        <v>40.020000000000003</v>
      </c>
      <c r="F2145" s="23">
        <f t="shared" si="173"/>
        <v>-5.2336568061093153E-3</v>
      </c>
      <c r="G2145" s="23">
        <f t="shared" si="172"/>
        <v>2008</v>
      </c>
    </row>
    <row r="2146" spans="1:7" x14ac:dyDescent="0.2">
      <c r="A2146" s="23" t="s">
        <v>585</v>
      </c>
      <c r="C2146" s="24">
        <f t="shared" si="169"/>
        <v>39520</v>
      </c>
      <c r="D2146" s="23">
        <f t="shared" si="170"/>
        <v>40.18</v>
      </c>
      <c r="E2146" s="23">
        <f t="shared" si="171"/>
        <v>40.18</v>
      </c>
      <c r="F2146" s="23">
        <f t="shared" si="173"/>
        <v>3.9900302312009615E-3</v>
      </c>
      <c r="G2146" s="23">
        <f t="shared" si="172"/>
        <v>2008</v>
      </c>
    </row>
    <row r="2147" spans="1:7" x14ac:dyDescent="0.2">
      <c r="A2147" s="23" t="s">
        <v>584</v>
      </c>
      <c r="C2147" s="24">
        <f t="shared" si="169"/>
        <v>39521</v>
      </c>
      <c r="D2147" s="23">
        <f t="shared" si="170"/>
        <v>40.4</v>
      </c>
      <c r="E2147" s="23">
        <f t="shared" si="171"/>
        <v>40.4</v>
      </c>
      <c r="F2147" s="23">
        <f t="shared" si="173"/>
        <v>5.4604255803161117E-3</v>
      </c>
      <c r="G2147" s="23">
        <f t="shared" si="172"/>
        <v>2008</v>
      </c>
    </row>
    <row r="2148" spans="1:7" x14ac:dyDescent="0.2">
      <c r="A2148" s="23" t="s">
        <v>583</v>
      </c>
      <c r="C2148" s="24">
        <f t="shared" si="169"/>
        <v>39524</v>
      </c>
      <c r="D2148" s="23">
        <f t="shared" si="170"/>
        <v>40.46</v>
      </c>
      <c r="E2148" s="23">
        <f t="shared" si="171"/>
        <v>40.46</v>
      </c>
      <c r="F2148" s="23">
        <f t="shared" si="173"/>
        <v>1.4840467724950225E-3</v>
      </c>
      <c r="G2148" s="23">
        <f t="shared" si="172"/>
        <v>2008</v>
      </c>
    </row>
    <row r="2149" spans="1:7" x14ac:dyDescent="0.2">
      <c r="A2149" s="23" t="s">
        <v>582</v>
      </c>
      <c r="C2149" s="24">
        <f t="shared" si="169"/>
        <v>39525</v>
      </c>
      <c r="D2149" s="23">
        <f t="shared" si="170"/>
        <v>40.200000000000003</v>
      </c>
      <c r="E2149" s="23">
        <f t="shared" si="171"/>
        <v>40.200000000000003</v>
      </c>
      <c r="F2149" s="23">
        <f t="shared" si="173"/>
        <v>-6.4468361146240334E-3</v>
      </c>
      <c r="G2149" s="23">
        <f t="shared" si="172"/>
        <v>2008</v>
      </c>
    </row>
    <row r="2150" spans="1:7" x14ac:dyDescent="0.2">
      <c r="A2150" s="23" t="s">
        <v>581</v>
      </c>
      <c r="C2150" s="24">
        <f t="shared" si="169"/>
        <v>39526</v>
      </c>
      <c r="D2150" s="23">
        <f t="shared" si="170"/>
        <v>40</v>
      </c>
      <c r="E2150" s="23">
        <f t="shared" si="171"/>
        <v>40</v>
      </c>
      <c r="F2150" s="23">
        <f t="shared" si="173"/>
        <v>-4.9875415110391622E-3</v>
      </c>
      <c r="G2150" s="23">
        <f t="shared" si="172"/>
        <v>2008</v>
      </c>
    </row>
    <row r="2151" spans="1:7" x14ac:dyDescent="0.2">
      <c r="A2151" s="23" t="s">
        <v>580</v>
      </c>
      <c r="C2151" s="24">
        <f t="shared" si="169"/>
        <v>39527</v>
      </c>
      <c r="D2151" s="23">
        <f t="shared" si="170"/>
        <v>40.32</v>
      </c>
      <c r="E2151" s="23">
        <f t="shared" si="171"/>
        <v>40.32</v>
      </c>
      <c r="F2151" s="23">
        <f t="shared" si="173"/>
        <v>7.9681696491768813E-3</v>
      </c>
      <c r="G2151" s="23">
        <f t="shared" si="172"/>
        <v>2008</v>
      </c>
    </row>
    <row r="2152" spans="1:7" x14ac:dyDescent="0.2">
      <c r="A2152" s="23" t="s">
        <v>579</v>
      </c>
      <c r="C2152" s="24">
        <f t="shared" si="169"/>
        <v>39528</v>
      </c>
      <c r="D2152" s="23">
        <f t="shared" si="170"/>
        <v>39.86</v>
      </c>
      <c r="E2152" s="23">
        <f t="shared" si="171"/>
        <v>39.86</v>
      </c>
      <c r="F2152" s="23">
        <f t="shared" si="173"/>
        <v>-1.1474308978464588E-2</v>
      </c>
      <c r="G2152" s="23">
        <f t="shared" si="172"/>
        <v>2008</v>
      </c>
    </row>
    <row r="2153" spans="1:7" x14ac:dyDescent="0.2">
      <c r="A2153" s="23" t="s">
        <v>578</v>
      </c>
      <c r="C2153" s="24">
        <f t="shared" si="169"/>
        <v>39531</v>
      </c>
      <c r="D2153" s="23">
        <f t="shared" si="170"/>
        <v>40.03</v>
      </c>
      <c r="E2153" s="23">
        <f t="shared" si="171"/>
        <v>40.03</v>
      </c>
      <c r="F2153" s="23">
        <f t="shared" si="173"/>
        <v>4.2558582198335953E-3</v>
      </c>
      <c r="G2153" s="23">
        <f t="shared" si="172"/>
        <v>2008</v>
      </c>
    </row>
    <row r="2154" spans="1:7" x14ac:dyDescent="0.2">
      <c r="A2154" s="23" t="s">
        <v>577</v>
      </c>
      <c r="C2154" s="24">
        <f t="shared" si="169"/>
        <v>39532</v>
      </c>
      <c r="D2154" s="23">
        <f t="shared" si="170"/>
        <v>39.93</v>
      </c>
      <c r="E2154" s="23">
        <f t="shared" si="171"/>
        <v>39.93</v>
      </c>
      <c r="F2154" s="23">
        <f t="shared" si="173"/>
        <v>-2.5012519293522786E-3</v>
      </c>
      <c r="G2154" s="23">
        <f t="shared" si="172"/>
        <v>2008</v>
      </c>
    </row>
    <row r="2155" spans="1:7" x14ac:dyDescent="0.2">
      <c r="A2155" s="23" t="s">
        <v>576</v>
      </c>
      <c r="C2155" s="24">
        <f t="shared" si="169"/>
        <v>39533</v>
      </c>
      <c r="D2155" s="23">
        <f t="shared" si="170"/>
        <v>39.96</v>
      </c>
      <c r="E2155" s="23">
        <f t="shared" si="171"/>
        <v>39.96</v>
      </c>
      <c r="F2155" s="23">
        <f t="shared" si="173"/>
        <v>7.5103270522275075E-4</v>
      </c>
      <c r="G2155" s="23">
        <f t="shared" si="172"/>
        <v>2008</v>
      </c>
    </row>
    <row r="2156" spans="1:7" x14ac:dyDescent="0.2">
      <c r="A2156" s="23" t="s">
        <v>575</v>
      </c>
      <c r="C2156" s="24">
        <f t="shared" si="169"/>
        <v>39534</v>
      </c>
      <c r="D2156" s="23">
        <f t="shared" si="170"/>
        <v>39.950000000000003</v>
      </c>
      <c r="E2156" s="23">
        <f t="shared" si="171"/>
        <v>39.950000000000003</v>
      </c>
      <c r="F2156" s="23">
        <f t="shared" si="173"/>
        <v>-2.502815680690068E-4</v>
      </c>
      <c r="G2156" s="23">
        <f t="shared" si="172"/>
        <v>2008</v>
      </c>
    </row>
    <row r="2157" spans="1:7" x14ac:dyDescent="0.2">
      <c r="A2157" s="23" t="s">
        <v>574</v>
      </c>
      <c r="C2157" s="24">
        <f t="shared" si="169"/>
        <v>39535</v>
      </c>
      <c r="D2157" s="23">
        <f t="shared" si="170"/>
        <v>39.76</v>
      </c>
      <c r="E2157" s="23">
        <f t="shared" si="171"/>
        <v>39.76</v>
      </c>
      <c r="F2157" s="23">
        <f t="shared" si="173"/>
        <v>-4.7672904239104792E-3</v>
      </c>
      <c r="G2157" s="23">
        <f t="shared" si="172"/>
        <v>2008</v>
      </c>
    </row>
    <row r="2158" spans="1:7" x14ac:dyDescent="0.2">
      <c r="A2158" s="23" t="s">
        <v>573</v>
      </c>
      <c r="C2158" s="24">
        <f t="shared" si="169"/>
        <v>39538</v>
      </c>
      <c r="D2158" s="23">
        <f t="shared" si="170"/>
        <v>40.020000000000003</v>
      </c>
      <c r="E2158" s="23">
        <f t="shared" si="171"/>
        <v>40.020000000000003</v>
      </c>
      <c r="F2158" s="23">
        <f t="shared" si="173"/>
        <v>6.5179473672141346E-3</v>
      </c>
      <c r="G2158" s="23">
        <f t="shared" si="172"/>
        <v>2008</v>
      </c>
    </row>
    <row r="2159" spans="1:7" x14ac:dyDescent="0.2">
      <c r="A2159" s="23" t="s">
        <v>572</v>
      </c>
      <c r="C2159" s="24">
        <f t="shared" si="169"/>
        <v>39539</v>
      </c>
      <c r="D2159" s="23">
        <f t="shared" si="170"/>
        <v>39.880000000000003</v>
      </c>
      <c r="E2159" s="23">
        <f t="shared" si="171"/>
        <v>39.880000000000003</v>
      </c>
      <c r="F2159" s="23">
        <f t="shared" si="173"/>
        <v>-3.5043840619497315E-3</v>
      </c>
      <c r="G2159" s="23">
        <f t="shared" si="172"/>
        <v>2008</v>
      </c>
    </row>
    <row r="2160" spans="1:7" x14ac:dyDescent="0.2">
      <c r="A2160" s="23" t="s">
        <v>571</v>
      </c>
      <c r="C2160" s="24">
        <f t="shared" si="169"/>
        <v>39540</v>
      </c>
      <c r="D2160" s="23">
        <f t="shared" si="170"/>
        <v>39.880000000000003</v>
      </c>
      <c r="E2160" s="23">
        <f t="shared" si="171"/>
        <v>39.880000000000003</v>
      </c>
      <c r="F2160" s="23">
        <f t="shared" si="173"/>
        <v>0</v>
      </c>
      <c r="G2160" s="23">
        <f t="shared" si="172"/>
        <v>2008</v>
      </c>
    </row>
    <row r="2161" spans="1:7" x14ac:dyDescent="0.2">
      <c r="A2161" s="23" t="s">
        <v>570</v>
      </c>
      <c r="C2161" s="24">
        <f t="shared" si="169"/>
        <v>39541</v>
      </c>
      <c r="D2161" s="23">
        <f t="shared" si="170"/>
        <v>39.94</v>
      </c>
      <c r="E2161" s="23">
        <f t="shared" si="171"/>
        <v>39.94</v>
      </c>
      <c r="F2161" s="23">
        <f t="shared" si="173"/>
        <v>1.5033828940314653E-3</v>
      </c>
      <c r="G2161" s="23">
        <f t="shared" si="172"/>
        <v>2008</v>
      </c>
    </row>
    <row r="2162" spans="1:7" x14ac:dyDescent="0.2">
      <c r="A2162" s="23" t="s">
        <v>569</v>
      </c>
      <c r="C2162" s="24">
        <f t="shared" si="169"/>
        <v>39542</v>
      </c>
      <c r="D2162" s="23">
        <f t="shared" si="170"/>
        <v>39.93</v>
      </c>
      <c r="E2162" s="23">
        <f t="shared" si="171"/>
        <v>39.93</v>
      </c>
      <c r="F2162" s="23">
        <f t="shared" si="173"/>
        <v>-2.5040691253913524E-4</v>
      </c>
      <c r="G2162" s="23">
        <f t="shared" si="172"/>
        <v>2008</v>
      </c>
    </row>
    <row r="2163" spans="1:7" x14ac:dyDescent="0.2">
      <c r="A2163" s="23" t="s">
        <v>568</v>
      </c>
      <c r="C2163" s="24">
        <f t="shared" si="169"/>
        <v>39545</v>
      </c>
      <c r="D2163" s="23">
        <f t="shared" si="170"/>
        <v>39.96</v>
      </c>
      <c r="E2163" s="23">
        <f t="shared" si="171"/>
        <v>39.96</v>
      </c>
      <c r="F2163" s="23">
        <f t="shared" si="173"/>
        <v>7.5103270522275075E-4</v>
      </c>
      <c r="G2163" s="23">
        <f t="shared" si="172"/>
        <v>2008</v>
      </c>
    </row>
    <row r="2164" spans="1:7" x14ac:dyDescent="0.2">
      <c r="A2164" s="23" t="s">
        <v>567</v>
      </c>
      <c r="C2164" s="24">
        <f t="shared" si="169"/>
        <v>39546</v>
      </c>
      <c r="D2164" s="23">
        <f t="shared" si="170"/>
        <v>39.9</v>
      </c>
      <c r="E2164" s="23">
        <f t="shared" si="171"/>
        <v>39.9</v>
      </c>
      <c r="F2164" s="23">
        <f t="shared" si="173"/>
        <v>-1.5026298845350185E-3</v>
      </c>
      <c r="G2164" s="23">
        <f t="shared" si="172"/>
        <v>2008</v>
      </c>
    </row>
    <row r="2165" spans="1:7" x14ac:dyDescent="0.2">
      <c r="A2165" s="23" t="s">
        <v>566</v>
      </c>
      <c r="C2165" s="24">
        <f t="shared" si="169"/>
        <v>39547</v>
      </c>
      <c r="D2165" s="23">
        <f t="shared" si="170"/>
        <v>39.909999999999997</v>
      </c>
      <c r="E2165" s="23">
        <f t="shared" si="171"/>
        <v>39.909999999999997</v>
      </c>
      <c r="F2165" s="23">
        <f t="shared" si="173"/>
        <v>2.5059516482465479E-4</v>
      </c>
      <c r="G2165" s="23">
        <f t="shared" si="172"/>
        <v>2008</v>
      </c>
    </row>
    <row r="2166" spans="1:7" x14ac:dyDescent="0.2">
      <c r="A2166" s="23" t="s">
        <v>565</v>
      </c>
      <c r="C2166" s="24">
        <f t="shared" si="169"/>
        <v>39548</v>
      </c>
      <c r="D2166" s="23">
        <f t="shared" si="170"/>
        <v>39.89</v>
      </c>
      <c r="E2166" s="23">
        <f t="shared" si="171"/>
        <v>39.89</v>
      </c>
      <c r="F2166" s="23">
        <f t="shared" si="173"/>
        <v>-5.012531433271878E-4</v>
      </c>
      <c r="G2166" s="23">
        <f t="shared" si="172"/>
        <v>2008</v>
      </c>
    </row>
    <row r="2167" spans="1:7" x14ac:dyDescent="0.2">
      <c r="A2167" s="23" t="s">
        <v>564</v>
      </c>
      <c r="C2167" s="24">
        <f t="shared" si="169"/>
        <v>39549</v>
      </c>
      <c r="D2167" s="23">
        <f t="shared" si="170"/>
        <v>39.840000000000003</v>
      </c>
      <c r="E2167" s="23">
        <f t="shared" si="171"/>
        <v>39.840000000000003</v>
      </c>
      <c r="F2167" s="23">
        <f t="shared" si="173"/>
        <v>-1.2542332009177106E-3</v>
      </c>
      <c r="G2167" s="23">
        <f t="shared" si="172"/>
        <v>2008</v>
      </c>
    </row>
    <row r="2168" spans="1:7" x14ac:dyDescent="0.2">
      <c r="A2168" s="23" t="s">
        <v>563</v>
      </c>
      <c r="C2168" s="24">
        <f t="shared" si="169"/>
        <v>39552</v>
      </c>
      <c r="D2168" s="23">
        <f t="shared" si="170"/>
        <v>39.86</v>
      </c>
      <c r="E2168" s="23">
        <f t="shared" si="171"/>
        <v>39.86</v>
      </c>
      <c r="F2168" s="23">
        <f t="shared" si="173"/>
        <v>5.0188206825118188E-4</v>
      </c>
      <c r="G2168" s="23">
        <f t="shared" si="172"/>
        <v>2008</v>
      </c>
    </row>
    <row r="2169" spans="1:7" x14ac:dyDescent="0.2">
      <c r="A2169" s="23" t="s">
        <v>562</v>
      </c>
      <c r="C2169" s="24">
        <f t="shared" si="169"/>
        <v>39553</v>
      </c>
      <c r="D2169" s="23">
        <f t="shared" si="170"/>
        <v>39.83</v>
      </c>
      <c r="E2169" s="23">
        <f t="shared" si="171"/>
        <v>39.83</v>
      </c>
      <c r="F2169" s="23">
        <f t="shared" si="173"/>
        <v>-7.529175910958426E-4</v>
      </c>
      <c r="G2169" s="23">
        <f t="shared" si="172"/>
        <v>2008</v>
      </c>
    </row>
    <row r="2170" spans="1:7" x14ac:dyDescent="0.2">
      <c r="A2170" s="23" t="s">
        <v>561</v>
      </c>
      <c r="C2170" s="24">
        <f t="shared" si="169"/>
        <v>39554</v>
      </c>
      <c r="D2170" s="23">
        <f t="shared" si="170"/>
        <v>39.89</v>
      </c>
      <c r="E2170" s="23">
        <f t="shared" si="171"/>
        <v>39.89</v>
      </c>
      <c r="F2170" s="23">
        <f t="shared" si="173"/>
        <v>1.5052687237625149E-3</v>
      </c>
      <c r="G2170" s="23">
        <f t="shared" si="172"/>
        <v>2008</v>
      </c>
    </row>
    <row r="2171" spans="1:7" x14ac:dyDescent="0.2">
      <c r="A2171" s="23" t="s">
        <v>560</v>
      </c>
      <c r="C2171" s="24">
        <f t="shared" si="169"/>
        <v>39555</v>
      </c>
      <c r="D2171" s="23">
        <f t="shared" si="170"/>
        <v>39.79</v>
      </c>
      <c r="E2171" s="23">
        <f t="shared" si="171"/>
        <v>39.79</v>
      </c>
      <c r="F2171" s="23">
        <f t="shared" si="173"/>
        <v>-2.5100414784779749E-3</v>
      </c>
      <c r="G2171" s="23">
        <f t="shared" si="172"/>
        <v>2008</v>
      </c>
    </row>
    <row r="2172" spans="1:7" x14ac:dyDescent="0.2">
      <c r="A2172" s="23" t="s">
        <v>559</v>
      </c>
      <c r="C2172" s="24">
        <f t="shared" si="169"/>
        <v>39556</v>
      </c>
      <c r="D2172" s="23">
        <f t="shared" si="170"/>
        <v>39.729999999999997</v>
      </c>
      <c r="E2172" s="23">
        <f t="shared" si="171"/>
        <v>39.729999999999997</v>
      </c>
      <c r="F2172" s="23">
        <f t="shared" si="173"/>
        <v>-1.5090546123297187E-3</v>
      </c>
      <c r="G2172" s="23">
        <f t="shared" si="172"/>
        <v>2008</v>
      </c>
    </row>
    <row r="2173" spans="1:7" x14ac:dyDescent="0.2">
      <c r="A2173" s="23" t="s">
        <v>558</v>
      </c>
      <c r="C2173" s="24">
        <f t="shared" si="169"/>
        <v>39559</v>
      </c>
      <c r="D2173" s="23">
        <f t="shared" si="170"/>
        <v>39.92</v>
      </c>
      <c r="E2173" s="23">
        <f t="shared" si="171"/>
        <v>39.92</v>
      </c>
      <c r="F2173" s="23">
        <f t="shared" si="173"/>
        <v>4.7708816167557561E-3</v>
      </c>
      <c r="G2173" s="23">
        <f t="shared" si="172"/>
        <v>2008</v>
      </c>
    </row>
    <row r="2174" spans="1:7" x14ac:dyDescent="0.2">
      <c r="A2174" s="23" t="s">
        <v>557</v>
      </c>
      <c r="C2174" s="24">
        <f t="shared" si="169"/>
        <v>39560</v>
      </c>
      <c r="D2174" s="23">
        <f t="shared" si="170"/>
        <v>39.93</v>
      </c>
      <c r="E2174" s="23">
        <f t="shared" si="171"/>
        <v>39.93</v>
      </c>
      <c r="F2174" s="23">
        <f t="shared" si="173"/>
        <v>2.5046963186668865E-4</v>
      </c>
      <c r="G2174" s="23">
        <f t="shared" si="172"/>
        <v>2008</v>
      </c>
    </row>
    <row r="2175" spans="1:7" x14ac:dyDescent="0.2">
      <c r="A2175" s="23" t="s">
        <v>556</v>
      </c>
      <c r="C2175" s="24">
        <f t="shared" si="169"/>
        <v>39561</v>
      </c>
      <c r="D2175" s="23">
        <f t="shared" si="170"/>
        <v>40</v>
      </c>
      <c r="E2175" s="23">
        <f t="shared" si="171"/>
        <v>40</v>
      </c>
      <c r="F2175" s="23">
        <f t="shared" si="173"/>
        <v>1.7515330388062744E-3</v>
      </c>
      <c r="G2175" s="23">
        <f t="shared" si="172"/>
        <v>2008</v>
      </c>
    </row>
    <row r="2176" spans="1:7" x14ac:dyDescent="0.2">
      <c r="A2176" s="23" t="s">
        <v>555</v>
      </c>
      <c r="C2176" s="24">
        <f t="shared" si="169"/>
        <v>39562</v>
      </c>
      <c r="D2176" s="23">
        <f t="shared" si="170"/>
        <v>40.14</v>
      </c>
      <c r="E2176" s="23">
        <f t="shared" si="171"/>
        <v>40.14</v>
      </c>
      <c r="F2176" s="23">
        <f t="shared" si="173"/>
        <v>3.4938892542558382E-3</v>
      </c>
      <c r="G2176" s="23">
        <f t="shared" si="172"/>
        <v>2008</v>
      </c>
    </row>
    <row r="2177" spans="1:7" x14ac:dyDescent="0.2">
      <c r="A2177" s="23" t="s">
        <v>554</v>
      </c>
      <c r="C2177" s="24">
        <f t="shared" si="169"/>
        <v>39563</v>
      </c>
      <c r="D2177" s="23">
        <f t="shared" si="170"/>
        <v>40.130000000000003</v>
      </c>
      <c r="E2177" s="23">
        <f t="shared" si="171"/>
        <v>40.130000000000003</v>
      </c>
      <c r="F2177" s="23">
        <f t="shared" si="173"/>
        <v>-2.4915908936662791E-4</v>
      </c>
      <c r="G2177" s="23">
        <f t="shared" si="172"/>
        <v>2008</v>
      </c>
    </row>
    <row r="2178" spans="1:7" x14ac:dyDescent="0.2">
      <c r="A2178" s="23" t="s">
        <v>553</v>
      </c>
      <c r="C2178" s="24">
        <f t="shared" si="169"/>
        <v>39566</v>
      </c>
      <c r="D2178" s="23">
        <f t="shared" si="170"/>
        <v>40.1</v>
      </c>
      <c r="E2178" s="23">
        <f t="shared" si="171"/>
        <v>40.1</v>
      </c>
      <c r="F2178" s="23">
        <f t="shared" si="173"/>
        <v>-7.4784996630186098E-4</v>
      </c>
      <c r="G2178" s="23">
        <f t="shared" si="172"/>
        <v>2008</v>
      </c>
    </row>
    <row r="2179" spans="1:7" x14ac:dyDescent="0.2">
      <c r="A2179" s="23" t="s">
        <v>552</v>
      </c>
      <c r="C2179" s="24">
        <f t="shared" si="169"/>
        <v>39567</v>
      </c>
      <c r="D2179" s="23">
        <f t="shared" si="170"/>
        <v>40.369999999999997</v>
      </c>
      <c r="E2179" s="23">
        <f t="shared" si="171"/>
        <v>40.369999999999997</v>
      </c>
      <c r="F2179" s="23">
        <f t="shared" si="173"/>
        <v>6.7106005523257829E-3</v>
      </c>
      <c r="G2179" s="23">
        <f t="shared" si="172"/>
        <v>2008</v>
      </c>
    </row>
    <row r="2180" spans="1:7" x14ac:dyDescent="0.2">
      <c r="A2180" s="23" t="s">
        <v>551</v>
      </c>
      <c r="C2180" s="24">
        <f t="shared" si="169"/>
        <v>39568</v>
      </c>
      <c r="D2180" s="23">
        <f t="shared" si="170"/>
        <v>40.450000000000003</v>
      </c>
      <c r="E2180" s="23">
        <f t="shared" si="171"/>
        <v>40.450000000000003</v>
      </c>
      <c r="F2180" s="23">
        <f t="shared" si="173"/>
        <v>1.9797086396513178E-3</v>
      </c>
      <c r="G2180" s="23">
        <f t="shared" si="172"/>
        <v>2008</v>
      </c>
    </row>
    <row r="2181" spans="1:7" x14ac:dyDescent="0.2">
      <c r="A2181" s="23" t="s">
        <v>550</v>
      </c>
      <c r="C2181" s="24">
        <f t="shared" si="169"/>
        <v>39569</v>
      </c>
      <c r="D2181" s="23">
        <f t="shared" si="170"/>
        <v>40.58</v>
      </c>
      <c r="E2181" s="23">
        <f t="shared" si="171"/>
        <v>40.58</v>
      </c>
      <c r="F2181" s="23">
        <f t="shared" si="173"/>
        <v>3.2086908931678029E-3</v>
      </c>
      <c r="G2181" s="23">
        <f t="shared" si="172"/>
        <v>2008</v>
      </c>
    </row>
    <row r="2182" spans="1:7" x14ac:dyDescent="0.2">
      <c r="A2182" s="23" t="s">
        <v>549</v>
      </c>
      <c r="C2182" s="24">
        <f t="shared" si="169"/>
        <v>39570</v>
      </c>
      <c r="D2182" s="23">
        <f t="shared" si="170"/>
        <v>40.549999999999997</v>
      </c>
      <c r="E2182" s="23">
        <f t="shared" si="171"/>
        <v>40.549999999999997</v>
      </c>
      <c r="F2182" s="23">
        <f t="shared" si="173"/>
        <v>-7.3955383624675565E-4</v>
      </c>
      <c r="G2182" s="23">
        <f t="shared" si="172"/>
        <v>2008</v>
      </c>
    </row>
    <row r="2183" spans="1:7" x14ac:dyDescent="0.2">
      <c r="A2183" s="23" t="s">
        <v>548</v>
      </c>
      <c r="C2183" s="24">
        <f t="shared" si="169"/>
        <v>39573</v>
      </c>
      <c r="D2183" s="23">
        <f t="shared" si="170"/>
        <v>40.450000000000003</v>
      </c>
      <c r="E2183" s="23">
        <f t="shared" si="171"/>
        <v>40.450000000000003</v>
      </c>
      <c r="F2183" s="23">
        <f t="shared" si="173"/>
        <v>-2.4691370569210423E-3</v>
      </c>
      <c r="G2183" s="23">
        <f t="shared" si="172"/>
        <v>2008</v>
      </c>
    </row>
    <row r="2184" spans="1:7" x14ac:dyDescent="0.2">
      <c r="A2184" s="23" t="s">
        <v>547</v>
      </c>
      <c r="C2184" s="24">
        <f t="shared" ref="C2184:C2247" si="174">VALUE(LEFT(A2184,15))</f>
        <v>39574</v>
      </c>
      <c r="D2184" s="23">
        <f t="shared" ref="D2184:D2247" si="175">VALUE(RIGHT(A2184,9))</f>
        <v>40.799999999999997</v>
      </c>
      <c r="E2184" s="23">
        <f t="shared" ref="E2184:E2247" si="176">IF(ISNUMBER(D2184),D2184,D2183)</f>
        <v>40.799999999999997</v>
      </c>
      <c r="F2184" s="23">
        <f t="shared" si="173"/>
        <v>8.6154379056152131E-3</v>
      </c>
      <c r="G2184" s="23">
        <f t="shared" ref="G2184:G2247" si="177">YEAR(C2184)</f>
        <v>2008</v>
      </c>
    </row>
    <row r="2185" spans="1:7" x14ac:dyDescent="0.2">
      <c r="A2185" s="23" t="s">
        <v>546</v>
      </c>
      <c r="C2185" s="24">
        <f t="shared" si="174"/>
        <v>39575</v>
      </c>
      <c r="D2185" s="23">
        <f t="shared" si="175"/>
        <v>41.3</v>
      </c>
      <c r="E2185" s="23">
        <f t="shared" si="176"/>
        <v>41.3</v>
      </c>
      <c r="F2185" s="23">
        <f t="shared" ref="F2185:F2248" si="178">LN(E2185/E2184)</f>
        <v>1.2180418556871013E-2</v>
      </c>
      <c r="G2185" s="23">
        <f t="shared" si="177"/>
        <v>2008</v>
      </c>
    </row>
    <row r="2186" spans="1:7" x14ac:dyDescent="0.2">
      <c r="A2186" s="23" t="s">
        <v>545</v>
      </c>
      <c r="C2186" s="24">
        <f t="shared" si="174"/>
        <v>39576</v>
      </c>
      <c r="D2186" s="23">
        <f t="shared" si="175"/>
        <v>41.66</v>
      </c>
      <c r="E2186" s="23">
        <f t="shared" si="176"/>
        <v>41.66</v>
      </c>
      <c r="F2186" s="23">
        <f t="shared" si="178"/>
        <v>8.6789358658388212E-3</v>
      </c>
      <c r="G2186" s="23">
        <f t="shared" si="177"/>
        <v>2008</v>
      </c>
    </row>
    <row r="2187" spans="1:7" x14ac:dyDescent="0.2">
      <c r="A2187" s="23" t="s">
        <v>544</v>
      </c>
      <c r="C2187" s="24">
        <f t="shared" si="174"/>
        <v>39577</v>
      </c>
      <c r="D2187" s="23">
        <f t="shared" si="175"/>
        <v>41.55</v>
      </c>
      <c r="E2187" s="23">
        <f t="shared" si="176"/>
        <v>41.55</v>
      </c>
      <c r="F2187" s="23">
        <f t="shared" si="178"/>
        <v>-2.6439145313686941E-3</v>
      </c>
      <c r="G2187" s="23">
        <f t="shared" si="177"/>
        <v>2008</v>
      </c>
    </row>
    <row r="2188" spans="1:7" x14ac:dyDescent="0.2">
      <c r="A2188" s="23" t="s">
        <v>543</v>
      </c>
      <c r="C2188" s="24">
        <f t="shared" si="174"/>
        <v>39580</v>
      </c>
      <c r="D2188" s="23">
        <f t="shared" si="175"/>
        <v>42</v>
      </c>
      <c r="E2188" s="23">
        <f t="shared" si="176"/>
        <v>42</v>
      </c>
      <c r="F2188" s="23">
        <f t="shared" si="178"/>
        <v>1.0772096981911261E-2</v>
      </c>
      <c r="G2188" s="23">
        <f t="shared" si="177"/>
        <v>2008</v>
      </c>
    </row>
    <row r="2189" spans="1:7" x14ac:dyDescent="0.2">
      <c r="A2189" s="23" t="s">
        <v>542</v>
      </c>
      <c r="C2189" s="24">
        <f t="shared" si="174"/>
        <v>39581</v>
      </c>
      <c r="D2189" s="23">
        <f t="shared" si="175"/>
        <v>42.08</v>
      </c>
      <c r="E2189" s="23">
        <f t="shared" si="176"/>
        <v>42.08</v>
      </c>
      <c r="F2189" s="23">
        <f t="shared" si="178"/>
        <v>1.9029501460860636E-3</v>
      </c>
      <c r="G2189" s="23">
        <f t="shared" si="177"/>
        <v>2008</v>
      </c>
    </row>
    <row r="2190" spans="1:7" x14ac:dyDescent="0.2">
      <c r="A2190" s="23" t="s">
        <v>541</v>
      </c>
      <c r="C2190" s="24">
        <f t="shared" si="174"/>
        <v>39582</v>
      </c>
      <c r="D2190" s="23">
        <f t="shared" si="175"/>
        <v>42.34</v>
      </c>
      <c r="E2190" s="23">
        <f t="shared" si="176"/>
        <v>42.34</v>
      </c>
      <c r="F2190" s="23">
        <f t="shared" si="178"/>
        <v>6.1596972772647429E-3</v>
      </c>
      <c r="G2190" s="23">
        <f t="shared" si="177"/>
        <v>2008</v>
      </c>
    </row>
    <row r="2191" spans="1:7" x14ac:dyDescent="0.2">
      <c r="A2191" s="23" t="s">
        <v>540</v>
      </c>
      <c r="C2191" s="24">
        <f t="shared" si="174"/>
        <v>39583</v>
      </c>
      <c r="D2191" s="23">
        <f t="shared" si="175"/>
        <v>42.6</v>
      </c>
      <c r="E2191" s="23">
        <f t="shared" si="176"/>
        <v>42.6</v>
      </c>
      <c r="F2191" s="23">
        <f t="shared" si="178"/>
        <v>6.1219875686056493E-3</v>
      </c>
      <c r="G2191" s="23">
        <f t="shared" si="177"/>
        <v>2008</v>
      </c>
    </row>
    <row r="2192" spans="1:7" x14ac:dyDescent="0.2">
      <c r="A2192" s="23" t="s">
        <v>539</v>
      </c>
      <c r="C2192" s="24">
        <f t="shared" si="174"/>
        <v>39584</v>
      </c>
      <c r="D2192" s="23">
        <f t="shared" si="175"/>
        <v>42.5</v>
      </c>
      <c r="E2192" s="23">
        <f t="shared" si="176"/>
        <v>42.5</v>
      </c>
      <c r="F2192" s="23">
        <f t="shared" si="178"/>
        <v>-2.3501773449536266E-3</v>
      </c>
      <c r="G2192" s="23">
        <f t="shared" si="177"/>
        <v>2008</v>
      </c>
    </row>
    <row r="2193" spans="1:7" x14ac:dyDescent="0.2">
      <c r="A2193" s="23" t="s">
        <v>538</v>
      </c>
      <c r="C2193" s="24">
        <f t="shared" si="174"/>
        <v>39587</v>
      </c>
      <c r="D2193" s="23">
        <f t="shared" si="175"/>
        <v>42.46</v>
      </c>
      <c r="E2193" s="23">
        <f t="shared" si="176"/>
        <v>42.46</v>
      </c>
      <c r="F2193" s="23">
        <f t="shared" si="178"/>
        <v>-9.4161965526109591E-4</v>
      </c>
      <c r="G2193" s="23">
        <f t="shared" si="177"/>
        <v>2008</v>
      </c>
    </row>
    <row r="2194" spans="1:7" x14ac:dyDescent="0.2">
      <c r="A2194" s="23" t="s">
        <v>537</v>
      </c>
      <c r="C2194" s="24">
        <f t="shared" si="174"/>
        <v>39588</v>
      </c>
      <c r="D2194" s="23">
        <f t="shared" si="175"/>
        <v>42.5</v>
      </c>
      <c r="E2194" s="23">
        <f t="shared" si="176"/>
        <v>42.5</v>
      </c>
      <c r="F2194" s="23">
        <f t="shared" si="178"/>
        <v>9.4161965526105102E-4</v>
      </c>
      <c r="G2194" s="23">
        <f t="shared" si="177"/>
        <v>2008</v>
      </c>
    </row>
    <row r="2195" spans="1:7" x14ac:dyDescent="0.2">
      <c r="A2195" s="23" t="s">
        <v>536</v>
      </c>
      <c r="C2195" s="24">
        <f t="shared" si="174"/>
        <v>39589</v>
      </c>
      <c r="D2195" s="23">
        <f t="shared" si="175"/>
        <v>42.77</v>
      </c>
      <c r="E2195" s="23">
        <f t="shared" si="176"/>
        <v>42.77</v>
      </c>
      <c r="F2195" s="23">
        <f t="shared" si="178"/>
        <v>6.3328463084461979E-3</v>
      </c>
      <c r="G2195" s="23">
        <f t="shared" si="177"/>
        <v>2008</v>
      </c>
    </row>
    <row r="2196" spans="1:7" x14ac:dyDescent="0.2">
      <c r="A2196" s="23" t="s">
        <v>535</v>
      </c>
      <c r="C2196" s="24">
        <f t="shared" si="174"/>
        <v>39590</v>
      </c>
      <c r="D2196" s="23">
        <f t="shared" si="175"/>
        <v>42.93</v>
      </c>
      <c r="E2196" s="23">
        <f t="shared" si="176"/>
        <v>42.93</v>
      </c>
      <c r="F2196" s="23">
        <f t="shared" si="178"/>
        <v>3.7339599976518359E-3</v>
      </c>
      <c r="G2196" s="23">
        <f t="shared" si="177"/>
        <v>2008</v>
      </c>
    </row>
    <row r="2197" spans="1:7" x14ac:dyDescent="0.2">
      <c r="A2197" s="23" t="s">
        <v>534</v>
      </c>
      <c r="C2197" s="24">
        <f t="shared" si="174"/>
        <v>39591</v>
      </c>
      <c r="D2197" s="23">
        <f t="shared" si="175"/>
        <v>42.68</v>
      </c>
      <c r="E2197" s="23">
        <f t="shared" si="176"/>
        <v>42.68</v>
      </c>
      <c r="F2197" s="23">
        <f t="shared" si="178"/>
        <v>-5.8404558029166173E-3</v>
      </c>
      <c r="G2197" s="23">
        <f t="shared" si="177"/>
        <v>2008</v>
      </c>
    </row>
    <row r="2198" spans="1:7" x14ac:dyDescent="0.2">
      <c r="A2198" s="23" t="s">
        <v>533</v>
      </c>
      <c r="C2198" s="24">
        <f t="shared" si="174"/>
        <v>39594</v>
      </c>
      <c r="D2198" s="23" t="e">
        <f t="shared" si="175"/>
        <v>#VALUE!</v>
      </c>
      <c r="E2198" s="23">
        <f t="shared" si="176"/>
        <v>42.68</v>
      </c>
      <c r="F2198" s="23">
        <f t="shared" si="178"/>
        <v>0</v>
      </c>
      <c r="G2198" s="23">
        <f t="shared" si="177"/>
        <v>2008</v>
      </c>
    </row>
    <row r="2199" spans="1:7" x14ac:dyDescent="0.2">
      <c r="A2199" s="23" t="s">
        <v>532</v>
      </c>
      <c r="C2199" s="24">
        <f t="shared" si="174"/>
        <v>39595</v>
      </c>
      <c r="D2199" s="23">
        <f t="shared" si="175"/>
        <v>42.86</v>
      </c>
      <c r="E2199" s="23">
        <f t="shared" si="176"/>
        <v>42.86</v>
      </c>
      <c r="F2199" s="23">
        <f t="shared" si="178"/>
        <v>4.2085636118782271E-3</v>
      </c>
      <c r="G2199" s="23">
        <f t="shared" si="177"/>
        <v>2008</v>
      </c>
    </row>
    <row r="2200" spans="1:7" x14ac:dyDescent="0.2">
      <c r="A2200" s="23" t="s">
        <v>531</v>
      </c>
      <c r="C2200" s="24">
        <f t="shared" si="174"/>
        <v>39596</v>
      </c>
      <c r="D2200" s="23">
        <f t="shared" si="175"/>
        <v>42.75</v>
      </c>
      <c r="E2200" s="23">
        <f t="shared" si="176"/>
        <v>42.75</v>
      </c>
      <c r="F2200" s="23">
        <f t="shared" si="178"/>
        <v>-2.5697946626617343E-3</v>
      </c>
      <c r="G2200" s="23">
        <f t="shared" si="177"/>
        <v>2008</v>
      </c>
    </row>
    <row r="2201" spans="1:7" x14ac:dyDescent="0.2">
      <c r="A2201" s="23" t="s">
        <v>530</v>
      </c>
      <c r="C2201" s="24">
        <f t="shared" si="174"/>
        <v>39597</v>
      </c>
      <c r="D2201" s="23">
        <f t="shared" si="175"/>
        <v>42.53</v>
      </c>
      <c r="E2201" s="23">
        <f t="shared" si="176"/>
        <v>42.53</v>
      </c>
      <c r="F2201" s="23">
        <f t="shared" si="178"/>
        <v>-5.1594861172270428E-3</v>
      </c>
      <c r="G2201" s="23">
        <f t="shared" si="177"/>
        <v>2008</v>
      </c>
    </row>
    <row r="2202" spans="1:7" x14ac:dyDescent="0.2">
      <c r="A2202" s="23" t="s">
        <v>529</v>
      </c>
      <c r="C2202" s="24">
        <f t="shared" si="174"/>
        <v>39598</v>
      </c>
      <c r="D2202" s="23">
        <f t="shared" si="175"/>
        <v>42.15</v>
      </c>
      <c r="E2202" s="23">
        <f t="shared" si="176"/>
        <v>42.15</v>
      </c>
      <c r="F2202" s="23">
        <f t="shared" si="178"/>
        <v>-8.9750248176777622E-3</v>
      </c>
      <c r="G2202" s="23">
        <f t="shared" si="177"/>
        <v>2008</v>
      </c>
    </row>
    <row r="2203" spans="1:7" x14ac:dyDescent="0.2">
      <c r="A2203" s="23" t="s">
        <v>528</v>
      </c>
      <c r="C2203" s="24">
        <f t="shared" si="174"/>
        <v>39601</v>
      </c>
      <c r="D2203" s="23">
        <f t="shared" si="175"/>
        <v>42.38</v>
      </c>
      <c r="E2203" s="23">
        <f t="shared" si="176"/>
        <v>42.38</v>
      </c>
      <c r="F2203" s="23">
        <f t="shared" si="178"/>
        <v>5.4418683922886858E-3</v>
      </c>
      <c r="G2203" s="23">
        <f t="shared" si="177"/>
        <v>2008</v>
      </c>
    </row>
    <row r="2204" spans="1:7" x14ac:dyDescent="0.2">
      <c r="A2204" s="23" t="s">
        <v>527</v>
      </c>
      <c r="C2204" s="24">
        <f t="shared" si="174"/>
        <v>39602</v>
      </c>
      <c r="D2204" s="23">
        <f t="shared" si="175"/>
        <v>42.5</v>
      </c>
      <c r="E2204" s="23">
        <f t="shared" si="176"/>
        <v>42.5</v>
      </c>
      <c r="F2204" s="23">
        <f t="shared" si="178"/>
        <v>2.8275230902181686E-3</v>
      </c>
      <c r="G2204" s="23">
        <f t="shared" si="177"/>
        <v>2008</v>
      </c>
    </row>
    <row r="2205" spans="1:7" x14ac:dyDescent="0.2">
      <c r="A2205" s="23" t="s">
        <v>526</v>
      </c>
      <c r="C2205" s="24">
        <f t="shared" si="174"/>
        <v>39603</v>
      </c>
      <c r="D2205" s="23">
        <f t="shared" si="175"/>
        <v>42.6</v>
      </c>
      <c r="E2205" s="23">
        <f t="shared" si="176"/>
        <v>42.6</v>
      </c>
      <c r="F2205" s="23">
        <f t="shared" si="178"/>
        <v>2.350177344953673E-3</v>
      </c>
      <c r="G2205" s="23">
        <f t="shared" si="177"/>
        <v>2008</v>
      </c>
    </row>
    <row r="2206" spans="1:7" x14ac:dyDescent="0.2">
      <c r="A2206" s="23" t="s">
        <v>525</v>
      </c>
      <c r="C2206" s="24">
        <f t="shared" si="174"/>
        <v>39604</v>
      </c>
      <c r="D2206" s="23">
        <f t="shared" si="175"/>
        <v>42.82</v>
      </c>
      <c r="E2206" s="23">
        <f t="shared" si="176"/>
        <v>42.82</v>
      </c>
      <c r="F2206" s="23">
        <f t="shared" si="178"/>
        <v>5.1510298862119195E-3</v>
      </c>
      <c r="G2206" s="23">
        <f t="shared" si="177"/>
        <v>2008</v>
      </c>
    </row>
    <row r="2207" spans="1:7" x14ac:dyDescent="0.2">
      <c r="A2207" s="23" t="s">
        <v>524</v>
      </c>
      <c r="C2207" s="24">
        <f t="shared" si="174"/>
        <v>39605</v>
      </c>
      <c r="D2207" s="23">
        <f t="shared" si="175"/>
        <v>42.63</v>
      </c>
      <c r="E2207" s="23">
        <f t="shared" si="176"/>
        <v>42.63</v>
      </c>
      <c r="F2207" s="23">
        <f t="shared" si="178"/>
        <v>-4.4470523844177762E-3</v>
      </c>
      <c r="G2207" s="23">
        <f t="shared" si="177"/>
        <v>2008</v>
      </c>
    </row>
    <row r="2208" spans="1:7" x14ac:dyDescent="0.2">
      <c r="A2208" s="23" t="s">
        <v>523</v>
      </c>
      <c r="C2208" s="24">
        <f t="shared" si="174"/>
        <v>39608</v>
      </c>
      <c r="D2208" s="23">
        <f t="shared" si="175"/>
        <v>42.85</v>
      </c>
      <c r="E2208" s="23">
        <f t="shared" si="176"/>
        <v>42.85</v>
      </c>
      <c r="F2208" s="23">
        <f t="shared" si="178"/>
        <v>5.1474142666697344E-3</v>
      </c>
      <c r="G2208" s="23">
        <f t="shared" si="177"/>
        <v>2008</v>
      </c>
    </row>
    <row r="2209" spans="1:7" x14ac:dyDescent="0.2">
      <c r="A2209" s="23" t="s">
        <v>522</v>
      </c>
      <c r="C2209" s="24">
        <f t="shared" si="174"/>
        <v>39609</v>
      </c>
      <c r="D2209" s="23">
        <f t="shared" si="175"/>
        <v>42.92</v>
      </c>
      <c r="E2209" s="23">
        <f t="shared" si="176"/>
        <v>42.92</v>
      </c>
      <c r="F2209" s="23">
        <f t="shared" si="178"/>
        <v>1.6322727187088341E-3</v>
      </c>
      <c r="G2209" s="23">
        <f t="shared" si="177"/>
        <v>2008</v>
      </c>
    </row>
    <row r="2210" spans="1:7" x14ac:dyDescent="0.2">
      <c r="A2210" s="23" t="s">
        <v>521</v>
      </c>
      <c r="C2210" s="24">
        <f t="shared" si="174"/>
        <v>39610</v>
      </c>
      <c r="D2210" s="23">
        <f t="shared" si="175"/>
        <v>42.65</v>
      </c>
      <c r="E2210" s="23">
        <f t="shared" si="176"/>
        <v>42.65</v>
      </c>
      <c r="F2210" s="23">
        <f t="shared" si="178"/>
        <v>-6.3106438248096601E-3</v>
      </c>
      <c r="G2210" s="23">
        <f t="shared" si="177"/>
        <v>2008</v>
      </c>
    </row>
    <row r="2211" spans="1:7" x14ac:dyDescent="0.2">
      <c r="A2211" s="23" t="s">
        <v>520</v>
      </c>
      <c r="C2211" s="24">
        <f t="shared" si="174"/>
        <v>39611</v>
      </c>
      <c r="D2211" s="23">
        <f t="shared" si="175"/>
        <v>42.7</v>
      </c>
      <c r="E2211" s="23">
        <f t="shared" si="176"/>
        <v>42.7</v>
      </c>
      <c r="F2211" s="23">
        <f t="shared" si="178"/>
        <v>1.1716462968907578E-3</v>
      </c>
      <c r="G2211" s="23">
        <f t="shared" si="177"/>
        <v>2008</v>
      </c>
    </row>
    <row r="2212" spans="1:7" x14ac:dyDescent="0.2">
      <c r="A2212" s="23" t="s">
        <v>519</v>
      </c>
      <c r="C2212" s="24">
        <f t="shared" si="174"/>
        <v>39612</v>
      </c>
      <c r="D2212" s="23">
        <f t="shared" si="175"/>
        <v>42.86</v>
      </c>
      <c r="E2212" s="23">
        <f t="shared" si="176"/>
        <v>42.86</v>
      </c>
      <c r="F2212" s="23">
        <f t="shared" si="178"/>
        <v>3.7400698108519168E-3</v>
      </c>
      <c r="G2212" s="23">
        <f t="shared" si="177"/>
        <v>2008</v>
      </c>
    </row>
    <row r="2213" spans="1:7" x14ac:dyDescent="0.2">
      <c r="A2213" s="23" t="s">
        <v>518</v>
      </c>
      <c r="C2213" s="24">
        <f t="shared" si="174"/>
        <v>39615</v>
      </c>
      <c r="D2213" s="23">
        <f t="shared" si="175"/>
        <v>42.93</v>
      </c>
      <c r="E2213" s="23">
        <f t="shared" si="176"/>
        <v>42.93</v>
      </c>
      <c r="F2213" s="23">
        <f t="shared" si="178"/>
        <v>1.6318921910382716E-3</v>
      </c>
      <c r="G2213" s="23">
        <f t="shared" si="177"/>
        <v>2008</v>
      </c>
    </row>
    <row r="2214" spans="1:7" x14ac:dyDescent="0.2">
      <c r="A2214" s="23" t="s">
        <v>517</v>
      </c>
      <c r="C2214" s="24">
        <f t="shared" si="174"/>
        <v>39616</v>
      </c>
      <c r="D2214" s="23">
        <f t="shared" si="175"/>
        <v>42.86</v>
      </c>
      <c r="E2214" s="23">
        <f t="shared" si="176"/>
        <v>42.86</v>
      </c>
      <c r="F2214" s="23">
        <f t="shared" si="178"/>
        <v>-1.6318921910383132E-3</v>
      </c>
      <c r="G2214" s="23">
        <f t="shared" si="177"/>
        <v>2008</v>
      </c>
    </row>
    <row r="2215" spans="1:7" x14ac:dyDescent="0.2">
      <c r="A2215" s="23" t="s">
        <v>516</v>
      </c>
      <c r="C2215" s="24">
        <f t="shared" si="174"/>
        <v>39617</v>
      </c>
      <c r="D2215" s="23">
        <f t="shared" si="175"/>
        <v>42.8</v>
      </c>
      <c r="E2215" s="23">
        <f t="shared" si="176"/>
        <v>42.8</v>
      </c>
      <c r="F2215" s="23">
        <f t="shared" si="178"/>
        <v>-1.4008874576798506E-3</v>
      </c>
      <c r="G2215" s="23">
        <f t="shared" si="177"/>
        <v>2008</v>
      </c>
    </row>
    <row r="2216" spans="1:7" x14ac:dyDescent="0.2">
      <c r="A2216" s="23" t="s">
        <v>515</v>
      </c>
      <c r="C2216" s="24">
        <f t="shared" si="174"/>
        <v>39618</v>
      </c>
      <c r="D2216" s="23">
        <f t="shared" si="175"/>
        <v>42.91</v>
      </c>
      <c r="E2216" s="23">
        <f t="shared" si="176"/>
        <v>42.91</v>
      </c>
      <c r="F2216" s="23">
        <f t="shared" si="178"/>
        <v>2.5667964156823146E-3</v>
      </c>
      <c r="G2216" s="23">
        <f t="shared" si="177"/>
        <v>2008</v>
      </c>
    </row>
    <row r="2217" spans="1:7" x14ac:dyDescent="0.2">
      <c r="A2217" s="23" t="s">
        <v>514</v>
      </c>
      <c r="C2217" s="24">
        <f t="shared" si="174"/>
        <v>39619</v>
      </c>
      <c r="D2217" s="23">
        <f t="shared" si="175"/>
        <v>42.86</v>
      </c>
      <c r="E2217" s="23">
        <f t="shared" si="176"/>
        <v>42.86</v>
      </c>
      <c r="F2217" s="23">
        <f t="shared" si="178"/>
        <v>-1.165908958002342E-3</v>
      </c>
      <c r="G2217" s="23">
        <f t="shared" si="177"/>
        <v>2008</v>
      </c>
    </row>
    <row r="2218" spans="1:7" x14ac:dyDescent="0.2">
      <c r="A2218" s="23" t="s">
        <v>513</v>
      </c>
      <c r="C2218" s="24">
        <f t="shared" si="174"/>
        <v>39622</v>
      </c>
      <c r="D2218" s="23">
        <f t="shared" si="175"/>
        <v>42.97</v>
      </c>
      <c r="E2218" s="23">
        <f t="shared" si="176"/>
        <v>42.97</v>
      </c>
      <c r="F2218" s="23">
        <f t="shared" si="178"/>
        <v>2.5632077414727799E-3</v>
      </c>
      <c r="G2218" s="23">
        <f t="shared" si="177"/>
        <v>2008</v>
      </c>
    </row>
    <row r="2219" spans="1:7" x14ac:dyDescent="0.2">
      <c r="A2219" s="23" t="s">
        <v>512</v>
      </c>
      <c r="C2219" s="24">
        <f t="shared" si="174"/>
        <v>39623</v>
      </c>
      <c r="D2219" s="23">
        <f t="shared" si="175"/>
        <v>42.75</v>
      </c>
      <c r="E2219" s="23">
        <f t="shared" si="176"/>
        <v>42.75</v>
      </c>
      <c r="F2219" s="23">
        <f t="shared" si="178"/>
        <v>-5.1330024041344726E-3</v>
      </c>
      <c r="G2219" s="23">
        <f t="shared" si="177"/>
        <v>2008</v>
      </c>
    </row>
    <row r="2220" spans="1:7" x14ac:dyDescent="0.2">
      <c r="A2220" s="23" t="s">
        <v>511</v>
      </c>
      <c r="C2220" s="24">
        <f t="shared" si="174"/>
        <v>39624</v>
      </c>
      <c r="D2220" s="23">
        <f t="shared" si="175"/>
        <v>42.73</v>
      </c>
      <c r="E2220" s="23">
        <f t="shared" si="176"/>
        <v>42.73</v>
      </c>
      <c r="F2220" s="23">
        <f t="shared" si="178"/>
        <v>-4.6794572683576187E-4</v>
      </c>
      <c r="G2220" s="23">
        <f t="shared" si="177"/>
        <v>2008</v>
      </c>
    </row>
    <row r="2221" spans="1:7" x14ac:dyDescent="0.2">
      <c r="A2221" s="23" t="s">
        <v>510</v>
      </c>
      <c r="C2221" s="24">
        <f t="shared" si="174"/>
        <v>39625</v>
      </c>
      <c r="D2221" s="23">
        <f t="shared" si="175"/>
        <v>42.6</v>
      </c>
      <c r="E2221" s="23">
        <f t="shared" si="176"/>
        <v>42.6</v>
      </c>
      <c r="F2221" s="23">
        <f t="shared" si="178"/>
        <v>-3.0469963806087309E-3</v>
      </c>
      <c r="G2221" s="23">
        <f t="shared" si="177"/>
        <v>2008</v>
      </c>
    </row>
    <row r="2222" spans="1:7" x14ac:dyDescent="0.2">
      <c r="A2222" s="23" t="s">
        <v>509</v>
      </c>
      <c r="C2222" s="24">
        <f t="shared" si="174"/>
        <v>39626</v>
      </c>
      <c r="D2222" s="23">
        <f t="shared" si="175"/>
        <v>42.78</v>
      </c>
      <c r="E2222" s="23">
        <f t="shared" si="176"/>
        <v>42.78</v>
      </c>
      <c r="F2222" s="23">
        <f t="shared" si="178"/>
        <v>4.2164503789348254E-3</v>
      </c>
      <c r="G2222" s="23">
        <f t="shared" si="177"/>
        <v>2008</v>
      </c>
    </row>
    <row r="2223" spans="1:7" x14ac:dyDescent="0.2">
      <c r="A2223" s="23" t="s">
        <v>508</v>
      </c>
      <c r="C2223" s="24">
        <f t="shared" si="174"/>
        <v>39629</v>
      </c>
      <c r="D2223" s="23">
        <f t="shared" si="175"/>
        <v>42.93</v>
      </c>
      <c r="E2223" s="23">
        <f t="shared" si="176"/>
        <v>42.93</v>
      </c>
      <c r="F2223" s="23">
        <f t="shared" si="178"/>
        <v>3.5001785822096204E-3</v>
      </c>
      <c r="G2223" s="23">
        <f t="shared" si="177"/>
        <v>2008</v>
      </c>
    </row>
    <row r="2224" spans="1:7" x14ac:dyDescent="0.2">
      <c r="A2224" s="23" t="s">
        <v>507</v>
      </c>
      <c r="C2224" s="24">
        <f t="shared" si="174"/>
        <v>39630</v>
      </c>
      <c r="D2224" s="23">
        <f t="shared" si="175"/>
        <v>43.23</v>
      </c>
      <c r="E2224" s="23">
        <f t="shared" si="176"/>
        <v>43.23</v>
      </c>
      <c r="F2224" s="23">
        <f t="shared" si="178"/>
        <v>6.9638164430710072E-3</v>
      </c>
      <c r="G2224" s="23">
        <f t="shared" si="177"/>
        <v>2008</v>
      </c>
    </row>
    <row r="2225" spans="1:7" x14ac:dyDescent="0.2">
      <c r="A2225" s="23" t="s">
        <v>506</v>
      </c>
      <c r="C2225" s="24">
        <f t="shared" si="174"/>
        <v>39631</v>
      </c>
      <c r="D2225" s="23">
        <f t="shared" si="175"/>
        <v>43.15</v>
      </c>
      <c r="E2225" s="23">
        <f t="shared" si="176"/>
        <v>43.15</v>
      </c>
      <c r="F2225" s="23">
        <f t="shared" si="178"/>
        <v>-1.8522811501034155E-3</v>
      </c>
      <c r="G2225" s="23">
        <f t="shared" si="177"/>
        <v>2008</v>
      </c>
    </row>
    <row r="2226" spans="1:7" x14ac:dyDescent="0.2">
      <c r="A2226" s="23" t="s">
        <v>505</v>
      </c>
      <c r="C2226" s="24">
        <f t="shared" si="174"/>
        <v>39632</v>
      </c>
      <c r="D2226" s="23">
        <f t="shared" si="175"/>
        <v>43.17</v>
      </c>
      <c r="E2226" s="23">
        <f t="shared" si="176"/>
        <v>43.17</v>
      </c>
      <c r="F2226" s="23">
        <f t="shared" si="178"/>
        <v>4.6339203794930984E-4</v>
      </c>
      <c r="G2226" s="23">
        <f t="shared" si="177"/>
        <v>2008</v>
      </c>
    </row>
    <row r="2227" spans="1:7" x14ac:dyDescent="0.2">
      <c r="A2227" s="23" t="s">
        <v>504</v>
      </c>
      <c r="C2227" s="24">
        <f t="shared" si="174"/>
        <v>39633</v>
      </c>
      <c r="D2227" s="23" t="e">
        <f t="shared" si="175"/>
        <v>#VALUE!</v>
      </c>
      <c r="E2227" s="23">
        <f t="shared" si="176"/>
        <v>43.17</v>
      </c>
      <c r="F2227" s="23">
        <f t="shared" si="178"/>
        <v>0</v>
      </c>
      <c r="G2227" s="23">
        <f t="shared" si="177"/>
        <v>2008</v>
      </c>
    </row>
    <row r="2228" spans="1:7" x14ac:dyDescent="0.2">
      <c r="A2228" s="23" t="s">
        <v>503</v>
      </c>
      <c r="C2228" s="24">
        <f t="shared" si="174"/>
        <v>39636</v>
      </c>
      <c r="D2228" s="23">
        <f t="shared" si="175"/>
        <v>43.29</v>
      </c>
      <c r="E2228" s="23">
        <f t="shared" si="176"/>
        <v>43.29</v>
      </c>
      <c r="F2228" s="23">
        <f t="shared" si="178"/>
        <v>2.775851886502981E-3</v>
      </c>
      <c r="G2228" s="23">
        <f t="shared" si="177"/>
        <v>2008</v>
      </c>
    </row>
    <row r="2229" spans="1:7" x14ac:dyDescent="0.2">
      <c r="A2229" s="23" t="s">
        <v>502</v>
      </c>
      <c r="C2229" s="24">
        <f t="shared" si="174"/>
        <v>39637</v>
      </c>
      <c r="D2229" s="23">
        <f t="shared" si="175"/>
        <v>43.23</v>
      </c>
      <c r="E2229" s="23">
        <f t="shared" si="176"/>
        <v>43.23</v>
      </c>
      <c r="F2229" s="23">
        <f t="shared" si="178"/>
        <v>-1.3869627743488208E-3</v>
      </c>
      <c r="G2229" s="23">
        <f t="shared" si="177"/>
        <v>2008</v>
      </c>
    </row>
    <row r="2230" spans="1:7" x14ac:dyDescent="0.2">
      <c r="A2230" s="23" t="s">
        <v>501</v>
      </c>
      <c r="C2230" s="24">
        <f t="shared" si="174"/>
        <v>39638</v>
      </c>
      <c r="D2230" s="23">
        <f t="shared" si="175"/>
        <v>43.02</v>
      </c>
      <c r="E2230" s="23">
        <f t="shared" si="176"/>
        <v>43.02</v>
      </c>
      <c r="F2230" s="23">
        <f t="shared" si="178"/>
        <v>-4.8695748399562762E-3</v>
      </c>
      <c r="G2230" s="23">
        <f t="shared" si="177"/>
        <v>2008</v>
      </c>
    </row>
    <row r="2231" spans="1:7" x14ac:dyDescent="0.2">
      <c r="A2231" s="23" t="s">
        <v>500</v>
      </c>
      <c r="C2231" s="24">
        <f t="shared" si="174"/>
        <v>39639</v>
      </c>
      <c r="D2231" s="23">
        <f t="shared" si="175"/>
        <v>42.94</v>
      </c>
      <c r="E2231" s="23">
        <f t="shared" si="176"/>
        <v>42.94</v>
      </c>
      <c r="F2231" s="23">
        <f t="shared" si="178"/>
        <v>-1.8613313889491003E-3</v>
      </c>
      <c r="G2231" s="23">
        <f t="shared" si="177"/>
        <v>2008</v>
      </c>
    </row>
    <row r="2232" spans="1:7" x14ac:dyDescent="0.2">
      <c r="A2232" s="23" t="s">
        <v>499</v>
      </c>
      <c r="C2232" s="24">
        <f t="shared" si="174"/>
        <v>39640</v>
      </c>
      <c r="D2232" s="23">
        <f t="shared" si="175"/>
        <v>42.8</v>
      </c>
      <c r="E2232" s="23">
        <f t="shared" si="176"/>
        <v>42.8</v>
      </c>
      <c r="F2232" s="23">
        <f t="shared" si="178"/>
        <v>-3.2656898628838494E-3</v>
      </c>
      <c r="G2232" s="23">
        <f t="shared" si="177"/>
        <v>2008</v>
      </c>
    </row>
    <row r="2233" spans="1:7" x14ac:dyDescent="0.2">
      <c r="A2233" s="23" t="s">
        <v>498</v>
      </c>
      <c r="C2233" s="24">
        <f t="shared" si="174"/>
        <v>39643</v>
      </c>
      <c r="D2233" s="23">
        <f t="shared" si="175"/>
        <v>42.8</v>
      </c>
      <c r="E2233" s="23">
        <f t="shared" si="176"/>
        <v>42.8</v>
      </c>
      <c r="F2233" s="23">
        <f t="shared" si="178"/>
        <v>0</v>
      </c>
      <c r="G2233" s="23">
        <f t="shared" si="177"/>
        <v>2008</v>
      </c>
    </row>
    <row r="2234" spans="1:7" x14ac:dyDescent="0.2">
      <c r="A2234" s="23" t="s">
        <v>497</v>
      </c>
      <c r="C2234" s="24">
        <f t="shared" si="174"/>
        <v>39644</v>
      </c>
      <c r="D2234" s="23">
        <f t="shared" si="175"/>
        <v>43.12</v>
      </c>
      <c r="E2234" s="23">
        <f t="shared" si="176"/>
        <v>43.12</v>
      </c>
      <c r="F2234" s="23">
        <f t="shared" si="178"/>
        <v>7.448824012990695E-3</v>
      </c>
      <c r="G2234" s="23">
        <f t="shared" si="177"/>
        <v>2008</v>
      </c>
    </row>
    <row r="2235" spans="1:7" x14ac:dyDescent="0.2">
      <c r="A2235" s="23" t="s">
        <v>496</v>
      </c>
      <c r="C2235" s="24">
        <f t="shared" si="174"/>
        <v>39645</v>
      </c>
      <c r="D2235" s="23">
        <f t="shared" si="175"/>
        <v>43.05</v>
      </c>
      <c r="E2235" s="23">
        <f t="shared" si="176"/>
        <v>43.05</v>
      </c>
      <c r="F2235" s="23">
        <f t="shared" si="178"/>
        <v>-1.624695727001922E-3</v>
      </c>
      <c r="G2235" s="23">
        <f t="shared" si="177"/>
        <v>2008</v>
      </c>
    </row>
    <row r="2236" spans="1:7" x14ac:dyDescent="0.2">
      <c r="A2236" s="23" t="s">
        <v>495</v>
      </c>
      <c r="C2236" s="24">
        <f t="shared" si="174"/>
        <v>39646</v>
      </c>
      <c r="D2236" s="23">
        <f t="shared" si="175"/>
        <v>42.7</v>
      </c>
      <c r="E2236" s="23">
        <f t="shared" si="176"/>
        <v>42.7</v>
      </c>
      <c r="F2236" s="23">
        <f t="shared" si="178"/>
        <v>-8.1633106391607573E-3</v>
      </c>
      <c r="G2236" s="23">
        <f t="shared" si="177"/>
        <v>2008</v>
      </c>
    </row>
    <row r="2237" spans="1:7" x14ac:dyDescent="0.2">
      <c r="A2237" s="23" t="s">
        <v>494</v>
      </c>
      <c r="C2237" s="24">
        <f t="shared" si="174"/>
        <v>39647</v>
      </c>
      <c r="D2237" s="23">
        <f t="shared" si="175"/>
        <v>42.66</v>
      </c>
      <c r="E2237" s="23">
        <f t="shared" si="176"/>
        <v>42.66</v>
      </c>
      <c r="F2237" s="23">
        <f t="shared" si="178"/>
        <v>-9.3720719137453895E-4</v>
      </c>
      <c r="G2237" s="23">
        <f t="shared" si="177"/>
        <v>2008</v>
      </c>
    </row>
    <row r="2238" spans="1:7" x14ac:dyDescent="0.2">
      <c r="A2238" s="23" t="s">
        <v>493</v>
      </c>
      <c r="C2238" s="24">
        <f t="shared" si="174"/>
        <v>39650</v>
      </c>
      <c r="D2238" s="23">
        <f t="shared" si="175"/>
        <v>42.57</v>
      </c>
      <c r="E2238" s="23">
        <f t="shared" si="176"/>
        <v>42.57</v>
      </c>
      <c r="F2238" s="23">
        <f t="shared" si="178"/>
        <v>-2.1119332031433904E-3</v>
      </c>
      <c r="G2238" s="23">
        <f t="shared" si="177"/>
        <v>2008</v>
      </c>
    </row>
    <row r="2239" spans="1:7" x14ac:dyDescent="0.2">
      <c r="A2239" s="23" t="s">
        <v>492</v>
      </c>
      <c r="C2239" s="24">
        <f t="shared" si="174"/>
        <v>39651</v>
      </c>
      <c r="D2239" s="23">
        <f t="shared" si="175"/>
        <v>42.65</v>
      </c>
      <c r="E2239" s="23">
        <f t="shared" si="176"/>
        <v>42.65</v>
      </c>
      <c r="F2239" s="23">
        <f t="shared" si="178"/>
        <v>1.8774940976271387E-3</v>
      </c>
      <c r="G2239" s="23">
        <f t="shared" si="177"/>
        <v>2008</v>
      </c>
    </row>
    <row r="2240" spans="1:7" x14ac:dyDescent="0.2">
      <c r="A2240" s="23" t="s">
        <v>491</v>
      </c>
      <c r="C2240" s="24">
        <f t="shared" si="174"/>
        <v>39652</v>
      </c>
      <c r="D2240" s="23">
        <f t="shared" si="175"/>
        <v>42.05</v>
      </c>
      <c r="E2240" s="23">
        <f t="shared" si="176"/>
        <v>42.05</v>
      </c>
      <c r="F2240" s="23">
        <f t="shared" si="178"/>
        <v>-1.4167887518731104E-2</v>
      </c>
      <c r="G2240" s="23">
        <f t="shared" si="177"/>
        <v>2008</v>
      </c>
    </row>
    <row r="2241" spans="1:7" x14ac:dyDescent="0.2">
      <c r="A2241" s="23" t="s">
        <v>490</v>
      </c>
      <c r="C2241" s="24">
        <f t="shared" si="174"/>
        <v>39653</v>
      </c>
      <c r="D2241" s="23">
        <f t="shared" si="175"/>
        <v>42.1</v>
      </c>
      <c r="E2241" s="23">
        <f t="shared" si="176"/>
        <v>42.1</v>
      </c>
      <c r="F2241" s="23">
        <f t="shared" si="178"/>
        <v>1.1883542693787133E-3</v>
      </c>
      <c r="G2241" s="23">
        <f t="shared" si="177"/>
        <v>2008</v>
      </c>
    </row>
    <row r="2242" spans="1:7" x14ac:dyDescent="0.2">
      <c r="A2242" s="23" t="s">
        <v>489</v>
      </c>
      <c r="C2242" s="24">
        <f t="shared" si="174"/>
        <v>39654</v>
      </c>
      <c r="D2242" s="23">
        <f t="shared" si="175"/>
        <v>41.1</v>
      </c>
      <c r="E2242" s="23">
        <f t="shared" si="176"/>
        <v>41.1</v>
      </c>
      <c r="F2242" s="23">
        <f t="shared" si="178"/>
        <v>-2.4039619186146777E-2</v>
      </c>
      <c r="G2242" s="23">
        <f t="shared" si="177"/>
        <v>2008</v>
      </c>
    </row>
    <row r="2243" spans="1:7" x14ac:dyDescent="0.2">
      <c r="A2243" s="23" t="s">
        <v>488</v>
      </c>
      <c r="C2243" s="24">
        <f t="shared" si="174"/>
        <v>39657</v>
      </c>
      <c r="D2243" s="23">
        <f t="shared" si="175"/>
        <v>42.52</v>
      </c>
      <c r="E2243" s="23">
        <f t="shared" si="176"/>
        <v>42.52</v>
      </c>
      <c r="F2243" s="23">
        <f t="shared" si="178"/>
        <v>3.3966431971558193E-2</v>
      </c>
      <c r="G2243" s="23">
        <f t="shared" si="177"/>
        <v>2008</v>
      </c>
    </row>
    <row r="2244" spans="1:7" x14ac:dyDescent="0.2">
      <c r="A2244" s="23" t="s">
        <v>487</v>
      </c>
      <c r="C2244" s="24">
        <f t="shared" si="174"/>
        <v>39658</v>
      </c>
      <c r="D2244" s="23">
        <f t="shared" si="175"/>
        <v>42.56</v>
      </c>
      <c r="E2244" s="23">
        <f t="shared" si="176"/>
        <v>42.56</v>
      </c>
      <c r="F2244" s="23">
        <f t="shared" si="178"/>
        <v>9.4029155964172153E-4</v>
      </c>
      <c r="G2244" s="23">
        <f t="shared" si="177"/>
        <v>2008</v>
      </c>
    </row>
    <row r="2245" spans="1:7" x14ac:dyDescent="0.2">
      <c r="A2245" s="23" t="s">
        <v>486</v>
      </c>
      <c r="C2245" s="24">
        <f t="shared" si="174"/>
        <v>39659</v>
      </c>
      <c r="D2245" s="23">
        <f t="shared" si="175"/>
        <v>42.28</v>
      </c>
      <c r="E2245" s="23">
        <f t="shared" si="176"/>
        <v>42.28</v>
      </c>
      <c r="F2245" s="23">
        <f t="shared" si="178"/>
        <v>-6.6006840313521361E-3</v>
      </c>
      <c r="G2245" s="23">
        <f t="shared" si="177"/>
        <v>2008</v>
      </c>
    </row>
    <row r="2246" spans="1:7" x14ac:dyDescent="0.2">
      <c r="A2246" s="23" t="s">
        <v>485</v>
      </c>
      <c r="C2246" s="24">
        <f t="shared" si="174"/>
        <v>39660</v>
      </c>
      <c r="D2246" s="23">
        <f t="shared" si="175"/>
        <v>42.47</v>
      </c>
      <c r="E2246" s="23">
        <f t="shared" si="176"/>
        <v>42.47</v>
      </c>
      <c r="F2246" s="23">
        <f t="shared" si="178"/>
        <v>4.4837833231427815E-3</v>
      </c>
      <c r="G2246" s="23">
        <f t="shared" si="177"/>
        <v>2008</v>
      </c>
    </row>
    <row r="2247" spans="1:7" x14ac:dyDescent="0.2">
      <c r="A2247" s="23" t="s">
        <v>484</v>
      </c>
      <c r="C2247" s="24">
        <f t="shared" si="174"/>
        <v>39661</v>
      </c>
      <c r="D2247" s="23">
        <f t="shared" si="175"/>
        <v>42.26</v>
      </c>
      <c r="E2247" s="23">
        <f t="shared" si="176"/>
        <v>42.26</v>
      </c>
      <c r="F2247" s="23">
        <f t="shared" si="178"/>
        <v>-4.9569321372691898E-3</v>
      </c>
      <c r="G2247" s="23">
        <f t="shared" si="177"/>
        <v>2008</v>
      </c>
    </row>
    <row r="2248" spans="1:7" x14ac:dyDescent="0.2">
      <c r="A2248" s="23" t="s">
        <v>483</v>
      </c>
      <c r="C2248" s="24">
        <f t="shared" ref="C2248:C2311" si="179">VALUE(LEFT(A2248,15))</f>
        <v>39664</v>
      </c>
      <c r="D2248" s="23">
        <f t="shared" ref="D2248:D2311" si="180">VALUE(RIGHT(A2248,9))</f>
        <v>42.45</v>
      </c>
      <c r="E2248" s="23">
        <f t="shared" ref="E2248:E2311" si="181">IF(ISNUMBER(D2248),D2248,D2247)</f>
        <v>42.45</v>
      </c>
      <c r="F2248" s="23">
        <f t="shared" si="178"/>
        <v>4.4859005694458699E-3</v>
      </c>
      <c r="G2248" s="23">
        <f t="shared" ref="G2248:G2311" si="182">YEAR(C2248)</f>
        <v>2008</v>
      </c>
    </row>
    <row r="2249" spans="1:7" x14ac:dyDescent="0.2">
      <c r="A2249" s="23" t="s">
        <v>482</v>
      </c>
      <c r="C2249" s="24">
        <f t="shared" si="179"/>
        <v>39665</v>
      </c>
      <c r="D2249" s="23">
        <f t="shared" si="180"/>
        <v>42.15</v>
      </c>
      <c r="E2249" s="23">
        <f t="shared" si="181"/>
        <v>42.15</v>
      </c>
      <c r="F2249" s="23">
        <f t="shared" ref="F2249:F2312" si="183">LN(E2249/E2248)</f>
        <v>-7.0922283094919103E-3</v>
      </c>
      <c r="G2249" s="23">
        <f t="shared" si="182"/>
        <v>2008</v>
      </c>
    </row>
    <row r="2250" spans="1:7" x14ac:dyDescent="0.2">
      <c r="A2250" s="23" t="s">
        <v>481</v>
      </c>
      <c r="C2250" s="24">
        <f t="shared" si="179"/>
        <v>39666</v>
      </c>
      <c r="D2250" s="23">
        <f t="shared" si="180"/>
        <v>42.01</v>
      </c>
      <c r="E2250" s="23">
        <f t="shared" si="181"/>
        <v>42.01</v>
      </c>
      <c r="F2250" s="23">
        <f t="shared" si="183"/>
        <v>-3.3269992665737815E-3</v>
      </c>
      <c r="G2250" s="23">
        <f t="shared" si="182"/>
        <v>2008</v>
      </c>
    </row>
    <row r="2251" spans="1:7" x14ac:dyDescent="0.2">
      <c r="A2251" s="23" t="s">
        <v>480</v>
      </c>
      <c r="C2251" s="24">
        <f t="shared" si="179"/>
        <v>39667</v>
      </c>
      <c r="D2251" s="23">
        <f t="shared" si="180"/>
        <v>42.05</v>
      </c>
      <c r="E2251" s="23">
        <f t="shared" si="181"/>
        <v>42.05</v>
      </c>
      <c r="F2251" s="23">
        <f t="shared" si="183"/>
        <v>9.517012376663445E-4</v>
      </c>
      <c r="G2251" s="23">
        <f t="shared" si="182"/>
        <v>2008</v>
      </c>
    </row>
    <row r="2252" spans="1:7" x14ac:dyDescent="0.2">
      <c r="A2252" s="23" t="s">
        <v>479</v>
      </c>
      <c r="C2252" s="24">
        <f t="shared" si="179"/>
        <v>39668</v>
      </c>
      <c r="D2252" s="23">
        <f t="shared" si="180"/>
        <v>42.05</v>
      </c>
      <c r="E2252" s="23">
        <f t="shared" si="181"/>
        <v>42.05</v>
      </c>
      <c r="F2252" s="23">
        <f t="shared" si="183"/>
        <v>0</v>
      </c>
      <c r="G2252" s="23">
        <f t="shared" si="182"/>
        <v>2008</v>
      </c>
    </row>
    <row r="2253" spans="1:7" x14ac:dyDescent="0.2">
      <c r="A2253" s="23" t="s">
        <v>478</v>
      </c>
      <c r="C2253" s="24">
        <f t="shared" si="179"/>
        <v>39671</v>
      </c>
      <c r="D2253" s="23">
        <f t="shared" si="180"/>
        <v>42.06</v>
      </c>
      <c r="E2253" s="23">
        <f t="shared" si="181"/>
        <v>42.06</v>
      </c>
      <c r="F2253" s="23">
        <f t="shared" si="183"/>
        <v>2.3778385559689247E-4</v>
      </c>
      <c r="G2253" s="23">
        <f t="shared" si="182"/>
        <v>2008</v>
      </c>
    </row>
    <row r="2254" spans="1:7" x14ac:dyDescent="0.2">
      <c r="A2254" s="23" t="s">
        <v>477</v>
      </c>
      <c r="C2254" s="24">
        <f t="shared" si="179"/>
        <v>39672</v>
      </c>
      <c r="D2254" s="23">
        <f t="shared" si="180"/>
        <v>42.34</v>
      </c>
      <c r="E2254" s="23">
        <f t="shared" si="181"/>
        <v>42.34</v>
      </c>
      <c r="F2254" s="23">
        <f t="shared" si="183"/>
        <v>6.6350954321655071E-3</v>
      </c>
      <c r="G2254" s="23">
        <f t="shared" si="182"/>
        <v>2008</v>
      </c>
    </row>
    <row r="2255" spans="1:7" x14ac:dyDescent="0.2">
      <c r="A2255" s="23" t="s">
        <v>476</v>
      </c>
      <c r="C2255" s="24">
        <f t="shared" si="179"/>
        <v>39673</v>
      </c>
      <c r="D2255" s="23">
        <f t="shared" si="180"/>
        <v>42.55</v>
      </c>
      <c r="E2255" s="23">
        <f t="shared" si="181"/>
        <v>42.55</v>
      </c>
      <c r="F2255" s="23">
        <f t="shared" si="183"/>
        <v>4.9475893126639499E-3</v>
      </c>
      <c r="G2255" s="23">
        <f t="shared" si="182"/>
        <v>2008</v>
      </c>
    </row>
    <row r="2256" spans="1:7" x14ac:dyDescent="0.2">
      <c r="A2256" s="23" t="s">
        <v>475</v>
      </c>
      <c r="C2256" s="24">
        <f t="shared" si="179"/>
        <v>39674</v>
      </c>
      <c r="D2256" s="23">
        <f t="shared" si="180"/>
        <v>43</v>
      </c>
      <c r="E2256" s="23">
        <f t="shared" si="181"/>
        <v>43</v>
      </c>
      <c r="F2256" s="23">
        <f t="shared" si="183"/>
        <v>1.0520260674179422E-2</v>
      </c>
      <c r="G2256" s="23">
        <f t="shared" si="182"/>
        <v>2008</v>
      </c>
    </row>
    <row r="2257" spans="1:7" x14ac:dyDescent="0.2">
      <c r="A2257" s="23" t="s">
        <v>474</v>
      </c>
      <c r="C2257" s="24">
        <f t="shared" si="179"/>
        <v>39675</v>
      </c>
      <c r="D2257" s="23">
        <f t="shared" si="180"/>
        <v>42.8</v>
      </c>
      <c r="E2257" s="23">
        <f t="shared" si="181"/>
        <v>42.8</v>
      </c>
      <c r="F2257" s="23">
        <f t="shared" si="183"/>
        <v>-4.662013105811413E-3</v>
      </c>
      <c r="G2257" s="23">
        <f t="shared" si="182"/>
        <v>2008</v>
      </c>
    </row>
    <row r="2258" spans="1:7" x14ac:dyDescent="0.2">
      <c r="A2258" s="23" t="s">
        <v>473</v>
      </c>
      <c r="C2258" s="24">
        <f t="shared" si="179"/>
        <v>39678</v>
      </c>
      <c r="D2258" s="23">
        <f t="shared" si="180"/>
        <v>43.49</v>
      </c>
      <c r="E2258" s="23">
        <f t="shared" si="181"/>
        <v>43.49</v>
      </c>
      <c r="F2258" s="23">
        <f t="shared" si="183"/>
        <v>1.599292402179606E-2</v>
      </c>
      <c r="G2258" s="23">
        <f t="shared" si="182"/>
        <v>2008</v>
      </c>
    </row>
    <row r="2259" spans="1:7" x14ac:dyDescent="0.2">
      <c r="A2259" s="23" t="s">
        <v>472</v>
      </c>
      <c r="C2259" s="24">
        <f t="shared" si="179"/>
        <v>39679</v>
      </c>
      <c r="D2259" s="23">
        <f t="shared" si="180"/>
        <v>43.51</v>
      </c>
      <c r="E2259" s="23">
        <f t="shared" si="181"/>
        <v>43.51</v>
      </c>
      <c r="F2259" s="23">
        <f t="shared" si="183"/>
        <v>4.5977012304156248E-4</v>
      </c>
      <c r="G2259" s="23">
        <f t="shared" si="182"/>
        <v>2008</v>
      </c>
    </row>
    <row r="2260" spans="1:7" x14ac:dyDescent="0.2">
      <c r="A2260" s="23" t="s">
        <v>471</v>
      </c>
      <c r="C2260" s="24">
        <f t="shared" si="179"/>
        <v>39680</v>
      </c>
      <c r="D2260" s="23">
        <f t="shared" si="180"/>
        <v>43.61</v>
      </c>
      <c r="E2260" s="23">
        <f t="shared" si="181"/>
        <v>43.61</v>
      </c>
      <c r="F2260" s="23">
        <f t="shared" si="183"/>
        <v>2.2956851220863102E-3</v>
      </c>
      <c r="G2260" s="23">
        <f t="shared" si="182"/>
        <v>2008</v>
      </c>
    </row>
    <row r="2261" spans="1:7" x14ac:dyDescent="0.2">
      <c r="A2261" s="23" t="s">
        <v>470</v>
      </c>
      <c r="C2261" s="24">
        <f t="shared" si="179"/>
        <v>39681</v>
      </c>
      <c r="D2261" s="23">
        <f t="shared" si="180"/>
        <v>43.43</v>
      </c>
      <c r="E2261" s="23">
        <f t="shared" si="181"/>
        <v>43.43</v>
      </c>
      <c r="F2261" s="23">
        <f t="shared" si="183"/>
        <v>-4.1360353079445272E-3</v>
      </c>
      <c r="G2261" s="23">
        <f t="shared" si="182"/>
        <v>2008</v>
      </c>
    </row>
    <row r="2262" spans="1:7" x14ac:dyDescent="0.2">
      <c r="A2262" s="23" t="s">
        <v>469</v>
      </c>
      <c r="C2262" s="24">
        <f t="shared" si="179"/>
        <v>39682</v>
      </c>
      <c r="D2262" s="23">
        <f t="shared" si="180"/>
        <v>43.32</v>
      </c>
      <c r="E2262" s="23">
        <f t="shared" si="181"/>
        <v>43.32</v>
      </c>
      <c r="F2262" s="23">
        <f t="shared" si="183"/>
        <v>-2.5360244139406543E-3</v>
      </c>
      <c r="G2262" s="23">
        <f t="shared" si="182"/>
        <v>2008</v>
      </c>
    </row>
    <row r="2263" spans="1:7" x14ac:dyDescent="0.2">
      <c r="A2263" s="23" t="s">
        <v>468</v>
      </c>
      <c r="C2263" s="24">
        <f t="shared" si="179"/>
        <v>39685</v>
      </c>
      <c r="D2263" s="23">
        <f t="shared" si="180"/>
        <v>43.68</v>
      </c>
      <c r="E2263" s="23">
        <f t="shared" si="181"/>
        <v>43.68</v>
      </c>
      <c r="F2263" s="23">
        <f t="shared" si="183"/>
        <v>8.2759093038596611E-3</v>
      </c>
      <c r="G2263" s="23">
        <f t="shared" si="182"/>
        <v>2008</v>
      </c>
    </row>
    <row r="2264" spans="1:7" x14ac:dyDescent="0.2">
      <c r="A2264" s="23" t="s">
        <v>467</v>
      </c>
      <c r="C2264" s="24">
        <f t="shared" si="179"/>
        <v>39686</v>
      </c>
      <c r="D2264" s="23">
        <f t="shared" si="180"/>
        <v>43.74</v>
      </c>
      <c r="E2264" s="23">
        <f t="shared" si="181"/>
        <v>43.74</v>
      </c>
      <c r="F2264" s="23">
        <f t="shared" si="183"/>
        <v>1.3726838119721742E-3</v>
      </c>
      <c r="G2264" s="23">
        <f t="shared" si="182"/>
        <v>2008</v>
      </c>
    </row>
    <row r="2265" spans="1:7" x14ac:dyDescent="0.2">
      <c r="A2265" s="23" t="s">
        <v>466</v>
      </c>
      <c r="C2265" s="24">
        <f t="shared" si="179"/>
        <v>39687</v>
      </c>
      <c r="D2265" s="23">
        <f t="shared" si="180"/>
        <v>43.62</v>
      </c>
      <c r="E2265" s="23">
        <f t="shared" si="181"/>
        <v>43.62</v>
      </c>
      <c r="F2265" s="23">
        <f t="shared" si="183"/>
        <v>-2.7472544751389184E-3</v>
      </c>
      <c r="G2265" s="23">
        <f t="shared" si="182"/>
        <v>2008</v>
      </c>
    </row>
    <row r="2266" spans="1:7" x14ac:dyDescent="0.2">
      <c r="A2266" s="23" t="s">
        <v>465</v>
      </c>
      <c r="C2266" s="24">
        <f t="shared" si="179"/>
        <v>39688</v>
      </c>
      <c r="D2266" s="23">
        <f t="shared" si="180"/>
        <v>43.65</v>
      </c>
      <c r="E2266" s="23">
        <f t="shared" si="181"/>
        <v>43.65</v>
      </c>
      <c r="F2266" s="23">
        <f t="shared" si="183"/>
        <v>6.8752151212819268E-4</v>
      </c>
      <c r="G2266" s="23">
        <f t="shared" si="182"/>
        <v>2008</v>
      </c>
    </row>
    <row r="2267" spans="1:7" x14ac:dyDescent="0.2">
      <c r="A2267" s="23" t="s">
        <v>464</v>
      </c>
      <c r="C2267" s="24">
        <f t="shared" si="179"/>
        <v>39689</v>
      </c>
      <c r="D2267" s="23">
        <f t="shared" si="180"/>
        <v>43.25</v>
      </c>
      <c r="E2267" s="23">
        <f t="shared" si="181"/>
        <v>43.25</v>
      </c>
      <c r="F2267" s="23">
        <f t="shared" si="183"/>
        <v>-9.2060489077228497E-3</v>
      </c>
      <c r="G2267" s="23">
        <f t="shared" si="182"/>
        <v>2008</v>
      </c>
    </row>
    <row r="2268" spans="1:7" x14ac:dyDescent="0.2">
      <c r="A2268" s="23" t="s">
        <v>463</v>
      </c>
      <c r="C2268" s="24">
        <f t="shared" si="179"/>
        <v>39692</v>
      </c>
      <c r="D2268" s="23" t="e">
        <f t="shared" si="180"/>
        <v>#VALUE!</v>
      </c>
      <c r="E2268" s="23">
        <f t="shared" si="181"/>
        <v>43.25</v>
      </c>
      <c r="F2268" s="23">
        <f t="shared" si="183"/>
        <v>0</v>
      </c>
      <c r="G2268" s="23">
        <f t="shared" si="182"/>
        <v>2008</v>
      </c>
    </row>
    <row r="2269" spans="1:7" x14ac:dyDescent="0.2">
      <c r="A2269" s="23" t="s">
        <v>462</v>
      </c>
      <c r="C2269" s="24">
        <f t="shared" si="179"/>
        <v>39693</v>
      </c>
      <c r="D2269" s="23">
        <f t="shared" si="180"/>
        <v>44.4</v>
      </c>
      <c r="E2269" s="23">
        <f t="shared" si="181"/>
        <v>44.4</v>
      </c>
      <c r="F2269" s="23">
        <f t="shared" si="183"/>
        <v>2.6242236060290674E-2</v>
      </c>
      <c r="G2269" s="23">
        <f t="shared" si="182"/>
        <v>2008</v>
      </c>
    </row>
    <row r="2270" spans="1:7" x14ac:dyDescent="0.2">
      <c r="A2270" s="23" t="s">
        <v>461</v>
      </c>
      <c r="C2270" s="24">
        <f t="shared" si="179"/>
        <v>39694</v>
      </c>
      <c r="D2270" s="23">
        <f t="shared" si="180"/>
        <v>43.95</v>
      </c>
      <c r="E2270" s="23">
        <f t="shared" si="181"/>
        <v>43.95</v>
      </c>
      <c r="F2270" s="23">
        <f t="shared" si="183"/>
        <v>-1.0186845306993018E-2</v>
      </c>
      <c r="G2270" s="23">
        <f t="shared" si="182"/>
        <v>2008</v>
      </c>
    </row>
    <row r="2271" spans="1:7" x14ac:dyDescent="0.2">
      <c r="A2271" s="23" t="s">
        <v>460</v>
      </c>
      <c r="C2271" s="24">
        <f t="shared" si="179"/>
        <v>39695</v>
      </c>
      <c r="D2271" s="23">
        <f t="shared" si="180"/>
        <v>44.26</v>
      </c>
      <c r="E2271" s="23">
        <f t="shared" si="181"/>
        <v>44.26</v>
      </c>
      <c r="F2271" s="23">
        <f t="shared" si="183"/>
        <v>7.028710491717465E-3</v>
      </c>
      <c r="G2271" s="23">
        <f t="shared" si="182"/>
        <v>2008</v>
      </c>
    </row>
    <row r="2272" spans="1:7" x14ac:dyDescent="0.2">
      <c r="A2272" s="23" t="s">
        <v>459</v>
      </c>
      <c r="C2272" s="24">
        <f t="shared" si="179"/>
        <v>39696</v>
      </c>
      <c r="D2272" s="23">
        <f t="shared" si="180"/>
        <v>44.63</v>
      </c>
      <c r="E2272" s="23">
        <f t="shared" si="181"/>
        <v>44.63</v>
      </c>
      <c r="F2272" s="23">
        <f t="shared" si="183"/>
        <v>8.3249440182749518E-3</v>
      </c>
      <c r="G2272" s="23">
        <f t="shared" si="182"/>
        <v>2008</v>
      </c>
    </row>
    <row r="2273" spans="1:7" x14ac:dyDescent="0.2">
      <c r="A2273" s="23" t="s">
        <v>458</v>
      </c>
      <c r="C2273" s="24">
        <f t="shared" si="179"/>
        <v>39699</v>
      </c>
      <c r="D2273" s="23">
        <f t="shared" si="180"/>
        <v>44.5</v>
      </c>
      <c r="E2273" s="23">
        <f t="shared" si="181"/>
        <v>44.5</v>
      </c>
      <c r="F2273" s="23">
        <f t="shared" si="183"/>
        <v>-2.9170894689840221E-3</v>
      </c>
      <c r="G2273" s="23">
        <f t="shared" si="182"/>
        <v>2008</v>
      </c>
    </row>
    <row r="2274" spans="1:7" x14ac:dyDescent="0.2">
      <c r="A2274" s="23" t="s">
        <v>457</v>
      </c>
      <c r="C2274" s="24">
        <f t="shared" si="179"/>
        <v>39700</v>
      </c>
      <c r="D2274" s="23">
        <f t="shared" si="180"/>
        <v>44.83</v>
      </c>
      <c r="E2274" s="23">
        <f t="shared" si="181"/>
        <v>44.83</v>
      </c>
      <c r="F2274" s="23">
        <f t="shared" si="183"/>
        <v>7.3883689951534885E-3</v>
      </c>
      <c r="G2274" s="23">
        <f t="shared" si="182"/>
        <v>2008</v>
      </c>
    </row>
    <row r="2275" spans="1:7" x14ac:dyDescent="0.2">
      <c r="A2275" s="23" t="s">
        <v>456</v>
      </c>
      <c r="C2275" s="24">
        <f t="shared" si="179"/>
        <v>39701</v>
      </c>
      <c r="D2275" s="23">
        <f t="shared" si="180"/>
        <v>45.14</v>
      </c>
      <c r="E2275" s="23">
        <f t="shared" si="181"/>
        <v>45.14</v>
      </c>
      <c r="F2275" s="23">
        <f t="shared" si="183"/>
        <v>6.8912132220415173E-3</v>
      </c>
      <c r="G2275" s="23">
        <f t="shared" si="182"/>
        <v>2008</v>
      </c>
    </row>
    <row r="2276" spans="1:7" x14ac:dyDescent="0.2">
      <c r="A2276" s="23" t="s">
        <v>455</v>
      </c>
      <c r="C2276" s="24">
        <f t="shared" si="179"/>
        <v>39702</v>
      </c>
      <c r="D2276" s="23">
        <f t="shared" si="180"/>
        <v>45.46</v>
      </c>
      <c r="E2276" s="23">
        <f t="shared" si="181"/>
        <v>45.46</v>
      </c>
      <c r="F2276" s="23">
        <f t="shared" si="183"/>
        <v>7.064047035007538E-3</v>
      </c>
      <c r="G2276" s="23">
        <f t="shared" si="182"/>
        <v>2008</v>
      </c>
    </row>
    <row r="2277" spans="1:7" x14ac:dyDescent="0.2">
      <c r="A2277" s="23" t="s">
        <v>454</v>
      </c>
      <c r="C2277" s="24">
        <f t="shared" si="179"/>
        <v>39703</v>
      </c>
      <c r="D2277" s="23">
        <f t="shared" si="180"/>
        <v>45.62</v>
      </c>
      <c r="E2277" s="23">
        <f t="shared" si="181"/>
        <v>45.62</v>
      </c>
      <c r="F2277" s="23">
        <f t="shared" si="183"/>
        <v>3.5133984318446898E-3</v>
      </c>
      <c r="G2277" s="23">
        <f t="shared" si="182"/>
        <v>2008</v>
      </c>
    </row>
    <row r="2278" spans="1:7" x14ac:dyDescent="0.2">
      <c r="A2278" s="23" t="s">
        <v>453</v>
      </c>
      <c r="C2278" s="24">
        <f t="shared" si="179"/>
        <v>39706</v>
      </c>
      <c r="D2278" s="23">
        <f t="shared" si="180"/>
        <v>45.93</v>
      </c>
      <c r="E2278" s="23">
        <f t="shared" si="181"/>
        <v>45.93</v>
      </c>
      <c r="F2278" s="23">
        <f t="shared" si="183"/>
        <v>6.7722814814600643E-3</v>
      </c>
      <c r="G2278" s="23">
        <f t="shared" si="182"/>
        <v>2008</v>
      </c>
    </row>
    <row r="2279" spans="1:7" x14ac:dyDescent="0.2">
      <c r="A2279" s="23" t="s">
        <v>452</v>
      </c>
      <c r="C2279" s="24">
        <f t="shared" si="179"/>
        <v>39707</v>
      </c>
      <c r="D2279" s="23">
        <f t="shared" si="180"/>
        <v>46.81</v>
      </c>
      <c r="E2279" s="23">
        <f t="shared" si="181"/>
        <v>46.81</v>
      </c>
      <c r="F2279" s="23">
        <f t="shared" si="183"/>
        <v>1.8978356974277206E-2</v>
      </c>
      <c r="G2279" s="23">
        <f t="shared" si="182"/>
        <v>2008</v>
      </c>
    </row>
    <row r="2280" spans="1:7" x14ac:dyDescent="0.2">
      <c r="A2280" s="23" t="s">
        <v>451</v>
      </c>
      <c r="C2280" s="24">
        <f t="shared" si="179"/>
        <v>39708</v>
      </c>
      <c r="D2280" s="23">
        <f t="shared" si="180"/>
        <v>46.16</v>
      </c>
      <c r="E2280" s="23">
        <f t="shared" si="181"/>
        <v>46.16</v>
      </c>
      <c r="F2280" s="23">
        <f t="shared" si="183"/>
        <v>-1.3983233112135248E-2</v>
      </c>
      <c r="G2280" s="23">
        <f t="shared" si="182"/>
        <v>2008</v>
      </c>
    </row>
    <row r="2281" spans="1:7" x14ac:dyDescent="0.2">
      <c r="A2281" s="23" t="s">
        <v>450</v>
      </c>
      <c r="C2281" s="24">
        <f t="shared" si="179"/>
        <v>39709</v>
      </c>
      <c r="D2281" s="23">
        <f t="shared" si="180"/>
        <v>46.36</v>
      </c>
      <c r="E2281" s="23">
        <f t="shared" si="181"/>
        <v>46.36</v>
      </c>
      <c r="F2281" s="23">
        <f t="shared" si="183"/>
        <v>4.3233962717068013E-3</v>
      </c>
      <c r="G2281" s="23">
        <f t="shared" si="182"/>
        <v>2008</v>
      </c>
    </row>
    <row r="2282" spans="1:7" x14ac:dyDescent="0.2">
      <c r="A2282" s="23" t="s">
        <v>449</v>
      </c>
      <c r="C2282" s="24">
        <f t="shared" si="179"/>
        <v>39710</v>
      </c>
      <c r="D2282" s="23">
        <f t="shared" si="180"/>
        <v>45.71</v>
      </c>
      <c r="E2282" s="23">
        <f t="shared" si="181"/>
        <v>45.71</v>
      </c>
      <c r="F2282" s="23">
        <f t="shared" si="183"/>
        <v>-1.4119926127897973E-2</v>
      </c>
      <c r="G2282" s="23">
        <f t="shared" si="182"/>
        <v>2008</v>
      </c>
    </row>
    <row r="2283" spans="1:7" x14ac:dyDescent="0.2">
      <c r="A2283" s="23" t="s">
        <v>448</v>
      </c>
      <c r="C2283" s="24">
        <f t="shared" si="179"/>
        <v>39713</v>
      </c>
      <c r="D2283" s="23">
        <f t="shared" si="180"/>
        <v>45.3</v>
      </c>
      <c r="E2283" s="23">
        <f t="shared" si="181"/>
        <v>45.3</v>
      </c>
      <c r="F2283" s="23">
        <f t="shared" si="183"/>
        <v>-9.0100598546647079E-3</v>
      </c>
      <c r="G2283" s="23">
        <f t="shared" si="182"/>
        <v>2008</v>
      </c>
    </row>
    <row r="2284" spans="1:7" x14ac:dyDescent="0.2">
      <c r="A2284" s="23" t="s">
        <v>447</v>
      </c>
      <c r="C2284" s="24">
        <f t="shared" si="179"/>
        <v>39714</v>
      </c>
      <c r="D2284" s="23">
        <f t="shared" si="180"/>
        <v>45.65</v>
      </c>
      <c r="E2284" s="23">
        <f t="shared" si="181"/>
        <v>45.65</v>
      </c>
      <c r="F2284" s="23">
        <f t="shared" si="183"/>
        <v>7.6965745519890667E-3</v>
      </c>
      <c r="G2284" s="23">
        <f t="shared" si="182"/>
        <v>2008</v>
      </c>
    </row>
    <row r="2285" spans="1:7" x14ac:dyDescent="0.2">
      <c r="A2285" s="23" t="s">
        <v>446</v>
      </c>
      <c r="C2285" s="24">
        <f t="shared" si="179"/>
        <v>39715</v>
      </c>
      <c r="D2285" s="23">
        <f t="shared" si="180"/>
        <v>45.92</v>
      </c>
      <c r="E2285" s="23">
        <f t="shared" si="181"/>
        <v>45.92</v>
      </c>
      <c r="F2285" s="23">
        <f t="shared" si="183"/>
        <v>5.8971449703334655E-3</v>
      </c>
      <c r="G2285" s="23">
        <f t="shared" si="182"/>
        <v>2008</v>
      </c>
    </row>
    <row r="2286" spans="1:7" x14ac:dyDescent="0.2">
      <c r="A2286" s="23" t="s">
        <v>445</v>
      </c>
      <c r="C2286" s="24">
        <f t="shared" si="179"/>
        <v>39716</v>
      </c>
      <c r="D2286" s="23">
        <f t="shared" si="180"/>
        <v>46.08</v>
      </c>
      <c r="E2286" s="23">
        <f t="shared" si="181"/>
        <v>46.08</v>
      </c>
      <c r="F2286" s="23">
        <f t="shared" si="183"/>
        <v>3.4782643763247925E-3</v>
      </c>
      <c r="G2286" s="23">
        <f t="shared" si="182"/>
        <v>2008</v>
      </c>
    </row>
    <row r="2287" spans="1:7" x14ac:dyDescent="0.2">
      <c r="A2287" s="23" t="s">
        <v>444</v>
      </c>
      <c r="C2287" s="24">
        <f t="shared" si="179"/>
        <v>39717</v>
      </c>
      <c r="D2287" s="23">
        <f t="shared" si="180"/>
        <v>46.48</v>
      </c>
      <c r="E2287" s="23">
        <f t="shared" si="181"/>
        <v>46.48</v>
      </c>
      <c r="F2287" s="23">
        <f t="shared" si="183"/>
        <v>8.643096156020014E-3</v>
      </c>
      <c r="G2287" s="23">
        <f t="shared" si="182"/>
        <v>2008</v>
      </c>
    </row>
    <row r="2288" spans="1:7" x14ac:dyDescent="0.2">
      <c r="A2288" s="23" t="s">
        <v>443</v>
      </c>
      <c r="C2288" s="24">
        <f t="shared" si="179"/>
        <v>39720</v>
      </c>
      <c r="D2288" s="23">
        <f t="shared" si="180"/>
        <v>46.49</v>
      </c>
      <c r="E2288" s="23">
        <f t="shared" si="181"/>
        <v>46.49</v>
      </c>
      <c r="F2288" s="23">
        <f t="shared" si="183"/>
        <v>2.1512315883764763E-4</v>
      </c>
      <c r="G2288" s="23">
        <f t="shared" si="182"/>
        <v>2008</v>
      </c>
    </row>
    <row r="2289" spans="1:7" x14ac:dyDescent="0.2">
      <c r="A2289" s="23" t="s">
        <v>442</v>
      </c>
      <c r="C2289" s="24">
        <f t="shared" si="179"/>
        <v>39721</v>
      </c>
      <c r="D2289" s="23">
        <f t="shared" si="180"/>
        <v>46.45</v>
      </c>
      <c r="E2289" s="23">
        <f t="shared" si="181"/>
        <v>46.45</v>
      </c>
      <c r="F2289" s="23">
        <f t="shared" si="183"/>
        <v>-8.6077044264577416E-4</v>
      </c>
      <c r="G2289" s="23">
        <f t="shared" si="182"/>
        <v>2008</v>
      </c>
    </row>
    <row r="2290" spans="1:7" x14ac:dyDescent="0.2">
      <c r="A2290" s="23" t="s">
        <v>441</v>
      </c>
      <c r="C2290" s="24">
        <f t="shared" si="179"/>
        <v>39722</v>
      </c>
      <c r="D2290" s="23">
        <f t="shared" si="180"/>
        <v>46.47</v>
      </c>
      <c r="E2290" s="23">
        <f t="shared" si="181"/>
        <v>46.47</v>
      </c>
      <c r="F2290" s="23">
        <f t="shared" si="183"/>
        <v>4.3047783703929982E-4</v>
      </c>
      <c r="G2290" s="23">
        <f t="shared" si="182"/>
        <v>2008</v>
      </c>
    </row>
    <row r="2291" spans="1:7" x14ac:dyDescent="0.2">
      <c r="A2291" s="23" t="s">
        <v>440</v>
      </c>
      <c r="C2291" s="24">
        <f t="shared" si="179"/>
        <v>39723</v>
      </c>
      <c r="D2291" s="23">
        <f t="shared" si="180"/>
        <v>46.63</v>
      </c>
      <c r="E2291" s="23">
        <f t="shared" si="181"/>
        <v>46.63</v>
      </c>
      <c r="F2291" s="23">
        <f t="shared" si="183"/>
        <v>3.4371677233425747E-3</v>
      </c>
      <c r="G2291" s="23">
        <f t="shared" si="182"/>
        <v>2008</v>
      </c>
    </row>
    <row r="2292" spans="1:7" x14ac:dyDescent="0.2">
      <c r="A2292" s="23" t="s">
        <v>439</v>
      </c>
      <c r="C2292" s="24">
        <f t="shared" si="179"/>
        <v>39724</v>
      </c>
      <c r="D2292" s="23">
        <f t="shared" si="180"/>
        <v>47.01</v>
      </c>
      <c r="E2292" s="23">
        <f t="shared" si="181"/>
        <v>47.01</v>
      </c>
      <c r="F2292" s="23">
        <f t="shared" si="183"/>
        <v>8.1162342158096253E-3</v>
      </c>
      <c r="G2292" s="23">
        <f t="shared" si="182"/>
        <v>2008</v>
      </c>
    </row>
    <row r="2293" spans="1:7" x14ac:dyDescent="0.2">
      <c r="A2293" s="23" t="s">
        <v>438</v>
      </c>
      <c r="C2293" s="24">
        <f t="shared" si="179"/>
        <v>39727</v>
      </c>
      <c r="D2293" s="23">
        <f t="shared" si="180"/>
        <v>47.77</v>
      </c>
      <c r="E2293" s="23">
        <f t="shared" si="181"/>
        <v>47.77</v>
      </c>
      <c r="F2293" s="23">
        <f t="shared" si="183"/>
        <v>1.603748236583143E-2</v>
      </c>
      <c r="G2293" s="23">
        <f t="shared" si="182"/>
        <v>2008</v>
      </c>
    </row>
    <row r="2294" spans="1:7" x14ac:dyDescent="0.2">
      <c r="A2294" s="23" t="s">
        <v>437</v>
      </c>
      <c r="C2294" s="24">
        <f t="shared" si="179"/>
        <v>39728</v>
      </c>
      <c r="D2294" s="23">
        <f t="shared" si="180"/>
        <v>47.78</v>
      </c>
      <c r="E2294" s="23">
        <f t="shared" si="181"/>
        <v>47.78</v>
      </c>
      <c r="F2294" s="23">
        <f t="shared" si="183"/>
        <v>2.0931449579284685E-4</v>
      </c>
      <c r="G2294" s="23">
        <f t="shared" si="182"/>
        <v>2008</v>
      </c>
    </row>
    <row r="2295" spans="1:7" x14ac:dyDescent="0.2">
      <c r="A2295" s="23" t="s">
        <v>436</v>
      </c>
      <c r="C2295" s="24">
        <f t="shared" si="179"/>
        <v>39729</v>
      </c>
      <c r="D2295" s="23">
        <f t="shared" si="180"/>
        <v>48</v>
      </c>
      <c r="E2295" s="23">
        <f t="shared" si="181"/>
        <v>48</v>
      </c>
      <c r="F2295" s="23">
        <f t="shared" si="183"/>
        <v>4.5938690102274747E-3</v>
      </c>
      <c r="G2295" s="23">
        <f t="shared" si="182"/>
        <v>2008</v>
      </c>
    </row>
    <row r="2296" spans="1:7" x14ac:dyDescent="0.2">
      <c r="A2296" s="23" t="s">
        <v>435</v>
      </c>
      <c r="C2296" s="24">
        <f t="shared" si="179"/>
        <v>39730</v>
      </c>
      <c r="D2296" s="23">
        <f t="shared" si="180"/>
        <v>48</v>
      </c>
      <c r="E2296" s="23">
        <f t="shared" si="181"/>
        <v>48</v>
      </c>
      <c r="F2296" s="23">
        <f t="shared" si="183"/>
        <v>0</v>
      </c>
      <c r="G2296" s="23">
        <f t="shared" si="182"/>
        <v>2008</v>
      </c>
    </row>
    <row r="2297" spans="1:7" x14ac:dyDescent="0.2">
      <c r="A2297" s="23" t="s">
        <v>434</v>
      </c>
      <c r="C2297" s="24">
        <f t="shared" si="179"/>
        <v>39731</v>
      </c>
      <c r="D2297" s="23">
        <f t="shared" si="180"/>
        <v>48.41</v>
      </c>
      <c r="E2297" s="23">
        <f t="shared" si="181"/>
        <v>48.41</v>
      </c>
      <c r="F2297" s="23">
        <f t="shared" si="183"/>
        <v>8.5053930437120635E-3</v>
      </c>
      <c r="G2297" s="23">
        <f t="shared" si="182"/>
        <v>2008</v>
      </c>
    </row>
    <row r="2298" spans="1:7" x14ac:dyDescent="0.2">
      <c r="A2298" s="23" t="s">
        <v>433</v>
      </c>
      <c r="C2298" s="24">
        <f t="shared" si="179"/>
        <v>39734</v>
      </c>
      <c r="D2298" s="23" t="e">
        <f t="shared" si="180"/>
        <v>#VALUE!</v>
      </c>
      <c r="E2298" s="23">
        <f t="shared" si="181"/>
        <v>48.41</v>
      </c>
      <c r="F2298" s="23">
        <f t="shared" si="183"/>
        <v>0</v>
      </c>
      <c r="G2298" s="23">
        <f t="shared" si="182"/>
        <v>2008</v>
      </c>
    </row>
    <row r="2299" spans="1:7" x14ac:dyDescent="0.2">
      <c r="A2299" s="23" t="s">
        <v>432</v>
      </c>
      <c r="C2299" s="24">
        <f t="shared" si="179"/>
        <v>39735</v>
      </c>
      <c r="D2299" s="23">
        <f t="shared" si="180"/>
        <v>47.93</v>
      </c>
      <c r="E2299" s="23">
        <f t="shared" si="181"/>
        <v>47.93</v>
      </c>
      <c r="F2299" s="23">
        <f t="shared" si="183"/>
        <v>-9.9647907800630257E-3</v>
      </c>
      <c r="G2299" s="23">
        <f t="shared" si="182"/>
        <v>2008</v>
      </c>
    </row>
    <row r="2300" spans="1:7" x14ac:dyDescent="0.2">
      <c r="A2300" s="23" t="s">
        <v>431</v>
      </c>
      <c r="C2300" s="24">
        <f t="shared" si="179"/>
        <v>39736</v>
      </c>
      <c r="D2300" s="23">
        <f t="shared" si="180"/>
        <v>48.53</v>
      </c>
      <c r="E2300" s="23">
        <f t="shared" si="181"/>
        <v>48.53</v>
      </c>
      <c r="F2300" s="23">
        <f t="shared" si="183"/>
        <v>1.2440550245584837E-2</v>
      </c>
      <c r="G2300" s="23">
        <f t="shared" si="182"/>
        <v>2008</v>
      </c>
    </row>
    <row r="2301" spans="1:7" x14ac:dyDescent="0.2">
      <c r="A2301" s="23" t="s">
        <v>430</v>
      </c>
      <c r="C2301" s="24">
        <f t="shared" si="179"/>
        <v>39737</v>
      </c>
      <c r="D2301" s="23">
        <f t="shared" si="180"/>
        <v>48.88</v>
      </c>
      <c r="E2301" s="23">
        <f t="shared" si="181"/>
        <v>48.88</v>
      </c>
      <c r="F2301" s="23">
        <f t="shared" si="183"/>
        <v>7.186151446215038E-3</v>
      </c>
      <c r="G2301" s="23">
        <f t="shared" si="182"/>
        <v>2008</v>
      </c>
    </row>
    <row r="2302" spans="1:7" x14ac:dyDescent="0.2">
      <c r="A2302" s="23" t="s">
        <v>429</v>
      </c>
      <c r="C2302" s="24">
        <f t="shared" si="179"/>
        <v>39738</v>
      </c>
      <c r="D2302" s="23">
        <f t="shared" si="180"/>
        <v>48.88</v>
      </c>
      <c r="E2302" s="23">
        <f t="shared" si="181"/>
        <v>48.88</v>
      </c>
      <c r="F2302" s="23">
        <f t="shared" si="183"/>
        <v>0</v>
      </c>
      <c r="G2302" s="23">
        <f t="shared" si="182"/>
        <v>2008</v>
      </c>
    </row>
    <row r="2303" spans="1:7" x14ac:dyDescent="0.2">
      <c r="A2303" s="23" t="s">
        <v>428</v>
      </c>
      <c r="C2303" s="24">
        <f t="shared" si="179"/>
        <v>39741</v>
      </c>
      <c r="D2303" s="23">
        <f t="shared" si="180"/>
        <v>48.96</v>
      </c>
      <c r="E2303" s="23">
        <f t="shared" si="181"/>
        <v>48.96</v>
      </c>
      <c r="F2303" s="23">
        <f t="shared" si="183"/>
        <v>1.6353233407306164E-3</v>
      </c>
      <c r="G2303" s="23">
        <f t="shared" si="182"/>
        <v>2008</v>
      </c>
    </row>
    <row r="2304" spans="1:7" x14ac:dyDescent="0.2">
      <c r="A2304" s="23" t="s">
        <v>427</v>
      </c>
      <c r="C2304" s="24">
        <f t="shared" si="179"/>
        <v>39742</v>
      </c>
      <c r="D2304" s="23">
        <f t="shared" si="180"/>
        <v>49.1</v>
      </c>
      <c r="E2304" s="23">
        <f t="shared" si="181"/>
        <v>49.1</v>
      </c>
      <c r="F2304" s="23">
        <f t="shared" si="183"/>
        <v>2.8553965964042425E-3</v>
      </c>
      <c r="G2304" s="23">
        <f t="shared" si="182"/>
        <v>2008</v>
      </c>
    </row>
    <row r="2305" spans="1:7" x14ac:dyDescent="0.2">
      <c r="A2305" s="23" t="s">
        <v>426</v>
      </c>
      <c r="C2305" s="24">
        <f t="shared" si="179"/>
        <v>39743</v>
      </c>
      <c r="D2305" s="23">
        <f t="shared" si="180"/>
        <v>49.25</v>
      </c>
      <c r="E2305" s="23">
        <f t="shared" si="181"/>
        <v>49.25</v>
      </c>
      <c r="F2305" s="23">
        <f t="shared" si="183"/>
        <v>3.0503328176228754E-3</v>
      </c>
      <c r="G2305" s="23">
        <f t="shared" si="182"/>
        <v>2008</v>
      </c>
    </row>
    <row r="2306" spans="1:7" x14ac:dyDescent="0.2">
      <c r="A2306" s="23" t="s">
        <v>425</v>
      </c>
      <c r="C2306" s="24">
        <f t="shared" si="179"/>
        <v>39744</v>
      </c>
      <c r="D2306" s="23">
        <f t="shared" si="180"/>
        <v>49.82</v>
      </c>
      <c r="E2306" s="23">
        <f t="shared" si="181"/>
        <v>49.82</v>
      </c>
      <c r="F2306" s="23">
        <f t="shared" si="183"/>
        <v>1.1507142215936557E-2</v>
      </c>
      <c r="G2306" s="23">
        <f t="shared" si="182"/>
        <v>2008</v>
      </c>
    </row>
    <row r="2307" spans="1:7" x14ac:dyDescent="0.2">
      <c r="A2307" s="23" t="s">
        <v>424</v>
      </c>
      <c r="C2307" s="24">
        <f t="shared" si="179"/>
        <v>39745</v>
      </c>
      <c r="D2307" s="23">
        <f t="shared" si="180"/>
        <v>49.96</v>
      </c>
      <c r="E2307" s="23">
        <f t="shared" si="181"/>
        <v>49.96</v>
      </c>
      <c r="F2307" s="23">
        <f t="shared" si="183"/>
        <v>2.8061754233425491E-3</v>
      </c>
      <c r="G2307" s="23">
        <f t="shared" si="182"/>
        <v>2008</v>
      </c>
    </row>
    <row r="2308" spans="1:7" x14ac:dyDescent="0.2">
      <c r="A2308" s="23" t="s">
        <v>423</v>
      </c>
      <c r="C2308" s="24">
        <f t="shared" si="179"/>
        <v>39748</v>
      </c>
      <c r="D2308" s="23">
        <f t="shared" si="180"/>
        <v>49.8</v>
      </c>
      <c r="E2308" s="23">
        <f t="shared" si="181"/>
        <v>49.8</v>
      </c>
      <c r="F2308" s="23">
        <f t="shared" si="183"/>
        <v>-3.2077012267697313E-3</v>
      </c>
      <c r="G2308" s="23">
        <f t="shared" si="182"/>
        <v>2008</v>
      </c>
    </row>
    <row r="2309" spans="1:7" x14ac:dyDescent="0.2">
      <c r="A2309" s="23" t="s">
        <v>422</v>
      </c>
      <c r="C2309" s="24">
        <f t="shared" si="179"/>
        <v>39749</v>
      </c>
      <c r="D2309" s="23">
        <f t="shared" si="180"/>
        <v>49.57</v>
      </c>
      <c r="E2309" s="23">
        <f t="shared" si="181"/>
        <v>49.57</v>
      </c>
      <c r="F2309" s="23">
        <f t="shared" si="183"/>
        <v>-4.629171998124619E-3</v>
      </c>
      <c r="G2309" s="23">
        <f t="shared" si="182"/>
        <v>2008</v>
      </c>
    </row>
    <row r="2310" spans="1:7" x14ac:dyDescent="0.2">
      <c r="A2310" s="23" t="s">
        <v>421</v>
      </c>
      <c r="C2310" s="24">
        <f t="shared" si="179"/>
        <v>39750</v>
      </c>
      <c r="D2310" s="23">
        <f t="shared" si="180"/>
        <v>49.71</v>
      </c>
      <c r="E2310" s="23">
        <f t="shared" si="181"/>
        <v>49.71</v>
      </c>
      <c r="F2310" s="23">
        <f t="shared" si="183"/>
        <v>2.8203080740987116E-3</v>
      </c>
      <c r="G2310" s="23">
        <f t="shared" si="182"/>
        <v>2008</v>
      </c>
    </row>
    <row r="2311" spans="1:7" x14ac:dyDescent="0.2">
      <c r="A2311" s="23" t="s">
        <v>420</v>
      </c>
      <c r="C2311" s="24">
        <f t="shared" si="179"/>
        <v>39751</v>
      </c>
      <c r="D2311" s="23">
        <f t="shared" si="180"/>
        <v>49.68</v>
      </c>
      <c r="E2311" s="23">
        <f t="shared" si="181"/>
        <v>49.68</v>
      </c>
      <c r="F2311" s="23">
        <f t="shared" si="183"/>
        <v>-6.0368248135791861E-4</v>
      </c>
      <c r="G2311" s="23">
        <f t="shared" si="182"/>
        <v>2008</v>
      </c>
    </row>
    <row r="2312" spans="1:7" x14ac:dyDescent="0.2">
      <c r="A2312" s="23" t="s">
        <v>419</v>
      </c>
      <c r="C2312" s="24">
        <f t="shared" ref="C2312:C2375" si="184">VALUE(LEFT(A2312,15))</f>
        <v>39752</v>
      </c>
      <c r="D2312" s="23">
        <f t="shared" ref="D2312:D2375" si="185">VALUE(RIGHT(A2312,9))</f>
        <v>49.4</v>
      </c>
      <c r="E2312" s="23">
        <f t="shared" ref="E2312:E2375" si="186">IF(ISNUMBER(D2312),D2312,D2311)</f>
        <v>49.4</v>
      </c>
      <c r="F2312" s="23">
        <f t="shared" si="183"/>
        <v>-5.6520134313465288E-3</v>
      </c>
      <c r="G2312" s="23">
        <f t="shared" ref="G2312:G2375" si="187">YEAR(C2312)</f>
        <v>2008</v>
      </c>
    </row>
    <row r="2313" spans="1:7" x14ac:dyDescent="0.2">
      <c r="A2313" s="23" t="s">
        <v>418</v>
      </c>
      <c r="C2313" s="24">
        <f t="shared" si="184"/>
        <v>39755</v>
      </c>
      <c r="D2313" s="23">
        <f t="shared" si="185"/>
        <v>48.61</v>
      </c>
      <c r="E2313" s="23">
        <f t="shared" si="186"/>
        <v>48.61</v>
      </c>
      <c r="F2313" s="23">
        <f t="shared" ref="F2313:F2376" si="188">LN(E2313/E2312)</f>
        <v>-1.6121153136512689E-2</v>
      </c>
      <c r="G2313" s="23">
        <f t="shared" si="187"/>
        <v>2008</v>
      </c>
    </row>
    <row r="2314" spans="1:7" x14ac:dyDescent="0.2">
      <c r="A2314" s="23" t="s">
        <v>417</v>
      </c>
      <c r="C2314" s="24">
        <f t="shared" si="184"/>
        <v>39756</v>
      </c>
      <c r="D2314" s="23">
        <f t="shared" si="185"/>
        <v>47.25</v>
      </c>
      <c r="E2314" s="23">
        <f t="shared" si="186"/>
        <v>47.25</v>
      </c>
      <c r="F2314" s="23">
        <f t="shared" si="188"/>
        <v>-2.8376617117612329E-2</v>
      </c>
      <c r="G2314" s="23">
        <f t="shared" si="187"/>
        <v>2008</v>
      </c>
    </row>
    <row r="2315" spans="1:7" x14ac:dyDescent="0.2">
      <c r="A2315" s="23" t="s">
        <v>416</v>
      </c>
      <c r="C2315" s="24">
        <f t="shared" si="184"/>
        <v>39757</v>
      </c>
      <c r="D2315" s="23">
        <f t="shared" si="185"/>
        <v>47.28</v>
      </c>
      <c r="E2315" s="23">
        <f t="shared" si="186"/>
        <v>47.28</v>
      </c>
      <c r="F2315" s="23">
        <f t="shared" si="188"/>
        <v>6.3471915809112879E-4</v>
      </c>
      <c r="G2315" s="23">
        <f t="shared" si="187"/>
        <v>2008</v>
      </c>
    </row>
    <row r="2316" spans="1:7" x14ac:dyDescent="0.2">
      <c r="A2316" s="23" t="s">
        <v>415</v>
      </c>
      <c r="C2316" s="24">
        <f t="shared" si="184"/>
        <v>39758</v>
      </c>
      <c r="D2316" s="23">
        <f t="shared" si="185"/>
        <v>47.64</v>
      </c>
      <c r="E2316" s="23">
        <f t="shared" si="186"/>
        <v>47.64</v>
      </c>
      <c r="F2316" s="23">
        <f t="shared" si="188"/>
        <v>7.5853713892565641E-3</v>
      </c>
      <c r="G2316" s="23">
        <f t="shared" si="187"/>
        <v>2008</v>
      </c>
    </row>
    <row r="2317" spans="1:7" x14ac:dyDescent="0.2">
      <c r="A2317" s="23" t="s">
        <v>414</v>
      </c>
      <c r="C2317" s="24">
        <f t="shared" si="184"/>
        <v>39759</v>
      </c>
      <c r="D2317" s="23">
        <f t="shared" si="185"/>
        <v>47.54</v>
      </c>
      <c r="E2317" s="23">
        <f t="shared" si="186"/>
        <v>47.54</v>
      </c>
      <c r="F2317" s="23">
        <f t="shared" si="188"/>
        <v>-2.1012825550514821E-3</v>
      </c>
      <c r="G2317" s="23">
        <f t="shared" si="187"/>
        <v>2008</v>
      </c>
    </row>
    <row r="2318" spans="1:7" x14ac:dyDescent="0.2">
      <c r="A2318" s="23" t="s">
        <v>413</v>
      </c>
      <c r="C2318" s="24">
        <f t="shared" si="184"/>
        <v>39762</v>
      </c>
      <c r="D2318" s="23">
        <f t="shared" si="185"/>
        <v>47.3</v>
      </c>
      <c r="E2318" s="23">
        <f t="shared" si="186"/>
        <v>47.3</v>
      </c>
      <c r="F2318" s="23">
        <f t="shared" si="188"/>
        <v>-5.0611664341606204E-3</v>
      </c>
      <c r="G2318" s="23">
        <f t="shared" si="187"/>
        <v>2008</v>
      </c>
    </row>
    <row r="2319" spans="1:7" x14ac:dyDescent="0.2">
      <c r="A2319" s="23" t="s">
        <v>412</v>
      </c>
      <c r="C2319" s="24">
        <f t="shared" si="184"/>
        <v>39763</v>
      </c>
      <c r="D2319" s="23" t="e">
        <f t="shared" si="185"/>
        <v>#VALUE!</v>
      </c>
      <c r="E2319" s="23">
        <f t="shared" si="186"/>
        <v>47.3</v>
      </c>
      <c r="F2319" s="23">
        <f t="shared" si="188"/>
        <v>0</v>
      </c>
      <c r="G2319" s="23">
        <f t="shared" si="187"/>
        <v>2008</v>
      </c>
    </row>
    <row r="2320" spans="1:7" x14ac:dyDescent="0.2">
      <c r="A2320" s="23" t="s">
        <v>411</v>
      </c>
      <c r="C2320" s="24">
        <f t="shared" si="184"/>
        <v>39764</v>
      </c>
      <c r="D2320" s="23">
        <f t="shared" si="185"/>
        <v>49.2</v>
      </c>
      <c r="E2320" s="23">
        <f t="shared" si="186"/>
        <v>49.2</v>
      </c>
      <c r="F2320" s="23">
        <f t="shared" si="188"/>
        <v>3.9383328000375369E-2</v>
      </c>
      <c r="G2320" s="23">
        <f t="shared" si="187"/>
        <v>2008</v>
      </c>
    </row>
    <row r="2321" spans="1:7" x14ac:dyDescent="0.2">
      <c r="A2321" s="23" t="s">
        <v>410</v>
      </c>
      <c r="C2321" s="24">
        <f t="shared" si="184"/>
        <v>39765</v>
      </c>
      <c r="D2321" s="23">
        <f t="shared" si="185"/>
        <v>49</v>
      </c>
      <c r="E2321" s="23">
        <f t="shared" si="186"/>
        <v>49</v>
      </c>
      <c r="F2321" s="23">
        <f t="shared" si="188"/>
        <v>-4.0733253876358982E-3</v>
      </c>
      <c r="G2321" s="23">
        <f t="shared" si="187"/>
        <v>2008</v>
      </c>
    </row>
    <row r="2322" spans="1:7" x14ac:dyDescent="0.2">
      <c r="A2322" s="23" t="s">
        <v>409</v>
      </c>
      <c r="C2322" s="24">
        <f t="shared" si="184"/>
        <v>39766</v>
      </c>
      <c r="D2322" s="23">
        <f t="shared" si="185"/>
        <v>48.78</v>
      </c>
      <c r="E2322" s="23">
        <f t="shared" si="186"/>
        <v>48.78</v>
      </c>
      <c r="F2322" s="23">
        <f t="shared" si="188"/>
        <v>-4.4999053228523284E-3</v>
      </c>
      <c r="G2322" s="23">
        <f t="shared" si="187"/>
        <v>2008</v>
      </c>
    </row>
    <row r="2323" spans="1:7" x14ac:dyDescent="0.2">
      <c r="A2323" s="23" t="s">
        <v>408</v>
      </c>
      <c r="C2323" s="24">
        <f t="shared" si="184"/>
        <v>39769</v>
      </c>
      <c r="D2323" s="23">
        <f t="shared" si="185"/>
        <v>49.19</v>
      </c>
      <c r="E2323" s="23">
        <f t="shared" si="186"/>
        <v>49.19</v>
      </c>
      <c r="F2323" s="23">
        <f t="shared" si="188"/>
        <v>8.3699580194742142E-3</v>
      </c>
      <c r="G2323" s="23">
        <f t="shared" si="187"/>
        <v>2008</v>
      </c>
    </row>
    <row r="2324" spans="1:7" x14ac:dyDescent="0.2">
      <c r="A2324" s="23" t="s">
        <v>407</v>
      </c>
      <c r="C2324" s="24">
        <f t="shared" si="184"/>
        <v>39770</v>
      </c>
      <c r="D2324" s="23">
        <f t="shared" si="185"/>
        <v>49.51</v>
      </c>
      <c r="E2324" s="23">
        <f t="shared" si="186"/>
        <v>49.51</v>
      </c>
      <c r="F2324" s="23">
        <f t="shared" si="188"/>
        <v>6.4843185660831918E-3</v>
      </c>
      <c r="G2324" s="23">
        <f t="shared" si="187"/>
        <v>2008</v>
      </c>
    </row>
    <row r="2325" spans="1:7" x14ac:dyDescent="0.2">
      <c r="A2325" s="23" t="s">
        <v>406</v>
      </c>
      <c r="C2325" s="24">
        <f t="shared" si="184"/>
        <v>39771</v>
      </c>
      <c r="D2325" s="23">
        <f t="shared" si="185"/>
        <v>49.84</v>
      </c>
      <c r="E2325" s="23">
        <f t="shared" si="186"/>
        <v>49.84</v>
      </c>
      <c r="F2325" s="23">
        <f t="shared" si="188"/>
        <v>6.6432051058661363E-3</v>
      </c>
      <c r="G2325" s="23">
        <f t="shared" si="187"/>
        <v>2008</v>
      </c>
    </row>
    <row r="2326" spans="1:7" x14ac:dyDescent="0.2">
      <c r="A2326" s="23" t="s">
        <v>405</v>
      </c>
      <c r="C2326" s="24">
        <f t="shared" si="184"/>
        <v>39772</v>
      </c>
      <c r="D2326" s="23">
        <f t="shared" si="185"/>
        <v>50.12</v>
      </c>
      <c r="E2326" s="23">
        <f t="shared" si="186"/>
        <v>50.12</v>
      </c>
      <c r="F2326" s="23">
        <f t="shared" si="188"/>
        <v>5.6022555486697516E-3</v>
      </c>
      <c r="G2326" s="23">
        <f t="shared" si="187"/>
        <v>2008</v>
      </c>
    </row>
    <row r="2327" spans="1:7" x14ac:dyDescent="0.2">
      <c r="A2327" s="23" t="s">
        <v>404</v>
      </c>
      <c r="C2327" s="24">
        <f t="shared" si="184"/>
        <v>39773</v>
      </c>
      <c r="D2327" s="23">
        <f t="shared" si="185"/>
        <v>49.53</v>
      </c>
      <c r="E2327" s="23">
        <f t="shared" si="186"/>
        <v>49.53</v>
      </c>
      <c r="F2327" s="23">
        <f t="shared" si="188"/>
        <v>-1.1841583427721101E-2</v>
      </c>
      <c r="G2327" s="23">
        <f t="shared" si="187"/>
        <v>2008</v>
      </c>
    </row>
    <row r="2328" spans="1:7" x14ac:dyDescent="0.2">
      <c r="A2328" s="23" t="s">
        <v>403</v>
      </c>
      <c r="C2328" s="24">
        <f t="shared" si="184"/>
        <v>39776</v>
      </c>
      <c r="D2328" s="23">
        <f t="shared" si="185"/>
        <v>49.94</v>
      </c>
      <c r="E2328" s="23">
        <f t="shared" si="186"/>
        <v>49.94</v>
      </c>
      <c r="F2328" s="23">
        <f t="shared" si="188"/>
        <v>8.2437382514806718E-3</v>
      </c>
      <c r="G2328" s="23">
        <f t="shared" si="187"/>
        <v>2008</v>
      </c>
    </row>
    <row r="2329" spans="1:7" x14ac:dyDescent="0.2">
      <c r="A2329" s="23" t="s">
        <v>402</v>
      </c>
      <c r="C2329" s="24">
        <f t="shared" si="184"/>
        <v>39777</v>
      </c>
      <c r="D2329" s="23">
        <f t="shared" si="185"/>
        <v>49.87</v>
      </c>
      <c r="E2329" s="23">
        <f t="shared" si="186"/>
        <v>49.87</v>
      </c>
      <c r="F2329" s="23">
        <f t="shared" si="188"/>
        <v>-1.4026652935959331E-3</v>
      </c>
      <c r="G2329" s="23">
        <f t="shared" si="187"/>
        <v>2008</v>
      </c>
    </row>
    <row r="2330" spans="1:7" x14ac:dyDescent="0.2">
      <c r="A2330" s="23" t="s">
        <v>401</v>
      </c>
      <c r="C2330" s="24">
        <f t="shared" si="184"/>
        <v>39778</v>
      </c>
      <c r="D2330" s="23">
        <f t="shared" si="185"/>
        <v>49.18</v>
      </c>
      <c r="E2330" s="23">
        <f t="shared" si="186"/>
        <v>49.18</v>
      </c>
      <c r="F2330" s="23">
        <f t="shared" si="188"/>
        <v>-1.3932582769984644E-2</v>
      </c>
      <c r="G2330" s="23">
        <f t="shared" si="187"/>
        <v>2008</v>
      </c>
    </row>
    <row r="2331" spans="1:7" x14ac:dyDescent="0.2">
      <c r="A2331" s="23" t="s">
        <v>400</v>
      </c>
      <c r="C2331" s="24">
        <f t="shared" si="184"/>
        <v>39779</v>
      </c>
      <c r="D2331" s="23" t="e">
        <f t="shared" si="185"/>
        <v>#VALUE!</v>
      </c>
      <c r="E2331" s="23">
        <f t="shared" si="186"/>
        <v>49.18</v>
      </c>
      <c r="F2331" s="23">
        <f t="shared" si="188"/>
        <v>0</v>
      </c>
      <c r="G2331" s="23">
        <f t="shared" si="187"/>
        <v>2008</v>
      </c>
    </row>
    <row r="2332" spans="1:7" x14ac:dyDescent="0.2">
      <c r="A2332" s="23" t="s">
        <v>399</v>
      </c>
      <c r="C2332" s="24">
        <f t="shared" si="184"/>
        <v>39780</v>
      </c>
      <c r="D2332" s="23">
        <f t="shared" si="185"/>
        <v>49.55</v>
      </c>
      <c r="E2332" s="23">
        <f t="shared" si="186"/>
        <v>49.55</v>
      </c>
      <c r="F2332" s="23">
        <f t="shared" si="188"/>
        <v>7.4952239879504407E-3</v>
      </c>
      <c r="G2332" s="23">
        <f t="shared" si="187"/>
        <v>2008</v>
      </c>
    </row>
    <row r="2333" spans="1:7" x14ac:dyDescent="0.2">
      <c r="A2333" s="23" t="s">
        <v>398</v>
      </c>
      <c r="C2333" s="24">
        <f t="shared" si="184"/>
        <v>39783</v>
      </c>
      <c r="D2333" s="23">
        <f t="shared" si="185"/>
        <v>49.94</v>
      </c>
      <c r="E2333" s="23">
        <f t="shared" si="186"/>
        <v>49.94</v>
      </c>
      <c r="F2333" s="23">
        <f t="shared" si="188"/>
        <v>7.8400240756302791E-3</v>
      </c>
      <c r="G2333" s="23">
        <f t="shared" si="187"/>
        <v>2008</v>
      </c>
    </row>
    <row r="2334" spans="1:7" x14ac:dyDescent="0.2">
      <c r="A2334" s="23" t="s">
        <v>397</v>
      </c>
      <c r="C2334" s="24">
        <f t="shared" si="184"/>
        <v>39784</v>
      </c>
      <c r="D2334" s="23">
        <f t="shared" si="185"/>
        <v>50.05</v>
      </c>
      <c r="E2334" s="23">
        <f t="shared" si="186"/>
        <v>50.05</v>
      </c>
      <c r="F2334" s="23">
        <f t="shared" si="188"/>
        <v>2.2002209096023376E-3</v>
      </c>
      <c r="G2334" s="23">
        <f t="shared" si="187"/>
        <v>2008</v>
      </c>
    </row>
    <row r="2335" spans="1:7" x14ac:dyDescent="0.2">
      <c r="A2335" s="23" t="s">
        <v>396</v>
      </c>
      <c r="C2335" s="24">
        <f t="shared" si="184"/>
        <v>39785</v>
      </c>
      <c r="D2335" s="23">
        <f t="shared" si="185"/>
        <v>49.92</v>
      </c>
      <c r="E2335" s="23">
        <f t="shared" si="186"/>
        <v>49.92</v>
      </c>
      <c r="F2335" s="23">
        <f t="shared" si="188"/>
        <v>-2.600781700057256E-3</v>
      </c>
      <c r="G2335" s="23">
        <f t="shared" si="187"/>
        <v>2008</v>
      </c>
    </row>
    <row r="2336" spans="1:7" x14ac:dyDescent="0.2">
      <c r="A2336" s="23" t="s">
        <v>395</v>
      </c>
      <c r="C2336" s="24">
        <f t="shared" si="184"/>
        <v>39786</v>
      </c>
      <c r="D2336" s="23">
        <f t="shared" si="185"/>
        <v>49.82</v>
      </c>
      <c r="E2336" s="23">
        <f t="shared" si="186"/>
        <v>49.82</v>
      </c>
      <c r="F2336" s="23">
        <f t="shared" si="188"/>
        <v>-2.0052142271379113E-3</v>
      </c>
      <c r="G2336" s="23">
        <f t="shared" si="187"/>
        <v>2008</v>
      </c>
    </row>
    <row r="2337" spans="1:7" x14ac:dyDescent="0.2">
      <c r="A2337" s="23" t="s">
        <v>394</v>
      </c>
      <c r="C2337" s="24">
        <f t="shared" si="184"/>
        <v>39787</v>
      </c>
      <c r="D2337" s="23">
        <f t="shared" si="185"/>
        <v>49.6</v>
      </c>
      <c r="E2337" s="23">
        <f t="shared" si="186"/>
        <v>49.6</v>
      </c>
      <c r="F2337" s="23">
        <f t="shared" si="188"/>
        <v>-4.4256761031525715E-3</v>
      </c>
      <c r="G2337" s="23">
        <f t="shared" si="187"/>
        <v>2008</v>
      </c>
    </row>
    <row r="2338" spans="1:7" x14ac:dyDescent="0.2">
      <c r="A2338" s="23" t="s">
        <v>393</v>
      </c>
      <c r="C2338" s="24">
        <f t="shared" si="184"/>
        <v>39790</v>
      </c>
      <c r="D2338" s="23">
        <f t="shared" si="185"/>
        <v>49.44</v>
      </c>
      <c r="E2338" s="23">
        <f t="shared" si="186"/>
        <v>49.44</v>
      </c>
      <c r="F2338" s="23">
        <f t="shared" si="188"/>
        <v>-3.2310205814465318E-3</v>
      </c>
      <c r="G2338" s="23">
        <f t="shared" si="187"/>
        <v>2008</v>
      </c>
    </row>
    <row r="2339" spans="1:7" x14ac:dyDescent="0.2">
      <c r="A2339" s="23" t="s">
        <v>392</v>
      </c>
      <c r="C2339" s="24">
        <f t="shared" si="184"/>
        <v>39791</v>
      </c>
      <c r="D2339" s="23">
        <f t="shared" si="185"/>
        <v>49.28</v>
      </c>
      <c r="E2339" s="23">
        <f t="shared" si="186"/>
        <v>49.28</v>
      </c>
      <c r="F2339" s="23">
        <f t="shared" si="188"/>
        <v>-3.2414939241709557E-3</v>
      </c>
      <c r="G2339" s="23">
        <f t="shared" si="187"/>
        <v>2008</v>
      </c>
    </row>
    <row r="2340" spans="1:7" x14ac:dyDescent="0.2">
      <c r="A2340" s="23" t="s">
        <v>391</v>
      </c>
      <c r="C2340" s="24">
        <f t="shared" si="184"/>
        <v>39792</v>
      </c>
      <c r="D2340" s="23">
        <f t="shared" si="185"/>
        <v>48.7</v>
      </c>
      <c r="E2340" s="23">
        <f t="shared" si="186"/>
        <v>48.7</v>
      </c>
      <c r="F2340" s="23">
        <f t="shared" si="188"/>
        <v>-1.1839289136720168E-2</v>
      </c>
      <c r="G2340" s="23">
        <f t="shared" si="187"/>
        <v>2008</v>
      </c>
    </row>
    <row r="2341" spans="1:7" x14ac:dyDescent="0.2">
      <c r="A2341" s="23" t="s">
        <v>390</v>
      </c>
      <c r="C2341" s="24">
        <f t="shared" si="184"/>
        <v>39793</v>
      </c>
      <c r="D2341" s="23">
        <f t="shared" si="185"/>
        <v>48.19</v>
      </c>
      <c r="E2341" s="23">
        <f t="shared" si="186"/>
        <v>48.19</v>
      </c>
      <c r="F2341" s="23">
        <f t="shared" si="188"/>
        <v>-1.0527499436302871E-2</v>
      </c>
      <c r="G2341" s="23">
        <f t="shared" si="187"/>
        <v>2008</v>
      </c>
    </row>
    <row r="2342" spans="1:7" x14ac:dyDescent="0.2">
      <c r="A2342" s="23" t="s">
        <v>389</v>
      </c>
      <c r="C2342" s="24">
        <f t="shared" si="184"/>
        <v>39794</v>
      </c>
      <c r="D2342" s="23">
        <f t="shared" si="185"/>
        <v>48.2</v>
      </c>
      <c r="E2342" s="23">
        <f t="shared" si="186"/>
        <v>48.2</v>
      </c>
      <c r="F2342" s="23">
        <f t="shared" si="188"/>
        <v>2.0749040431340357E-4</v>
      </c>
      <c r="G2342" s="23">
        <f t="shared" si="187"/>
        <v>2008</v>
      </c>
    </row>
    <row r="2343" spans="1:7" x14ac:dyDescent="0.2">
      <c r="A2343" s="23" t="s">
        <v>388</v>
      </c>
      <c r="C2343" s="24">
        <f t="shared" si="184"/>
        <v>39797</v>
      </c>
      <c r="D2343" s="23">
        <f t="shared" si="185"/>
        <v>47.62</v>
      </c>
      <c r="E2343" s="23">
        <f t="shared" si="186"/>
        <v>47.62</v>
      </c>
      <c r="F2343" s="23">
        <f t="shared" si="188"/>
        <v>-1.2106179997837968E-2</v>
      </c>
      <c r="G2343" s="23">
        <f t="shared" si="187"/>
        <v>2008</v>
      </c>
    </row>
    <row r="2344" spans="1:7" x14ac:dyDescent="0.2">
      <c r="A2344" s="23" t="s">
        <v>387</v>
      </c>
      <c r="C2344" s="24">
        <f t="shared" si="184"/>
        <v>39798</v>
      </c>
      <c r="D2344" s="23">
        <f t="shared" si="185"/>
        <v>47.81</v>
      </c>
      <c r="E2344" s="23">
        <f t="shared" si="186"/>
        <v>47.81</v>
      </c>
      <c r="F2344" s="23">
        <f t="shared" si="188"/>
        <v>3.9819815792953633E-3</v>
      </c>
      <c r="G2344" s="23">
        <f t="shared" si="187"/>
        <v>2008</v>
      </c>
    </row>
    <row r="2345" spans="1:7" x14ac:dyDescent="0.2">
      <c r="A2345" s="23" t="s">
        <v>386</v>
      </c>
      <c r="C2345" s="24">
        <f t="shared" si="184"/>
        <v>39799</v>
      </c>
      <c r="D2345" s="23">
        <f t="shared" si="185"/>
        <v>47.5</v>
      </c>
      <c r="E2345" s="23">
        <f t="shared" si="186"/>
        <v>47.5</v>
      </c>
      <c r="F2345" s="23">
        <f t="shared" si="188"/>
        <v>-6.505111597416487E-3</v>
      </c>
      <c r="G2345" s="23">
        <f t="shared" si="187"/>
        <v>2008</v>
      </c>
    </row>
    <row r="2346" spans="1:7" x14ac:dyDescent="0.2">
      <c r="A2346" s="23" t="s">
        <v>385</v>
      </c>
      <c r="C2346" s="24">
        <f t="shared" si="184"/>
        <v>39800</v>
      </c>
      <c r="D2346" s="23">
        <f t="shared" si="185"/>
        <v>46.74</v>
      </c>
      <c r="E2346" s="23">
        <f t="shared" si="186"/>
        <v>46.74</v>
      </c>
      <c r="F2346" s="23">
        <f t="shared" si="188"/>
        <v>-1.6129381929883529E-2</v>
      </c>
      <c r="G2346" s="23">
        <f t="shared" si="187"/>
        <v>2008</v>
      </c>
    </row>
    <row r="2347" spans="1:7" x14ac:dyDescent="0.2">
      <c r="A2347" s="23" t="s">
        <v>384</v>
      </c>
      <c r="C2347" s="24">
        <f t="shared" si="184"/>
        <v>39801</v>
      </c>
      <c r="D2347" s="23">
        <f t="shared" si="185"/>
        <v>47.05</v>
      </c>
      <c r="E2347" s="23">
        <f t="shared" si="186"/>
        <v>47.05</v>
      </c>
      <c r="F2347" s="23">
        <f t="shared" si="188"/>
        <v>6.6105369206765335E-3</v>
      </c>
      <c r="G2347" s="23">
        <f t="shared" si="187"/>
        <v>2008</v>
      </c>
    </row>
    <row r="2348" spans="1:7" x14ac:dyDescent="0.2">
      <c r="A2348" s="23" t="s">
        <v>383</v>
      </c>
      <c r="C2348" s="24">
        <f t="shared" si="184"/>
        <v>39804</v>
      </c>
      <c r="D2348" s="23">
        <f t="shared" si="185"/>
        <v>47.71</v>
      </c>
      <c r="E2348" s="23">
        <f t="shared" si="186"/>
        <v>47.71</v>
      </c>
      <c r="F2348" s="23">
        <f t="shared" si="188"/>
        <v>1.3930153496627124E-2</v>
      </c>
      <c r="G2348" s="23">
        <f t="shared" si="187"/>
        <v>2008</v>
      </c>
    </row>
    <row r="2349" spans="1:7" x14ac:dyDescent="0.2">
      <c r="A2349" s="23" t="s">
        <v>382</v>
      </c>
      <c r="C2349" s="24">
        <f t="shared" si="184"/>
        <v>39805</v>
      </c>
      <c r="D2349" s="23">
        <f t="shared" si="185"/>
        <v>48.66</v>
      </c>
      <c r="E2349" s="23">
        <f t="shared" si="186"/>
        <v>48.66</v>
      </c>
      <c r="F2349" s="23">
        <f t="shared" si="188"/>
        <v>1.9716317827360774E-2</v>
      </c>
      <c r="G2349" s="23">
        <f t="shared" si="187"/>
        <v>2008</v>
      </c>
    </row>
    <row r="2350" spans="1:7" x14ac:dyDescent="0.2">
      <c r="A2350" s="23" t="s">
        <v>381</v>
      </c>
      <c r="C2350" s="24">
        <f t="shared" si="184"/>
        <v>39806</v>
      </c>
      <c r="D2350" s="23">
        <f t="shared" si="185"/>
        <v>47.76</v>
      </c>
      <c r="E2350" s="23">
        <f t="shared" si="186"/>
        <v>47.76</v>
      </c>
      <c r="F2350" s="23">
        <f t="shared" si="188"/>
        <v>-1.8668868271029877E-2</v>
      </c>
      <c r="G2350" s="23">
        <f t="shared" si="187"/>
        <v>2008</v>
      </c>
    </row>
    <row r="2351" spans="1:7" x14ac:dyDescent="0.2">
      <c r="A2351" s="23" t="s">
        <v>380</v>
      </c>
      <c r="C2351" s="24">
        <f t="shared" si="184"/>
        <v>39807</v>
      </c>
      <c r="D2351" s="23" t="e">
        <f t="shared" si="185"/>
        <v>#VALUE!</v>
      </c>
      <c r="E2351" s="23">
        <f t="shared" si="186"/>
        <v>47.76</v>
      </c>
      <c r="F2351" s="23">
        <f t="shared" si="188"/>
        <v>0</v>
      </c>
      <c r="G2351" s="23">
        <f t="shared" si="187"/>
        <v>2008</v>
      </c>
    </row>
    <row r="2352" spans="1:7" x14ac:dyDescent="0.2">
      <c r="A2352" s="23" t="s">
        <v>379</v>
      </c>
      <c r="C2352" s="24">
        <f t="shared" si="184"/>
        <v>39808</v>
      </c>
      <c r="D2352" s="23">
        <f t="shared" si="185"/>
        <v>48.42</v>
      </c>
      <c r="E2352" s="23">
        <f t="shared" si="186"/>
        <v>48.42</v>
      </c>
      <c r="F2352" s="23">
        <f t="shared" si="188"/>
        <v>1.3724482425565761E-2</v>
      </c>
      <c r="G2352" s="23">
        <f t="shared" si="187"/>
        <v>2008</v>
      </c>
    </row>
    <row r="2353" spans="1:7" x14ac:dyDescent="0.2">
      <c r="A2353" s="23" t="s">
        <v>378</v>
      </c>
      <c r="C2353" s="24">
        <f t="shared" si="184"/>
        <v>39811</v>
      </c>
      <c r="D2353" s="23">
        <f t="shared" si="185"/>
        <v>48.25</v>
      </c>
      <c r="E2353" s="23">
        <f t="shared" si="186"/>
        <v>48.25</v>
      </c>
      <c r="F2353" s="23">
        <f t="shared" si="188"/>
        <v>-3.517123724917577E-3</v>
      </c>
      <c r="G2353" s="23">
        <f t="shared" si="187"/>
        <v>2008</v>
      </c>
    </row>
    <row r="2354" spans="1:7" x14ac:dyDescent="0.2">
      <c r="A2354" s="23" t="s">
        <v>377</v>
      </c>
      <c r="C2354" s="24">
        <f t="shared" si="184"/>
        <v>39812</v>
      </c>
      <c r="D2354" s="23">
        <f t="shared" si="185"/>
        <v>48.05</v>
      </c>
      <c r="E2354" s="23">
        <f t="shared" si="186"/>
        <v>48.05</v>
      </c>
      <c r="F2354" s="23">
        <f t="shared" si="188"/>
        <v>-4.1536923686935163E-3</v>
      </c>
      <c r="G2354" s="23">
        <f t="shared" si="187"/>
        <v>2008</v>
      </c>
    </row>
    <row r="2355" spans="1:7" x14ac:dyDescent="0.2">
      <c r="A2355" s="23" t="s">
        <v>376</v>
      </c>
      <c r="C2355" s="24">
        <f t="shared" si="184"/>
        <v>39813</v>
      </c>
      <c r="D2355" s="23">
        <f t="shared" si="185"/>
        <v>48.58</v>
      </c>
      <c r="E2355" s="23">
        <f t="shared" si="186"/>
        <v>48.58</v>
      </c>
      <c r="F2355" s="23">
        <f t="shared" si="188"/>
        <v>1.0969788157724958E-2</v>
      </c>
      <c r="G2355" s="23">
        <f t="shared" si="187"/>
        <v>2008</v>
      </c>
    </row>
    <row r="2356" spans="1:7" x14ac:dyDescent="0.2">
      <c r="A2356" s="23" t="s">
        <v>375</v>
      </c>
      <c r="C2356" s="24">
        <f t="shared" si="184"/>
        <v>39814</v>
      </c>
      <c r="D2356" s="23" t="e">
        <f t="shared" si="185"/>
        <v>#VALUE!</v>
      </c>
      <c r="E2356" s="23">
        <f t="shared" si="186"/>
        <v>48.58</v>
      </c>
      <c r="F2356" s="23">
        <f t="shared" si="188"/>
        <v>0</v>
      </c>
      <c r="G2356" s="23">
        <f t="shared" si="187"/>
        <v>2009</v>
      </c>
    </row>
    <row r="2357" spans="1:7" x14ac:dyDescent="0.2">
      <c r="A2357" s="23" t="s">
        <v>374</v>
      </c>
      <c r="C2357" s="24">
        <f t="shared" si="184"/>
        <v>39815</v>
      </c>
      <c r="D2357" s="23">
        <f t="shared" si="185"/>
        <v>48.25</v>
      </c>
      <c r="E2357" s="23">
        <f t="shared" si="186"/>
        <v>48.25</v>
      </c>
      <c r="F2357" s="23">
        <f t="shared" si="188"/>
        <v>-6.8160957890314343E-3</v>
      </c>
      <c r="G2357" s="23">
        <f t="shared" si="187"/>
        <v>2009</v>
      </c>
    </row>
    <row r="2358" spans="1:7" x14ac:dyDescent="0.2">
      <c r="A2358" s="23" t="s">
        <v>373</v>
      </c>
      <c r="C2358" s="24">
        <f t="shared" si="184"/>
        <v>39818</v>
      </c>
      <c r="D2358" s="23">
        <f t="shared" si="185"/>
        <v>48.5</v>
      </c>
      <c r="E2358" s="23">
        <f t="shared" si="186"/>
        <v>48.5</v>
      </c>
      <c r="F2358" s="23">
        <f t="shared" si="188"/>
        <v>5.1679701584425976E-3</v>
      </c>
      <c r="G2358" s="23">
        <f t="shared" si="187"/>
        <v>2009</v>
      </c>
    </row>
    <row r="2359" spans="1:7" x14ac:dyDescent="0.2">
      <c r="A2359" s="23" t="s">
        <v>372</v>
      </c>
      <c r="C2359" s="24">
        <f t="shared" si="184"/>
        <v>39819</v>
      </c>
      <c r="D2359" s="23">
        <f t="shared" si="185"/>
        <v>48.5</v>
      </c>
      <c r="E2359" s="23">
        <f t="shared" si="186"/>
        <v>48.5</v>
      </c>
      <c r="F2359" s="23">
        <f t="shared" si="188"/>
        <v>0</v>
      </c>
      <c r="G2359" s="23">
        <f t="shared" si="187"/>
        <v>2009</v>
      </c>
    </row>
    <row r="2360" spans="1:7" x14ac:dyDescent="0.2">
      <c r="A2360" s="23" t="s">
        <v>371</v>
      </c>
      <c r="C2360" s="24">
        <f t="shared" si="184"/>
        <v>39820</v>
      </c>
      <c r="D2360" s="23">
        <f t="shared" si="185"/>
        <v>48.56</v>
      </c>
      <c r="E2360" s="23">
        <f t="shared" si="186"/>
        <v>48.56</v>
      </c>
      <c r="F2360" s="23">
        <f t="shared" si="188"/>
        <v>1.2363488078053497E-3</v>
      </c>
      <c r="G2360" s="23">
        <f t="shared" si="187"/>
        <v>2009</v>
      </c>
    </row>
    <row r="2361" spans="1:7" x14ac:dyDescent="0.2">
      <c r="A2361" s="23" t="s">
        <v>370</v>
      </c>
      <c r="C2361" s="24">
        <f t="shared" si="184"/>
        <v>39821</v>
      </c>
      <c r="D2361" s="23">
        <f t="shared" si="185"/>
        <v>48.45</v>
      </c>
      <c r="E2361" s="23">
        <f t="shared" si="186"/>
        <v>48.45</v>
      </c>
      <c r="F2361" s="23">
        <f t="shared" si="188"/>
        <v>-2.2678084144675732E-3</v>
      </c>
      <c r="G2361" s="23">
        <f t="shared" si="187"/>
        <v>2009</v>
      </c>
    </row>
    <row r="2362" spans="1:7" x14ac:dyDescent="0.2">
      <c r="A2362" s="23" t="s">
        <v>369</v>
      </c>
      <c r="C2362" s="24">
        <f t="shared" si="184"/>
        <v>39822</v>
      </c>
      <c r="D2362" s="23">
        <f t="shared" si="185"/>
        <v>48.26</v>
      </c>
      <c r="E2362" s="23">
        <f t="shared" si="186"/>
        <v>48.26</v>
      </c>
      <c r="F2362" s="23">
        <f t="shared" si="188"/>
        <v>-3.9292781398896611E-3</v>
      </c>
      <c r="G2362" s="23">
        <f t="shared" si="187"/>
        <v>2009</v>
      </c>
    </row>
    <row r="2363" spans="1:7" x14ac:dyDescent="0.2">
      <c r="A2363" s="23" t="s">
        <v>368</v>
      </c>
      <c r="C2363" s="24">
        <f t="shared" si="184"/>
        <v>39825</v>
      </c>
      <c r="D2363" s="23">
        <f t="shared" si="185"/>
        <v>48.78</v>
      </c>
      <c r="E2363" s="23">
        <f t="shared" si="186"/>
        <v>48.78</v>
      </c>
      <c r="F2363" s="23">
        <f t="shared" si="188"/>
        <v>1.07173325908886E-2</v>
      </c>
      <c r="G2363" s="23">
        <f t="shared" si="187"/>
        <v>2009</v>
      </c>
    </row>
    <row r="2364" spans="1:7" x14ac:dyDescent="0.2">
      <c r="A2364" s="23" t="s">
        <v>367</v>
      </c>
      <c r="C2364" s="24">
        <f t="shared" si="184"/>
        <v>39826</v>
      </c>
      <c r="D2364" s="23">
        <f t="shared" si="185"/>
        <v>48.89</v>
      </c>
      <c r="E2364" s="23">
        <f t="shared" si="186"/>
        <v>48.89</v>
      </c>
      <c r="F2364" s="23">
        <f t="shared" si="188"/>
        <v>2.252483802780043E-3</v>
      </c>
      <c r="G2364" s="23">
        <f t="shared" si="187"/>
        <v>2009</v>
      </c>
    </row>
    <row r="2365" spans="1:7" x14ac:dyDescent="0.2">
      <c r="A2365" s="23" t="s">
        <v>366</v>
      </c>
      <c r="C2365" s="24">
        <f t="shared" si="184"/>
        <v>39827</v>
      </c>
      <c r="D2365" s="23">
        <f t="shared" si="185"/>
        <v>48.75</v>
      </c>
      <c r="E2365" s="23">
        <f t="shared" si="186"/>
        <v>48.75</v>
      </c>
      <c r="F2365" s="23">
        <f t="shared" si="188"/>
        <v>-2.8676791466979846E-3</v>
      </c>
      <c r="G2365" s="23">
        <f t="shared" si="187"/>
        <v>2009</v>
      </c>
    </row>
    <row r="2366" spans="1:7" x14ac:dyDescent="0.2">
      <c r="A2366" s="23" t="s">
        <v>365</v>
      </c>
      <c r="C2366" s="24">
        <f t="shared" si="184"/>
        <v>39828</v>
      </c>
      <c r="D2366" s="23">
        <f t="shared" si="185"/>
        <v>48.87</v>
      </c>
      <c r="E2366" s="23">
        <f t="shared" si="186"/>
        <v>48.87</v>
      </c>
      <c r="F2366" s="23">
        <f t="shared" si="188"/>
        <v>2.4585138382073233E-3</v>
      </c>
      <c r="G2366" s="23">
        <f t="shared" si="187"/>
        <v>2009</v>
      </c>
    </row>
    <row r="2367" spans="1:7" x14ac:dyDescent="0.2">
      <c r="A2367" s="23" t="s">
        <v>364</v>
      </c>
      <c r="C2367" s="24">
        <f t="shared" si="184"/>
        <v>39829</v>
      </c>
      <c r="D2367" s="23">
        <f t="shared" si="185"/>
        <v>48.62</v>
      </c>
      <c r="E2367" s="23">
        <f t="shared" si="186"/>
        <v>48.62</v>
      </c>
      <c r="F2367" s="23">
        <f t="shared" si="188"/>
        <v>-5.1287423940861755E-3</v>
      </c>
      <c r="G2367" s="23">
        <f t="shared" si="187"/>
        <v>2009</v>
      </c>
    </row>
    <row r="2368" spans="1:7" x14ac:dyDescent="0.2">
      <c r="A2368" s="23" t="s">
        <v>363</v>
      </c>
      <c r="C2368" s="24">
        <f t="shared" si="184"/>
        <v>39832</v>
      </c>
      <c r="D2368" s="23" t="e">
        <f t="shared" si="185"/>
        <v>#VALUE!</v>
      </c>
      <c r="E2368" s="23">
        <f t="shared" si="186"/>
        <v>48.62</v>
      </c>
      <c r="F2368" s="23">
        <f t="shared" si="188"/>
        <v>0</v>
      </c>
      <c r="G2368" s="23">
        <f t="shared" si="187"/>
        <v>2009</v>
      </c>
    </row>
    <row r="2369" spans="1:7" x14ac:dyDescent="0.2">
      <c r="A2369" s="23" t="s">
        <v>362</v>
      </c>
      <c r="C2369" s="24">
        <f t="shared" si="184"/>
        <v>39833</v>
      </c>
      <c r="D2369" s="23">
        <f t="shared" si="185"/>
        <v>49.01</v>
      </c>
      <c r="E2369" s="23">
        <f t="shared" si="186"/>
        <v>49.01</v>
      </c>
      <c r="F2369" s="23">
        <f t="shared" si="188"/>
        <v>7.989390033478861E-3</v>
      </c>
      <c r="G2369" s="23">
        <f t="shared" si="187"/>
        <v>2009</v>
      </c>
    </row>
    <row r="2370" spans="1:7" x14ac:dyDescent="0.2">
      <c r="A2370" s="23" t="s">
        <v>361</v>
      </c>
      <c r="C2370" s="24">
        <f t="shared" si="184"/>
        <v>39834</v>
      </c>
      <c r="D2370" s="23">
        <f t="shared" si="185"/>
        <v>49</v>
      </c>
      <c r="E2370" s="23">
        <f t="shared" si="186"/>
        <v>49</v>
      </c>
      <c r="F2370" s="23">
        <f t="shared" si="188"/>
        <v>-2.040608108294991E-4</v>
      </c>
      <c r="G2370" s="23">
        <f t="shared" si="187"/>
        <v>2009</v>
      </c>
    </row>
    <row r="2371" spans="1:7" x14ac:dyDescent="0.2">
      <c r="A2371" s="23" t="s">
        <v>360</v>
      </c>
      <c r="C2371" s="24">
        <f t="shared" si="184"/>
        <v>39835</v>
      </c>
      <c r="D2371" s="23">
        <f t="shared" si="185"/>
        <v>49.07</v>
      </c>
      <c r="E2371" s="23">
        <f t="shared" si="186"/>
        <v>49.07</v>
      </c>
      <c r="F2371" s="23">
        <f t="shared" si="188"/>
        <v>1.4275519911853237E-3</v>
      </c>
      <c r="G2371" s="23">
        <f t="shared" si="187"/>
        <v>2009</v>
      </c>
    </row>
    <row r="2372" spans="1:7" x14ac:dyDescent="0.2">
      <c r="A2372" s="23" t="s">
        <v>359</v>
      </c>
      <c r="C2372" s="24">
        <f t="shared" si="184"/>
        <v>39836</v>
      </c>
      <c r="D2372" s="23">
        <f t="shared" si="185"/>
        <v>49</v>
      </c>
      <c r="E2372" s="23">
        <f t="shared" si="186"/>
        <v>49</v>
      </c>
      <c r="F2372" s="23">
        <f t="shared" si="188"/>
        <v>-1.427551991185446E-3</v>
      </c>
      <c r="G2372" s="23">
        <f t="shared" si="187"/>
        <v>2009</v>
      </c>
    </row>
    <row r="2373" spans="1:7" x14ac:dyDescent="0.2">
      <c r="A2373" s="23" t="s">
        <v>358</v>
      </c>
      <c r="C2373" s="24">
        <f t="shared" si="184"/>
        <v>39839</v>
      </c>
      <c r="D2373" s="23">
        <f t="shared" si="185"/>
        <v>48.5</v>
      </c>
      <c r="E2373" s="23">
        <f t="shared" si="186"/>
        <v>48.5</v>
      </c>
      <c r="F2373" s="23">
        <f t="shared" si="188"/>
        <v>-1.025650016718911E-2</v>
      </c>
      <c r="G2373" s="23">
        <f t="shared" si="187"/>
        <v>2009</v>
      </c>
    </row>
    <row r="2374" spans="1:7" x14ac:dyDescent="0.2">
      <c r="A2374" s="23" t="s">
        <v>357</v>
      </c>
      <c r="C2374" s="24">
        <f t="shared" si="184"/>
        <v>39840</v>
      </c>
      <c r="D2374" s="23">
        <f t="shared" si="185"/>
        <v>48.85</v>
      </c>
      <c r="E2374" s="23">
        <f t="shared" si="186"/>
        <v>48.85</v>
      </c>
      <c r="F2374" s="23">
        <f t="shared" si="188"/>
        <v>7.1905805453542091E-3</v>
      </c>
      <c r="G2374" s="23">
        <f t="shared" si="187"/>
        <v>2009</v>
      </c>
    </row>
    <row r="2375" spans="1:7" x14ac:dyDescent="0.2">
      <c r="A2375" s="23" t="s">
        <v>356</v>
      </c>
      <c r="C2375" s="24">
        <f t="shared" si="184"/>
        <v>39841</v>
      </c>
      <c r="D2375" s="23">
        <f t="shared" si="185"/>
        <v>48.81</v>
      </c>
      <c r="E2375" s="23">
        <f t="shared" si="186"/>
        <v>48.81</v>
      </c>
      <c r="F2375" s="23">
        <f t="shared" si="188"/>
        <v>-8.1916858973564953E-4</v>
      </c>
      <c r="G2375" s="23">
        <f t="shared" si="187"/>
        <v>2009</v>
      </c>
    </row>
    <row r="2376" spans="1:7" x14ac:dyDescent="0.2">
      <c r="A2376" s="23" t="s">
        <v>355</v>
      </c>
      <c r="C2376" s="24">
        <f t="shared" ref="C2376:C2439" si="189">VALUE(LEFT(A2376,15))</f>
        <v>39842</v>
      </c>
      <c r="D2376" s="23">
        <f t="shared" ref="D2376:D2439" si="190">VALUE(RIGHT(A2376,9))</f>
        <v>48.49</v>
      </c>
      <c r="E2376" s="23">
        <f t="shared" ref="E2376:E2439" si="191">IF(ISNUMBER(D2376),D2376,D2375)</f>
        <v>48.49</v>
      </c>
      <c r="F2376" s="23">
        <f t="shared" si="188"/>
        <v>-6.5776187817951758E-3</v>
      </c>
      <c r="G2376" s="23">
        <f t="shared" ref="G2376:G2439" si="192">YEAR(C2376)</f>
        <v>2009</v>
      </c>
    </row>
    <row r="2377" spans="1:7" x14ac:dyDescent="0.2">
      <c r="A2377" s="23" t="s">
        <v>354</v>
      </c>
      <c r="C2377" s="24">
        <f t="shared" si="189"/>
        <v>39843</v>
      </c>
      <c r="D2377" s="23">
        <f t="shared" si="190"/>
        <v>48.83</v>
      </c>
      <c r="E2377" s="23">
        <f t="shared" si="191"/>
        <v>48.83</v>
      </c>
      <c r="F2377" s="23">
        <f t="shared" ref="F2377:F2440" si="193">LN(E2377/E2376)</f>
        <v>6.9872869563079682E-3</v>
      </c>
      <c r="G2377" s="23">
        <f t="shared" si="192"/>
        <v>2009</v>
      </c>
    </row>
    <row r="2378" spans="1:7" x14ac:dyDescent="0.2">
      <c r="A2378" s="23" t="s">
        <v>353</v>
      </c>
      <c r="C2378" s="24">
        <f t="shared" si="189"/>
        <v>39846</v>
      </c>
      <c r="D2378" s="23">
        <f t="shared" si="190"/>
        <v>48.84</v>
      </c>
      <c r="E2378" s="23">
        <f t="shared" si="191"/>
        <v>48.84</v>
      </c>
      <c r="F2378" s="23">
        <f t="shared" si="193"/>
        <v>2.0477116893507464E-4</v>
      </c>
      <c r="G2378" s="23">
        <f t="shared" si="192"/>
        <v>2009</v>
      </c>
    </row>
    <row r="2379" spans="1:7" x14ac:dyDescent="0.2">
      <c r="A2379" s="23" t="s">
        <v>352</v>
      </c>
      <c r="C2379" s="24">
        <f t="shared" si="189"/>
        <v>39847</v>
      </c>
      <c r="D2379" s="23">
        <f t="shared" si="190"/>
        <v>48.37</v>
      </c>
      <c r="E2379" s="23">
        <f t="shared" si="191"/>
        <v>48.37</v>
      </c>
      <c r="F2379" s="23">
        <f t="shared" si="193"/>
        <v>-9.6698624076121918E-3</v>
      </c>
      <c r="G2379" s="23">
        <f t="shared" si="192"/>
        <v>2009</v>
      </c>
    </row>
    <row r="2380" spans="1:7" x14ac:dyDescent="0.2">
      <c r="A2380" s="23" t="s">
        <v>351</v>
      </c>
      <c r="C2380" s="24">
        <f t="shared" si="189"/>
        <v>39848</v>
      </c>
      <c r="D2380" s="23">
        <f t="shared" si="190"/>
        <v>48.68</v>
      </c>
      <c r="E2380" s="23">
        <f t="shared" si="191"/>
        <v>48.68</v>
      </c>
      <c r="F2380" s="23">
        <f t="shared" si="193"/>
        <v>6.3884812844345641E-3</v>
      </c>
      <c r="G2380" s="23">
        <f t="shared" si="192"/>
        <v>2009</v>
      </c>
    </row>
    <row r="2381" spans="1:7" x14ac:dyDescent="0.2">
      <c r="A2381" s="23" t="s">
        <v>350</v>
      </c>
      <c r="C2381" s="24">
        <f t="shared" si="189"/>
        <v>39849</v>
      </c>
      <c r="D2381" s="23">
        <f t="shared" si="190"/>
        <v>48.72</v>
      </c>
      <c r="E2381" s="23">
        <f t="shared" si="191"/>
        <v>48.72</v>
      </c>
      <c r="F2381" s="23">
        <f t="shared" si="193"/>
        <v>8.213552823151789E-4</v>
      </c>
      <c r="G2381" s="23">
        <f t="shared" si="192"/>
        <v>2009</v>
      </c>
    </row>
    <row r="2382" spans="1:7" x14ac:dyDescent="0.2">
      <c r="A2382" s="23" t="s">
        <v>349</v>
      </c>
      <c r="C2382" s="24">
        <f t="shared" si="189"/>
        <v>39850</v>
      </c>
      <c r="D2382" s="23">
        <f t="shared" si="190"/>
        <v>48.61</v>
      </c>
      <c r="E2382" s="23">
        <f t="shared" si="191"/>
        <v>48.61</v>
      </c>
      <c r="F2382" s="23">
        <f t="shared" si="193"/>
        <v>-2.2603523442774717E-3</v>
      </c>
      <c r="G2382" s="23">
        <f t="shared" si="192"/>
        <v>2009</v>
      </c>
    </row>
    <row r="2383" spans="1:7" x14ac:dyDescent="0.2">
      <c r="A2383" s="23" t="s">
        <v>348</v>
      </c>
      <c r="C2383" s="24">
        <f t="shared" si="189"/>
        <v>39853</v>
      </c>
      <c r="D2383" s="23">
        <f t="shared" si="190"/>
        <v>48.52</v>
      </c>
      <c r="E2383" s="23">
        <f t="shared" si="191"/>
        <v>48.52</v>
      </c>
      <c r="F2383" s="23">
        <f t="shared" si="193"/>
        <v>-1.8531869815146204E-3</v>
      </c>
      <c r="G2383" s="23">
        <f t="shared" si="192"/>
        <v>2009</v>
      </c>
    </row>
    <row r="2384" spans="1:7" x14ac:dyDescent="0.2">
      <c r="A2384" s="23" t="s">
        <v>347</v>
      </c>
      <c r="C2384" s="24">
        <f t="shared" si="189"/>
        <v>39854</v>
      </c>
      <c r="D2384" s="23">
        <f t="shared" si="190"/>
        <v>48.68</v>
      </c>
      <c r="E2384" s="23">
        <f t="shared" si="191"/>
        <v>48.68</v>
      </c>
      <c r="F2384" s="23">
        <f t="shared" si="193"/>
        <v>3.2921840434768767E-3</v>
      </c>
      <c r="G2384" s="23">
        <f t="shared" si="192"/>
        <v>2009</v>
      </c>
    </row>
    <row r="2385" spans="1:7" x14ac:dyDescent="0.2">
      <c r="A2385" s="23" t="s">
        <v>346</v>
      </c>
      <c r="C2385" s="24">
        <f t="shared" si="189"/>
        <v>39855</v>
      </c>
      <c r="D2385" s="23">
        <f t="shared" si="190"/>
        <v>48.78</v>
      </c>
      <c r="E2385" s="23">
        <f t="shared" si="191"/>
        <v>48.78</v>
      </c>
      <c r="F2385" s="23">
        <f t="shared" si="193"/>
        <v>2.0521246684478472E-3</v>
      </c>
      <c r="G2385" s="23">
        <f t="shared" si="192"/>
        <v>2009</v>
      </c>
    </row>
    <row r="2386" spans="1:7" x14ac:dyDescent="0.2">
      <c r="A2386" s="23" t="s">
        <v>345</v>
      </c>
      <c r="C2386" s="24">
        <f t="shared" si="189"/>
        <v>39856</v>
      </c>
      <c r="D2386" s="23">
        <f t="shared" si="190"/>
        <v>48.7</v>
      </c>
      <c r="E2386" s="23">
        <f t="shared" si="191"/>
        <v>48.7</v>
      </c>
      <c r="F2386" s="23">
        <f t="shared" si="193"/>
        <v>-1.6413626992300952E-3</v>
      </c>
      <c r="G2386" s="23">
        <f t="shared" si="192"/>
        <v>2009</v>
      </c>
    </row>
    <row r="2387" spans="1:7" x14ac:dyDescent="0.2">
      <c r="A2387" s="23" t="s">
        <v>344</v>
      </c>
      <c r="C2387" s="24">
        <f t="shared" si="189"/>
        <v>39857</v>
      </c>
      <c r="D2387" s="23">
        <f t="shared" si="190"/>
        <v>48.58</v>
      </c>
      <c r="E2387" s="23">
        <f t="shared" si="191"/>
        <v>48.58</v>
      </c>
      <c r="F2387" s="23">
        <f t="shared" si="193"/>
        <v>-2.4671065145177268E-3</v>
      </c>
      <c r="G2387" s="23">
        <f t="shared" si="192"/>
        <v>2009</v>
      </c>
    </row>
    <row r="2388" spans="1:7" x14ac:dyDescent="0.2">
      <c r="A2388" s="23" t="s">
        <v>343</v>
      </c>
      <c r="C2388" s="24">
        <f t="shared" si="189"/>
        <v>39860</v>
      </c>
      <c r="D2388" s="23" t="e">
        <f t="shared" si="190"/>
        <v>#VALUE!</v>
      </c>
      <c r="E2388" s="23">
        <f t="shared" si="191"/>
        <v>48.58</v>
      </c>
      <c r="F2388" s="23">
        <f t="shared" si="193"/>
        <v>0</v>
      </c>
      <c r="G2388" s="23">
        <f t="shared" si="192"/>
        <v>2009</v>
      </c>
    </row>
    <row r="2389" spans="1:7" x14ac:dyDescent="0.2">
      <c r="A2389" s="23" t="s">
        <v>342</v>
      </c>
      <c r="C2389" s="24">
        <f t="shared" si="189"/>
        <v>39861</v>
      </c>
      <c r="D2389" s="23">
        <f t="shared" si="190"/>
        <v>49.6</v>
      </c>
      <c r="E2389" s="23">
        <f t="shared" si="191"/>
        <v>49.6</v>
      </c>
      <c r="F2389" s="23">
        <f t="shared" si="193"/>
        <v>2.0778910156855443E-2</v>
      </c>
      <c r="G2389" s="23">
        <f t="shared" si="192"/>
        <v>2009</v>
      </c>
    </row>
    <row r="2390" spans="1:7" x14ac:dyDescent="0.2">
      <c r="A2390" s="23" t="s">
        <v>341</v>
      </c>
      <c r="C2390" s="24">
        <f t="shared" si="189"/>
        <v>39862</v>
      </c>
      <c r="D2390" s="23">
        <f t="shared" si="190"/>
        <v>49.84</v>
      </c>
      <c r="E2390" s="23">
        <f t="shared" si="191"/>
        <v>49.84</v>
      </c>
      <c r="F2390" s="23">
        <f t="shared" si="193"/>
        <v>4.8270407483159443E-3</v>
      </c>
      <c r="G2390" s="23">
        <f t="shared" si="192"/>
        <v>2009</v>
      </c>
    </row>
    <row r="2391" spans="1:7" x14ac:dyDescent="0.2">
      <c r="A2391" s="23" t="s">
        <v>340</v>
      </c>
      <c r="C2391" s="24">
        <f t="shared" si="189"/>
        <v>39863</v>
      </c>
      <c r="D2391" s="23">
        <f t="shared" si="190"/>
        <v>49.73</v>
      </c>
      <c r="E2391" s="23">
        <f t="shared" si="191"/>
        <v>49.73</v>
      </c>
      <c r="F2391" s="23">
        <f t="shared" si="193"/>
        <v>-2.2095017525506078E-3</v>
      </c>
      <c r="G2391" s="23">
        <f t="shared" si="192"/>
        <v>2009</v>
      </c>
    </row>
    <row r="2392" spans="1:7" x14ac:dyDescent="0.2">
      <c r="A2392" s="23" t="s">
        <v>339</v>
      </c>
      <c r="C2392" s="24">
        <f t="shared" si="189"/>
        <v>39864</v>
      </c>
      <c r="D2392" s="23">
        <f t="shared" si="190"/>
        <v>49.71</v>
      </c>
      <c r="E2392" s="23">
        <f t="shared" si="191"/>
        <v>49.71</v>
      </c>
      <c r="F2392" s="23">
        <f t="shared" si="193"/>
        <v>-4.0225262006585546E-4</v>
      </c>
      <c r="G2392" s="23">
        <f t="shared" si="192"/>
        <v>2009</v>
      </c>
    </row>
    <row r="2393" spans="1:7" x14ac:dyDescent="0.2">
      <c r="A2393" s="23" t="s">
        <v>338</v>
      </c>
      <c r="C2393" s="24">
        <f t="shared" si="189"/>
        <v>39867</v>
      </c>
      <c r="D2393" s="23">
        <f t="shared" si="190"/>
        <v>49.46</v>
      </c>
      <c r="E2393" s="23">
        <f t="shared" si="191"/>
        <v>49.46</v>
      </c>
      <c r="F2393" s="23">
        <f t="shared" si="193"/>
        <v>-5.0418580133111237E-3</v>
      </c>
      <c r="G2393" s="23">
        <f t="shared" si="192"/>
        <v>2009</v>
      </c>
    </row>
    <row r="2394" spans="1:7" x14ac:dyDescent="0.2">
      <c r="A2394" s="23" t="s">
        <v>337</v>
      </c>
      <c r="C2394" s="24">
        <f t="shared" si="189"/>
        <v>39868</v>
      </c>
      <c r="D2394" s="23">
        <f t="shared" si="190"/>
        <v>49.75</v>
      </c>
      <c r="E2394" s="23">
        <f t="shared" si="191"/>
        <v>49.75</v>
      </c>
      <c r="F2394" s="23">
        <f t="shared" si="193"/>
        <v>5.8462015113315601E-3</v>
      </c>
      <c r="G2394" s="23">
        <f t="shared" si="192"/>
        <v>2009</v>
      </c>
    </row>
    <row r="2395" spans="1:7" x14ac:dyDescent="0.2">
      <c r="A2395" s="23" t="s">
        <v>336</v>
      </c>
      <c r="C2395" s="24">
        <f t="shared" si="189"/>
        <v>39869</v>
      </c>
      <c r="D2395" s="23">
        <f t="shared" si="190"/>
        <v>49.95</v>
      </c>
      <c r="E2395" s="23">
        <f t="shared" si="191"/>
        <v>49.95</v>
      </c>
      <c r="F2395" s="23">
        <f t="shared" si="193"/>
        <v>4.0120414899608541E-3</v>
      </c>
      <c r="G2395" s="23">
        <f t="shared" si="192"/>
        <v>2009</v>
      </c>
    </row>
    <row r="2396" spans="1:7" x14ac:dyDescent="0.2">
      <c r="A2396" s="23" t="s">
        <v>335</v>
      </c>
      <c r="C2396" s="24">
        <f t="shared" si="189"/>
        <v>39870</v>
      </c>
      <c r="D2396" s="23">
        <f t="shared" si="190"/>
        <v>50.32</v>
      </c>
      <c r="E2396" s="23">
        <f t="shared" si="191"/>
        <v>50.32</v>
      </c>
      <c r="F2396" s="23">
        <f t="shared" si="193"/>
        <v>7.38010729762246E-3</v>
      </c>
      <c r="G2396" s="23">
        <f t="shared" si="192"/>
        <v>2009</v>
      </c>
    </row>
    <row r="2397" spans="1:7" x14ac:dyDescent="0.2">
      <c r="A2397" s="23" t="s">
        <v>334</v>
      </c>
      <c r="C2397" s="24">
        <f t="shared" si="189"/>
        <v>39871</v>
      </c>
      <c r="D2397" s="23">
        <f t="shared" si="190"/>
        <v>50.88</v>
      </c>
      <c r="E2397" s="23">
        <f t="shared" si="191"/>
        <v>50.88</v>
      </c>
      <c r="F2397" s="23">
        <f t="shared" si="193"/>
        <v>1.1067306639681753E-2</v>
      </c>
      <c r="G2397" s="23">
        <f t="shared" si="192"/>
        <v>2009</v>
      </c>
    </row>
    <row r="2398" spans="1:7" x14ac:dyDescent="0.2">
      <c r="A2398" s="23" t="s">
        <v>333</v>
      </c>
      <c r="C2398" s="24">
        <f t="shared" si="189"/>
        <v>39874</v>
      </c>
      <c r="D2398" s="23">
        <f t="shared" si="190"/>
        <v>51.8</v>
      </c>
      <c r="E2398" s="23">
        <f t="shared" si="191"/>
        <v>51.8</v>
      </c>
      <c r="F2398" s="23">
        <f t="shared" si="193"/>
        <v>1.7920230233570474E-2</v>
      </c>
      <c r="G2398" s="23">
        <f t="shared" si="192"/>
        <v>2009</v>
      </c>
    </row>
    <row r="2399" spans="1:7" x14ac:dyDescent="0.2">
      <c r="A2399" s="23" t="s">
        <v>332</v>
      </c>
      <c r="C2399" s="24">
        <f t="shared" si="189"/>
        <v>39875</v>
      </c>
      <c r="D2399" s="23">
        <f t="shared" si="190"/>
        <v>51.96</v>
      </c>
      <c r="E2399" s="23">
        <f t="shared" si="191"/>
        <v>51.96</v>
      </c>
      <c r="F2399" s="23">
        <f t="shared" si="193"/>
        <v>3.0840425369615407E-3</v>
      </c>
      <c r="G2399" s="23">
        <f t="shared" si="192"/>
        <v>2009</v>
      </c>
    </row>
    <row r="2400" spans="1:7" x14ac:dyDescent="0.2">
      <c r="A2400" s="23" t="s">
        <v>331</v>
      </c>
      <c r="C2400" s="24">
        <f t="shared" si="189"/>
        <v>39876</v>
      </c>
      <c r="D2400" s="23">
        <f t="shared" si="190"/>
        <v>51.53</v>
      </c>
      <c r="E2400" s="23">
        <f t="shared" si="191"/>
        <v>51.53</v>
      </c>
      <c r="F2400" s="23">
        <f t="shared" si="193"/>
        <v>-8.310029462265927E-3</v>
      </c>
      <c r="G2400" s="23">
        <f t="shared" si="192"/>
        <v>2009</v>
      </c>
    </row>
    <row r="2401" spans="1:7" x14ac:dyDescent="0.2">
      <c r="A2401" s="23" t="s">
        <v>330</v>
      </c>
      <c r="C2401" s="24">
        <f t="shared" si="189"/>
        <v>39877</v>
      </c>
      <c r="D2401" s="23">
        <f t="shared" si="190"/>
        <v>51.6</v>
      </c>
      <c r="E2401" s="23">
        <f t="shared" si="191"/>
        <v>51.6</v>
      </c>
      <c r="F2401" s="23">
        <f t="shared" si="193"/>
        <v>1.3575101473840493E-3</v>
      </c>
      <c r="G2401" s="23">
        <f t="shared" si="192"/>
        <v>2009</v>
      </c>
    </row>
    <row r="2402" spans="1:7" x14ac:dyDescent="0.2">
      <c r="A2402" s="23" t="s">
        <v>329</v>
      </c>
      <c r="C2402" s="24">
        <f t="shared" si="189"/>
        <v>39878</v>
      </c>
      <c r="D2402" s="23">
        <f t="shared" si="190"/>
        <v>51.68</v>
      </c>
      <c r="E2402" s="23">
        <f t="shared" si="191"/>
        <v>51.68</v>
      </c>
      <c r="F2402" s="23">
        <f t="shared" si="193"/>
        <v>1.5491869868293187E-3</v>
      </c>
      <c r="G2402" s="23">
        <f t="shared" si="192"/>
        <v>2009</v>
      </c>
    </row>
    <row r="2403" spans="1:7" x14ac:dyDescent="0.2">
      <c r="A2403" s="23" t="s">
        <v>328</v>
      </c>
      <c r="C2403" s="24">
        <f t="shared" si="189"/>
        <v>39881</v>
      </c>
      <c r="D2403" s="23">
        <f t="shared" si="190"/>
        <v>51.91</v>
      </c>
      <c r="E2403" s="23">
        <f t="shared" si="191"/>
        <v>51.91</v>
      </c>
      <c r="F2403" s="23">
        <f t="shared" si="193"/>
        <v>4.440590364791241E-3</v>
      </c>
      <c r="G2403" s="23">
        <f t="shared" si="192"/>
        <v>2009</v>
      </c>
    </row>
    <row r="2404" spans="1:7" x14ac:dyDescent="0.2">
      <c r="A2404" s="23" t="s">
        <v>327</v>
      </c>
      <c r="C2404" s="24">
        <f t="shared" si="189"/>
        <v>39882</v>
      </c>
      <c r="D2404" s="23">
        <f t="shared" si="190"/>
        <v>51.35</v>
      </c>
      <c r="E2404" s="23">
        <f t="shared" si="191"/>
        <v>51.35</v>
      </c>
      <c r="F2404" s="23">
        <f t="shared" si="193"/>
        <v>-1.0846513464570365E-2</v>
      </c>
      <c r="G2404" s="23">
        <f t="shared" si="192"/>
        <v>2009</v>
      </c>
    </row>
    <row r="2405" spans="1:7" x14ac:dyDescent="0.2">
      <c r="A2405" s="23" t="s">
        <v>326</v>
      </c>
      <c r="C2405" s="24">
        <f t="shared" si="189"/>
        <v>39883</v>
      </c>
      <c r="D2405" s="23">
        <f t="shared" si="190"/>
        <v>50.98</v>
      </c>
      <c r="E2405" s="23">
        <f t="shared" si="191"/>
        <v>50.98</v>
      </c>
      <c r="F2405" s="23">
        <f t="shared" si="193"/>
        <v>-7.2315374265979433E-3</v>
      </c>
      <c r="G2405" s="23">
        <f t="shared" si="192"/>
        <v>2009</v>
      </c>
    </row>
    <row r="2406" spans="1:7" x14ac:dyDescent="0.2">
      <c r="A2406" s="23" t="s">
        <v>325</v>
      </c>
      <c r="C2406" s="24">
        <f t="shared" si="189"/>
        <v>39884</v>
      </c>
      <c r="D2406" s="23">
        <f t="shared" si="190"/>
        <v>51.69</v>
      </c>
      <c r="E2406" s="23">
        <f t="shared" si="191"/>
        <v>51.69</v>
      </c>
      <c r="F2406" s="23">
        <f t="shared" si="193"/>
        <v>1.3830940259978514E-2</v>
      </c>
      <c r="G2406" s="23">
        <f t="shared" si="192"/>
        <v>2009</v>
      </c>
    </row>
    <row r="2407" spans="1:7" x14ac:dyDescent="0.2">
      <c r="A2407" s="23" t="s">
        <v>324</v>
      </c>
      <c r="C2407" s="24">
        <f t="shared" si="189"/>
        <v>39885</v>
      </c>
      <c r="D2407" s="23">
        <f t="shared" si="190"/>
        <v>51.54</v>
      </c>
      <c r="E2407" s="23">
        <f t="shared" si="191"/>
        <v>51.54</v>
      </c>
      <c r="F2407" s="23">
        <f t="shared" si="193"/>
        <v>-2.9061339837288913E-3</v>
      </c>
      <c r="G2407" s="23">
        <f t="shared" si="192"/>
        <v>2009</v>
      </c>
    </row>
    <row r="2408" spans="1:7" x14ac:dyDescent="0.2">
      <c r="A2408" s="23" t="s">
        <v>323</v>
      </c>
      <c r="C2408" s="24">
        <f t="shared" si="189"/>
        <v>39888</v>
      </c>
      <c r="D2408" s="23">
        <f t="shared" si="190"/>
        <v>51.31</v>
      </c>
      <c r="E2408" s="23">
        <f t="shared" si="191"/>
        <v>51.31</v>
      </c>
      <c r="F2408" s="23">
        <f t="shared" si="193"/>
        <v>-4.4725402703455156E-3</v>
      </c>
      <c r="G2408" s="23">
        <f t="shared" si="192"/>
        <v>2009</v>
      </c>
    </row>
    <row r="2409" spans="1:7" x14ac:dyDescent="0.2">
      <c r="A2409" s="23" t="s">
        <v>322</v>
      </c>
      <c r="C2409" s="24">
        <f t="shared" si="189"/>
        <v>39889</v>
      </c>
      <c r="D2409" s="23">
        <f t="shared" si="190"/>
        <v>51.42</v>
      </c>
      <c r="E2409" s="23">
        <f t="shared" si="191"/>
        <v>51.42</v>
      </c>
      <c r="F2409" s="23">
        <f t="shared" si="193"/>
        <v>2.141536883870082E-3</v>
      </c>
      <c r="G2409" s="23">
        <f t="shared" si="192"/>
        <v>2009</v>
      </c>
    </row>
    <row r="2410" spans="1:7" x14ac:dyDescent="0.2">
      <c r="A2410" s="23" t="s">
        <v>321</v>
      </c>
      <c r="C2410" s="24">
        <f t="shared" si="189"/>
        <v>39890</v>
      </c>
      <c r="D2410" s="23">
        <f t="shared" si="190"/>
        <v>51.22</v>
      </c>
      <c r="E2410" s="23">
        <f t="shared" si="191"/>
        <v>51.22</v>
      </c>
      <c r="F2410" s="23">
        <f t="shared" si="193"/>
        <v>-3.8971210663642825E-3</v>
      </c>
      <c r="G2410" s="23">
        <f t="shared" si="192"/>
        <v>2009</v>
      </c>
    </row>
    <row r="2411" spans="1:7" x14ac:dyDescent="0.2">
      <c r="A2411" s="23" t="s">
        <v>320</v>
      </c>
      <c r="C2411" s="24">
        <f t="shared" si="189"/>
        <v>39891</v>
      </c>
      <c r="D2411" s="23">
        <f t="shared" si="190"/>
        <v>50.21</v>
      </c>
      <c r="E2411" s="23">
        <f t="shared" si="191"/>
        <v>50.21</v>
      </c>
      <c r="F2411" s="23">
        <f t="shared" si="193"/>
        <v>-1.9915870724764962E-2</v>
      </c>
      <c r="G2411" s="23">
        <f t="shared" si="192"/>
        <v>2009</v>
      </c>
    </row>
    <row r="2412" spans="1:7" x14ac:dyDescent="0.2">
      <c r="A2412" s="23" t="s">
        <v>319</v>
      </c>
      <c r="C2412" s="24">
        <f t="shared" si="189"/>
        <v>39892</v>
      </c>
      <c r="D2412" s="23">
        <f t="shared" si="190"/>
        <v>50.51</v>
      </c>
      <c r="E2412" s="23">
        <f t="shared" si="191"/>
        <v>50.51</v>
      </c>
      <c r="F2412" s="23">
        <f t="shared" si="193"/>
        <v>5.9571264333471222E-3</v>
      </c>
      <c r="G2412" s="23">
        <f t="shared" si="192"/>
        <v>2009</v>
      </c>
    </row>
    <row r="2413" spans="1:7" x14ac:dyDescent="0.2">
      <c r="A2413" s="23" t="s">
        <v>318</v>
      </c>
      <c r="C2413" s="24">
        <f t="shared" si="189"/>
        <v>39895</v>
      </c>
      <c r="D2413" s="23">
        <f t="shared" si="190"/>
        <v>50.38</v>
      </c>
      <c r="E2413" s="23">
        <f t="shared" si="191"/>
        <v>50.38</v>
      </c>
      <c r="F2413" s="23">
        <f t="shared" si="193"/>
        <v>-2.5770655554970376E-3</v>
      </c>
      <c r="G2413" s="23">
        <f t="shared" si="192"/>
        <v>2009</v>
      </c>
    </row>
    <row r="2414" spans="1:7" x14ac:dyDescent="0.2">
      <c r="A2414" s="23" t="s">
        <v>317</v>
      </c>
      <c r="C2414" s="24">
        <f t="shared" si="189"/>
        <v>39896</v>
      </c>
      <c r="D2414" s="23">
        <f t="shared" si="190"/>
        <v>50.4</v>
      </c>
      <c r="E2414" s="23">
        <f t="shared" si="191"/>
        <v>50.4</v>
      </c>
      <c r="F2414" s="23">
        <f t="shared" si="193"/>
        <v>3.96904152858668E-4</v>
      </c>
      <c r="G2414" s="23">
        <f t="shared" si="192"/>
        <v>2009</v>
      </c>
    </row>
    <row r="2415" spans="1:7" x14ac:dyDescent="0.2">
      <c r="A2415" s="23" t="s">
        <v>316</v>
      </c>
      <c r="C2415" s="24">
        <f t="shared" si="189"/>
        <v>39897</v>
      </c>
      <c r="D2415" s="23">
        <f t="shared" si="190"/>
        <v>50.5</v>
      </c>
      <c r="E2415" s="23">
        <f t="shared" si="191"/>
        <v>50.5</v>
      </c>
      <c r="F2415" s="23">
        <f t="shared" si="193"/>
        <v>1.9821612039912025E-3</v>
      </c>
      <c r="G2415" s="23">
        <f t="shared" si="192"/>
        <v>2009</v>
      </c>
    </row>
    <row r="2416" spans="1:7" x14ac:dyDescent="0.2">
      <c r="A2416" s="23" t="s">
        <v>315</v>
      </c>
      <c r="C2416" s="24">
        <f t="shared" si="189"/>
        <v>39898</v>
      </c>
      <c r="D2416" s="23">
        <f t="shared" si="190"/>
        <v>50.4</v>
      </c>
      <c r="E2416" s="23">
        <f t="shared" si="191"/>
        <v>50.4</v>
      </c>
      <c r="F2416" s="23">
        <f t="shared" si="193"/>
        <v>-1.9821612039912112E-3</v>
      </c>
      <c r="G2416" s="23">
        <f t="shared" si="192"/>
        <v>2009</v>
      </c>
    </row>
    <row r="2417" spans="1:7" x14ac:dyDescent="0.2">
      <c r="A2417" s="23" t="s">
        <v>314</v>
      </c>
      <c r="C2417" s="24">
        <f t="shared" si="189"/>
        <v>39899</v>
      </c>
      <c r="D2417" s="23">
        <f t="shared" si="190"/>
        <v>50.46</v>
      </c>
      <c r="E2417" s="23">
        <f t="shared" si="191"/>
        <v>50.46</v>
      </c>
      <c r="F2417" s="23">
        <f t="shared" si="193"/>
        <v>1.1897681355887508E-3</v>
      </c>
      <c r="G2417" s="23">
        <f t="shared" si="192"/>
        <v>2009</v>
      </c>
    </row>
    <row r="2418" spans="1:7" x14ac:dyDescent="0.2">
      <c r="A2418" s="23" t="s">
        <v>313</v>
      </c>
      <c r="C2418" s="24">
        <f t="shared" si="189"/>
        <v>39902</v>
      </c>
      <c r="D2418" s="23">
        <f t="shared" si="190"/>
        <v>51.12</v>
      </c>
      <c r="E2418" s="23">
        <f t="shared" si="191"/>
        <v>51.12</v>
      </c>
      <c r="F2418" s="23">
        <f t="shared" si="193"/>
        <v>1.2994866856367681E-2</v>
      </c>
      <c r="G2418" s="23">
        <f t="shared" si="192"/>
        <v>2009</v>
      </c>
    </row>
    <row r="2419" spans="1:7" x14ac:dyDescent="0.2">
      <c r="A2419" s="23" t="s">
        <v>312</v>
      </c>
      <c r="C2419" s="24">
        <f t="shared" si="189"/>
        <v>39903</v>
      </c>
      <c r="D2419" s="23">
        <f t="shared" si="190"/>
        <v>50.87</v>
      </c>
      <c r="E2419" s="23">
        <f t="shared" si="191"/>
        <v>50.87</v>
      </c>
      <c r="F2419" s="23">
        <f t="shared" si="193"/>
        <v>-4.9024512346057007E-3</v>
      </c>
      <c r="G2419" s="23">
        <f t="shared" si="192"/>
        <v>2009</v>
      </c>
    </row>
    <row r="2420" spans="1:7" x14ac:dyDescent="0.2">
      <c r="A2420" s="23" t="s">
        <v>311</v>
      </c>
      <c r="C2420" s="24">
        <f t="shared" si="189"/>
        <v>39904</v>
      </c>
      <c r="D2420" s="23">
        <f t="shared" si="190"/>
        <v>50.48</v>
      </c>
      <c r="E2420" s="23">
        <f t="shared" si="191"/>
        <v>50.48</v>
      </c>
      <c r="F2420" s="23">
        <f t="shared" si="193"/>
        <v>-7.6961406017158939E-3</v>
      </c>
      <c r="G2420" s="23">
        <f t="shared" si="192"/>
        <v>2009</v>
      </c>
    </row>
    <row r="2421" spans="1:7" x14ac:dyDescent="0.2">
      <c r="A2421" s="23" t="s">
        <v>310</v>
      </c>
      <c r="C2421" s="24">
        <f t="shared" si="189"/>
        <v>39905</v>
      </c>
      <c r="D2421" s="23">
        <f t="shared" si="190"/>
        <v>50.22</v>
      </c>
      <c r="E2421" s="23">
        <f t="shared" si="191"/>
        <v>50.22</v>
      </c>
      <c r="F2421" s="23">
        <f t="shared" si="193"/>
        <v>-5.1638645035187291E-3</v>
      </c>
      <c r="G2421" s="23">
        <f t="shared" si="192"/>
        <v>2009</v>
      </c>
    </row>
    <row r="2422" spans="1:7" x14ac:dyDescent="0.2">
      <c r="A2422" s="23" t="s">
        <v>309</v>
      </c>
      <c r="C2422" s="24">
        <f t="shared" si="189"/>
        <v>39906</v>
      </c>
      <c r="D2422" s="23">
        <f t="shared" si="190"/>
        <v>49.91</v>
      </c>
      <c r="E2422" s="23">
        <f t="shared" si="191"/>
        <v>49.91</v>
      </c>
      <c r="F2422" s="23">
        <f t="shared" si="193"/>
        <v>-6.191970247921107E-3</v>
      </c>
      <c r="G2422" s="23">
        <f t="shared" si="192"/>
        <v>2009</v>
      </c>
    </row>
    <row r="2423" spans="1:7" x14ac:dyDescent="0.2">
      <c r="A2423" s="23" t="s">
        <v>308</v>
      </c>
      <c r="C2423" s="24">
        <f t="shared" si="189"/>
        <v>39909</v>
      </c>
      <c r="D2423" s="23">
        <f t="shared" si="190"/>
        <v>50.01</v>
      </c>
      <c r="E2423" s="23">
        <f t="shared" si="191"/>
        <v>50.01</v>
      </c>
      <c r="F2423" s="23">
        <f t="shared" si="193"/>
        <v>2.0016019492944911E-3</v>
      </c>
      <c r="G2423" s="23">
        <f t="shared" si="192"/>
        <v>2009</v>
      </c>
    </row>
    <row r="2424" spans="1:7" x14ac:dyDescent="0.2">
      <c r="A2424" s="23" t="s">
        <v>307</v>
      </c>
      <c r="C2424" s="24">
        <f t="shared" si="189"/>
        <v>39910</v>
      </c>
      <c r="D2424" s="23">
        <f t="shared" si="190"/>
        <v>50</v>
      </c>
      <c r="E2424" s="23">
        <f t="shared" si="191"/>
        <v>50</v>
      </c>
      <c r="F2424" s="23">
        <f t="shared" si="193"/>
        <v>-1.9998000266624517E-4</v>
      </c>
      <c r="G2424" s="23">
        <f t="shared" si="192"/>
        <v>2009</v>
      </c>
    </row>
    <row r="2425" spans="1:7" x14ac:dyDescent="0.2">
      <c r="A2425" s="23" t="s">
        <v>306</v>
      </c>
      <c r="C2425" s="24">
        <f t="shared" si="189"/>
        <v>39911</v>
      </c>
      <c r="D2425" s="23">
        <f t="shared" si="190"/>
        <v>50.28</v>
      </c>
      <c r="E2425" s="23">
        <f t="shared" si="191"/>
        <v>50.28</v>
      </c>
      <c r="F2425" s="23">
        <f t="shared" si="193"/>
        <v>5.5843782939006634E-3</v>
      </c>
      <c r="G2425" s="23">
        <f t="shared" si="192"/>
        <v>2009</v>
      </c>
    </row>
    <row r="2426" spans="1:7" x14ac:dyDescent="0.2">
      <c r="A2426" s="23" t="s">
        <v>305</v>
      </c>
      <c r="C2426" s="24">
        <f t="shared" si="189"/>
        <v>39912</v>
      </c>
      <c r="D2426" s="23">
        <f t="shared" si="190"/>
        <v>49.82</v>
      </c>
      <c r="E2426" s="23">
        <f t="shared" si="191"/>
        <v>49.82</v>
      </c>
      <c r="F2426" s="23">
        <f t="shared" si="193"/>
        <v>-9.1908738880123343E-3</v>
      </c>
      <c r="G2426" s="23">
        <f t="shared" si="192"/>
        <v>2009</v>
      </c>
    </row>
    <row r="2427" spans="1:7" x14ac:dyDescent="0.2">
      <c r="A2427" s="23" t="s">
        <v>304</v>
      </c>
      <c r="C2427" s="24">
        <f t="shared" si="189"/>
        <v>39913</v>
      </c>
      <c r="D2427" s="23">
        <f t="shared" si="190"/>
        <v>49.78</v>
      </c>
      <c r="E2427" s="23">
        <f t="shared" si="191"/>
        <v>49.78</v>
      </c>
      <c r="F2427" s="23">
        <f t="shared" si="193"/>
        <v>-8.0321289458842849E-4</v>
      </c>
      <c r="G2427" s="23">
        <f t="shared" si="192"/>
        <v>2009</v>
      </c>
    </row>
    <row r="2428" spans="1:7" x14ac:dyDescent="0.2">
      <c r="A2428" s="23" t="s">
        <v>303</v>
      </c>
      <c r="C2428" s="24">
        <f t="shared" si="189"/>
        <v>39916</v>
      </c>
      <c r="D2428" s="23">
        <f t="shared" si="190"/>
        <v>49.77</v>
      </c>
      <c r="E2428" s="23">
        <f t="shared" si="191"/>
        <v>49.77</v>
      </c>
      <c r="F2428" s="23">
        <f t="shared" si="193"/>
        <v>-2.0090406898314061E-4</v>
      </c>
      <c r="G2428" s="23">
        <f t="shared" si="192"/>
        <v>2009</v>
      </c>
    </row>
    <row r="2429" spans="1:7" x14ac:dyDescent="0.2">
      <c r="A2429" s="23" t="s">
        <v>302</v>
      </c>
      <c r="C2429" s="24">
        <f t="shared" si="189"/>
        <v>39917</v>
      </c>
      <c r="D2429" s="23">
        <f t="shared" si="190"/>
        <v>49.62</v>
      </c>
      <c r="E2429" s="23">
        <f t="shared" si="191"/>
        <v>49.62</v>
      </c>
      <c r="F2429" s="23">
        <f t="shared" si="193"/>
        <v>-3.0184146068079729E-3</v>
      </c>
      <c r="G2429" s="23">
        <f t="shared" si="192"/>
        <v>2009</v>
      </c>
    </row>
    <row r="2430" spans="1:7" x14ac:dyDescent="0.2">
      <c r="A2430" s="23" t="s">
        <v>301</v>
      </c>
      <c r="C2430" s="24">
        <f t="shared" si="189"/>
        <v>39918</v>
      </c>
      <c r="D2430" s="23">
        <f t="shared" si="190"/>
        <v>49.55</v>
      </c>
      <c r="E2430" s="23">
        <f t="shared" si="191"/>
        <v>49.55</v>
      </c>
      <c r="F2430" s="23">
        <f t="shared" si="193"/>
        <v>-1.4117174876580024E-3</v>
      </c>
      <c r="G2430" s="23">
        <f t="shared" si="192"/>
        <v>2009</v>
      </c>
    </row>
    <row r="2431" spans="1:7" x14ac:dyDescent="0.2">
      <c r="A2431" s="23" t="s">
        <v>300</v>
      </c>
      <c r="C2431" s="24">
        <f t="shared" si="189"/>
        <v>39919</v>
      </c>
      <c r="D2431" s="23">
        <f t="shared" si="190"/>
        <v>49.63</v>
      </c>
      <c r="E2431" s="23">
        <f t="shared" si="191"/>
        <v>49.63</v>
      </c>
      <c r="F2431" s="23">
        <f t="shared" si="193"/>
        <v>1.6132288233525315E-3</v>
      </c>
      <c r="G2431" s="23">
        <f t="shared" si="192"/>
        <v>2009</v>
      </c>
    </row>
    <row r="2432" spans="1:7" x14ac:dyDescent="0.2">
      <c r="A2432" s="23" t="s">
        <v>299</v>
      </c>
      <c r="C2432" s="24">
        <f t="shared" si="189"/>
        <v>39920</v>
      </c>
      <c r="D2432" s="23">
        <f t="shared" si="190"/>
        <v>49.8</v>
      </c>
      <c r="E2432" s="23">
        <f t="shared" si="191"/>
        <v>49.8</v>
      </c>
      <c r="F2432" s="23">
        <f t="shared" si="193"/>
        <v>3.4194944312577039E-3</v>
      </c>
      <c r="G2432" s="23">
        <f t="shared" si="192"/>
        <v>2009</v>
      </c>
    </row>
    <row r="2433" spans="1:7" x14ac:dyDescent="0.2">
      <c r="A2433" s="23" t="s">
        <v>298</v>
      </c>
      <c r="C2433" s="24">
        <f t="shared" si="189"/>
        <v>39923</v>
      </c>
      <c r="D2433" s="23">
        <f t="shared" si="190"/>
        <v>49.78</v>
      </c>
      <c r="E2433" s="23">
        <f t="shared" si="191"/>
        <v>49.78</v>
      </c>
      <c r="F2433" s="23">
        <f t="shared" si="193"/>
        <v>-4.0168709116123309E-4</v>
      </c>
      <c r="G2433" s="23">
        <f t="shared" si="192"/>
        <v>2009</v>
      </c>
    </row>
    <row r="2434" spans="1:7" x14ac:dyDescent="0.2">
      <c r="A2434" s="23" t="s">
        <v>297</v>
      </c>
      <c r="C2434" s="24">
        <f t="shared" si="189"/>
        <v>39924</v>
      </c>
      <c r="D2434" s="23">
        <f t="shared" si="190"/>
        <v>50.45</v>
      </c>
      <c r="E2434" s="23">
        <f t="shared" si="191"/>
        <v>50.45</v>
      </c>
      <c r="F2434" s="23">
        <f t="shared" si="193"/>
        <v>1.3369449860171962E-2</v>
      </c>
      <c r="G2434" s="23">
        <f t="shared" si="192"/>
        <v>2009</v>
      </c>
    </row>
    <row r="2435" spans="1:7" x14ac:dyDescent="0.2">
      <c r="A2435" s="23" t="s">
        <v>296</v>
      </c>
      <c r="C2435" s="24">
        <f t="shared" si="189"/>
        <v>39925</v>
      </c>
      <c r="D2435" s="23">
        <f t="shared" si="190"/>
        <v>50.2</v>
      </c>
      <c r="E2435" s="23">
        <f t="shared" si="191"/>
        <v>50.2</v>
      </c>
      <c r="F2435" s="23">
        <f t="shared" si="193"/>
        <v>-4.9677201019344445E-3</v>
      </c>
      <c r="G2435" s="23">
        <f t="shared" si="192"/>
        <v>2009</v>
      </c>
    </row>
    <row r="2436" spans="1:7" x14ac:dyDescent="0.2">
      <c r="A2436" s="23" t="s">
        <v>295</v>
      </c>
      <c r="C2436" s="24">
        <f t="shared" si="189"/>
        <v>39926</v>
      </c>
      <c r="D2436" s="23">
        <f t="shared" si="190"/>
        <v>49.88</v>
      </c>
      <c r="E2436" s="23">
        <f t="shared" si="191"/>
        <v>49.88</v>
      </c>
      <c r="F2436" s="23">
        <f t="shared" si="193"/>
        <v>-6.3949058858477599E-3</v>
      </c>
      <c r="G2436" s="23">
        <f t="shared" si="192"/>
        <v>2009</v>
      </c>
    </row>
    <row r="2437" spans="1:7" x14ac:dyDescent="0.2">
      <c r="A2437" s="23" t="s">
        <v>294</v>
      </c>
      <c r="C2437" s="24">
        <f t="shared" si="189"/>
        <v>39927</v>
      </c>
      <c r="D2437" s="23">
        <f t="shared" si="190"/>
        <v>49.69</v>
      </c>
      <c r="E2437" s="23">
        <f t="shared" si="191"/>
        <v>49.69</v>
      </c>
      <c r="F2437" s="23">
        <f t="shared" si="193"/>
        <v>-3.8164151976065376E-3</v>
      </c>
      <c r="G2437" s="23">
        <f t="shared" si="192"/>
        <v>2009</v>
      </c>
    </row>
    <row r="2438" spans="1:7" x14ac:dyDescent="0.2">
      <c r="A2438" s="23" t="s">
        <v>293</v>
      </c>
      <c r="C2438" s="24">
        <f t="shared" si="189"/>
        <v>39930</v>
      </c>
      <c r="D2438" s="23">
        <f t="shared" si="190"/>
        <v>50.15</v>
      </c>
      <c r="E2438" s="23">
        <f t="shared" si="191"/>
        <v>50.15</v>
      </c>
      <c r="F2438" s="23">
        <f t="shared" si="193"/>
        <v>9.2148087937154351E-3</v>
      </c>
      <c r="G2438" s="23">
        <f t="shared" si="192"/>
        <v>2009</v>
      </c>
    </row>
    <row r="2439" spans="1:7" x14ac:dyDescent="0.2">
      <c r="A2439" s="23" t="s">
        <v>292</v>
      </c>
      <c r="C2439" s="24">
        <f t="shared" si="189"/>
        <v>39931</v>
      </c>
      <c r="D2439" s="23">
        <f t="shared" si="190"/>
        <v>50.47</v>
      </c>
      <c r="E2439" s="23">
        <f t="shared" si="191"/>
        <v>50.47</v>
      </c>
      <c r="F2439" s="23">
        <f t="shared" si="193"/>
        <v>6.3605859442265053E-3</v>
      </c>
      <c r="G2439" s="23">
        <f t="shared" si="192"/>
        <v>2009</v>
      </c>
    </row>
    <row r="2440" spans="1:7" x14ac:dyDescent="0.2">
      <c r="A2440" s="23" t="s">
        <v>291</v>
      </c>
      <c r="C2440" s="24">
        <f t="shared" ref="C2440:C2503" si="194">VALUE(LEFT(A2440,15))</f>
        <v>39932</v>
      </c>
      <c r="D2440" s="23">
        <f t="shared" ref="D2440:D2503" si="195">VALUE(RIGHT(A2440,9))</f>
        <v>50.05</v>
      </c>
      <c r="E2440" s="23">
        <f t="shared" ref="E2440:E2503" si="196">IF(ISNUMBER(D2440),D2440,D2439)</f>
        <v>50.05</v>
      </c>
      <c r="F2440" s="23">
        <f t="shared" si="193"/>
        <v>-8.3565945909414175E-3</v>
      </c>
      <c r="G2440" s="23">
        <f t="shared" ref="G2440:G2503" si="197">YEAR(C2440)</f>
        <v>2009</v>
      </c>
    </row>
    <row r="2441" spans="1:7" x14ac:dyDescent="0.2">
      <c r="A2441" s="23" t="s">
        <v>290</v>
      </c>
      <c r="C2441" s="24">
        <f t="shared" si="194"/>
        <v>39933</v>
      </c>
      <c r="D2441" s="23">
        <f t="shared" si="195"/>
        <v>49.7</v>
      </c>
      <c r="E2441" s="23">
        <f t="shared" si="196"/>
        <v>49.7</v>
      </c>
      <c r="F2441" s="23">
        <f t="shared" ref="F2441:F2504" si="198">LN(E2441/E2440)</f>
        <v>-7.0175726586464227E-3</v>
      </c>
      <c r="G2441" s="23">
        <f t="shared" si="197"/>
        <v>2009</v>
      </c>
    </row>
    <row r="2442" spans="1:7" x14ac:dyDescent="0.2">
      <c r="A2442" s="23" t="s">
        <v>289</v>
      </c>
      <c r="C2442" s="24">
        <f t="shared" si="194"/>
        <v>39934</v>
      </c>
      <c r="D2442" s="23">
        <f t="shared" si="195"/>
        <v>49.65</v>
      </c>
      <c r="E2442" s="23">
        <f t="shared" si="196"/>
        <v>49.65</v>
      </c>
      <c r="F2442" s="23">
        <f t="shared" si="198"/>
        <v>-1.0065426114015058E-3</v>
      </c>
      <c r="G2442" s="23">
        <f t="shared" si="197"/>
        <v>2009</v>
      </c>
    </row>
    <row r="2443" spans="1:7" x14ac:dyDescent="0.2">
      <c r="A2443" s="23" t="s">
        <v>288</v>
      </c>
      <c r="C2443" s="24">
        <f t="shared" si="194"/>
        <v>39937</v>
      </c>
      <c r="D2443" s="23">
        <f t="shared" si="195"/>
        <v>49.75</v>
      </c>
      <c r="E2443" s="23">
        <f t="shared" si="196"/>
        <v>49.75</v>
      </c>
      <c r="F2443" s="23">
        <f t="shared" si="198"/>
        <v>2.0120731134202351E-3</v>
      </c>
      <c r="G2443" s="23">
        <f t="shared" si="197"/>
        <v>2009</v>
      </c>
    </row>
    <row r="2444" spans="1:7" x14ac:dyDescent="0.2">
      <c r="A2444" s="23" t="s">
        <v>287</v>
      </c>
      <c r="C2444" s="24">
        <f t="shared" si="194"/>
        <v>39938</v>
      </c>
      <c r="D2444" s="23">
        <f t="shared" si="195"/>
        <v>49.22</v>
      </c>
      <c r="E2444" s="23">
        <f t="shared" si="196"/>
        <v>49.22</v>
      </c>
      <c r="F2444" s="23">
        <f t="shared" si="198"/>
        <v>-1.0710418641691987E-2</v>
      </c>
      <c r="G2444" s="23">
        <f t="shared" si="197"/>
        <v>2009</v>
      </c>
    </row>
    <row r="2445" spans="1:7" x14ac:dyDescent="0.2">
      <c r="A2445" s="23" t="s">
        <v>286</v>
      </c>
      <c r="C2445" s="24">
        <f t="shared" si="194"/>
        <v>39939</v>
      </c>
      <c r="D2445" s="23">
        <f t="shared" si="195"/>
        <v>49.4</v>
      </c>
      <c r="E2445" s="23">
        <f t="shared" si="196"/>
        <v>49.4</v>
      </c>
      <c r="F2445" s="23">
        <f t="shared" si="198"/>
        <v>3.6503792309670402E-3</v>
      </c>
      <c r="G2445" s="23">
        <f t="shared" si="197"/>
        <v>2009</v>
      </c>
    </row>
    <row r="2446" spans="1:7" x14ac:dyDescent="0.2">
      <c r="A2446" s="23" t="s">
        <v>285</v>
      </c>
      <c r="C2446" s="24">
        <f t="shared" si="194"/>
        <v>39940</v>
      </c>
      <c r="D2446" s="23">
        <f t="shared" si="195"/>
        <v>49.09</v>
      </c>
      <c r="E2446" s="23">
        <f t="shared" si="196"/>
        <v>49.09</v>
      </c>
      <c r="F2446" s="23">
        <f t="shared" si="198"/>
        <v>-6.29507612391564E-3</v>
      </c>
      <c r="G2446" s="23">
        <f t="shared" si="197"/>
        <v>2009</v>
      </c>
    </row>
    <row r="2447" spans="1:7" x14ac:dyDescent="0.2">
      <c r="A2447" s="23" t="s">
        <v>284</v>
      </c>
      <c r="C2447" s="24">
        <f t="shared" si="194"/>
        <v>39941</v>
      </c>
      <c r="D2447" s="23">
        <f t="shared" si="195"/>
        <v>49.13</v>
      </c>
      <c r="E2447" s="23">
        <f t="shared" si="196"/>
        <v>49.13</v>
      </c>
      <c r="F2447" s="23">
        <f t="shared" si="198"/>
        <v>8.1449811059567051E-4</v>
      </c>
      <c r="G2447" s="23">
        <f t="shared" si="197"/>
        <v>2009</v>
      </c>
    </row>
    <row r="2448" spans="1:7" x14ac:dyDescent="0.2">
      <c r="A2448" s="23" t="s">
        <v>283</v>
      </c>
      <c r="C2448" s="24">
        <f t="shared" si="194"/>
        <v>39944</v>
      </c>
      <c r="D2448" s="23">
        <f t="shared" si="195"/>
        <v>49.44</v>
      </c>
      <c r="E2448" s="23">
        <f t="shared" si="196"/>
        <v>49.44</v>
      </c>
      <c r="F2448" s="23">
        <f t="shared" si="198"/>
        <v>6.2899669688784255E-3</v>
      </c>
      <c r="G2448" s="23">
        <f t="shared" si="197"/>
        <v>2009</v>
      </c>
    </row>
    <row r="2449" spans="1:7" x14ac:dyDescent="0.2">
      <c r="A2449" s="23" t="s">
        <v>282</v>
      </c>
      <c r="C2449" s="24">
        <f t="shared" si="194"/>
        <v>39945</v>
      </c>
      <c r="D2449" s="23">
        <f t="shared" si="195"/>
        <v>49.21</v>
      </c>
      <c r="E2449" s="23">
        <f t="shared" si="196"/>
        <v>49.21</v>
      </c>
      <c r="F2449" s="23">
        <f t="shared" si="198"/>
        <v>-4.6629582715483862E-3</v>
      </c>
      <c r="G2449" s="23">
        <f t="shared" si="197"/>
        <v>2009</v>
      </c>
    </row>
    <row r="2450" spans="1:7" x14ac:dyDescent="0.2">
      <c r="A2450" s="23" t="s">
        <v>281</v>
      </c>
      <c r="C2450" s="24">
        <f t="shared" si="194"/>
        <v>39946</v>
      </c>
      <c r="D2450" s="23">
        <f t="shared" si="195"/>
        <v>49.58</v>
      </c>
      <c r="E2450" s="23">
        <f t="shared" si="196"/>
        <v>49.58</v>
      </c>
      <c r="F2450" s="23">
        <f t="shared" si="198"/>
        <v>7.4906717291576587E-3</v>
      </c>
      <c r="G2450" s="23">
        <f t="shared" si="197"/>
        <v>2009</v>
      </c>
    </row>
    <row r="2451" spans="1:7" x14ac:dyDescent="0.2">
      <c r="A2451" s="23" t="s">
        <v>280</v>
      </c>
      <c r="C2451" s="24">
        <f t="shared" si="194"/>
        <v>39947</v>
      </c>
      <c r="D2451" s="23">
        <f t="shared" si="195"/>
        <v>49.65</v>
      </c>
      <c r="E2451" s="23">
        <f t="shared" si="196"/>
        <v>49.65</v>
      </c>
      <c r="F2451" s="23">
        <f t="shared" si="198"/>
        <v>1.4108638841371125E-3</v>
      </c>
      <c r="G2451" s="23">
        <f t="shared" si="197"/>
        <v>2009</v>
      </c>
    </row>
    <row r="2452" spans="1:7" x14ac:dyDescent="0.2">
      <c r="A2452" s="23" t="s">
        <v>279</v>
      </c>
      <c r="C2452" s="24">
        <f t="shared" si="194"/>
        <v>39948</v>
      </c>
      <c r="D2452" s="23">
        <f t="shared" si="195"/>
        <v>49.38</v>
      </c>
      <c r="E2452" s="23">
        <f t="shared" si="196"/>
        <v>49.38</v>
      </c>
      <c r="F2452" s="23">
        <f t="shared" si="198"/>
        <v>-5.4529065741480412E-3</v>
      </c>
      <c r="G2452" s="23">
        <f t="shared" si="197"/>
        <v>2009</v>
      </c>
    </row>
    <row r="2453" spans="1:7" x14ac:dyDescent="0.2">
      <c r="A2453" s="23" t="s">
        <v>278</v>
      </c>
      <c r="C2453" s="24">
        <f t="shared" si="194"/>
        <v>39951</v>
      </c>
      <c r="D2453" s="23">
        <f t="shared" si="195"/>
        <v>47.58</v>
      </c>
      <c r="E2453" s="23">
        <f t="shared" si="196"/>
        <v>47.58</v>
      </c>
      <c r="F2453" s="23">
        <f t="shared" si="198"/>
        <v>-3.7132979042221965E-2</v>
      </c>
      <c r="G2453" s="23">
        <f t="shared" si="197"/>
        <v>2009</v>
      </c>
    </row>
    <row r="2454" spans="1:7" x14ac:dyDescent="0.2">
      <c r="A2454" s="23" t="s">
        <v>277</v>
      </c>
      <c r="C2454" s="24">
        <f t="shared" si="194"/>
        <v>39952</v>
      </c>
      <c r="D2454" s="23">
        <f t="shared" si="195"/>
        <v>47.65</v>
      </c>
      <c r="E2454" s="23">
        <f t="shared" si="196"/>
        <v>47.65</v>
      </c>
      <c r="F2454" s="23">
        <f t="shared" si="198"/>
        <v>1.4701252253995797E-3</v>
      </c>
      <c r="G2454" s="23">
        <f t="shared" si="197"/>
        <v>2009</v>
      </c>
    </row>
    <row r="2455" spans="1:7" x14ac:dyDescent="0.2">
      <c r="A2455" s="23" t="s">
        <v>276</v>
      </c>
      <c r="C2455" s="24">
        <f t="shared" si="194"/>
        <v>39953</v>
      </c>
      <c r="D2455" s="23">
        <f t="shared" si="195"/>
        <v>47.3</v>
      </c>
      <c r="E2455" s="23">
        <f t="shared" si="196"/>
        <v>47.3</v>
      </c>
      <c r="F2455" s="23">
        <f t="shared" si="198"/>
        <v>-7.372334602323837E-3</v>
      </c>
      <c r="G2455" s="23">
        <f t="shared" si="197"/>
        <v>2009</v>
      </c>
    </row>
    <row r="2456" spans="1:7" x14ac:dyDescent="0.2">
      <c r="A2456" s="23" t="s">
        <v>275</v>
      </c>
      <c r="C2456" s="24">
        <f t="shared" si="194"/>
        <v>39954</v>
      </c>
      <c r="D2456" s="23">
        <f t="shared" si="195"/>
        <v>47.3</v>
      </c>
      <c r="E2456" s="23">
        <f t="shared" si="196"/>
        <v>47.3</v>
      </c>
      <c r="F2456" s="23">
        <f t="shared" si="198"/>
        <v>0</v>
      </c>
      <c r="G2456" s="23">
        <f t="shared" si="197"/>
        <v>2009</v>
      </c>
    </row>
    <row r="2457" spans="1:7" x14ac:dyDescent="0.2">
      <c r="A2457" s="23" t="s">
        <v>274</v>
      </c>
      <c r="C2457" s="24">
        <f t="shared" si="194"/>
        <v>39955</v>
      </c>
      <c r="D2457" s="23">
        <f t="shared" si="195"/>
        <v>46.95</v>
      </c>
      <c r="E2457" s="23">
        <f t="shared" si="196"/>
        <v>46.95</v>
      </c>
      <c r="F2457" s="23">
        <f t="shared" si="198"/>
        <v>-7.4270898436152293E-3</v>
      </c>
      <c r="G2457" s="23">
        <f t="shared" si="197"/>
        <v>2009</v>
      </c>
    </row>
    <row r="2458" spans="1:7" x14ac:dyDescent="0.2">
      <c r="A2458" s="23" t="s">
        <v>273</v>
      </c>
      <c r="C2458" s="24">
        <f t="shared" si="194"/>
        <v>39958</v>
      </c>
      <c r="D2458" s="23" t="e">
        <f t="shared" si="195"/>
        <v>#VALUE!</v>
      </c>
      <c r="E2458" s="23">
        <f t="shared" si="196"/>
        <v>46.95</v>
      </c>
      <c r="F2458" s="23">
        <f t="shared" si="198"/>
        <v>0</v>
      </c>
      <c r="G2458" s="23">
        <f t="shared" si="197"/>
        <v>2009</v>
      </c>
    </row>
    <row r="2459" spans="1:7" x14ac:dyDescent="0.2">
      <c r="A2459" s="23" t="s">
        <v>272</v>
      </c>
      <c r="C2459" s="24">
        <f t="shared" si="194"/>
        <v>39959</v>
      </c>
      <c r="D2459" s="23">
        <f t="shared" si="195"/>
        <v>47.7</v>
      </c>
      <c r="E2459" s="23">
        <f t="shared" si="196"/>
        <v>47.7</v>
      </c>
      <c r="F2459" s="23">
        <f t="shared" si="198"/>
        <v>1.5848192240023713E-2</v>
      </c>
      <c r="G2459" s="23">
        <f t="shared" si="197"/>
        <v>2009</v>
      </c>
    </row>
    <row r="2460" spans="1:7" x14ac:dyDescent="0.2">
      <c r="A2460" s="23" t="s">
        <v>271</v>
      </c>
      <c r="C2460" s="24">
        <f t="shared" si="194"/>
        <v>39960</v>
      </c>
      <c r="D2460" s="23">
        <f t="shared" si="195"/>
        <v>47.61</v>
      </c>
      <c r="E2460" s="23">
        <f t="shared" si="196"/>
        <v>47.61</v>
      </c>
      <c r="F2460" s="23">
        <f t="shared" si="198"/>
        <v>-1.8885746878682475E-3</v>
      </c>
      <c r="G2460" s="23">
        <f t="shared" si="197"/>
        <v>2009</v>
      </c>
    </row>
    <row r="2461" spans="1:7" x14ac:dyDescent="0.2">
      <c r="A2461" s="23" t="s">
        <v>270</v>
      </c>
      <c r="C2461" s="24">
        <f t="shared" si="194"/>
        <v>39961</v>
      </c>
      <c r="D2461" s="23">
        <f t="shared" si="195"/>
        <v>47.5</v>
      </c>
      <c r="E2461" s="23">
        <f t="shared" si="196"/>
        <v>47.5</v>
      </c>
      <c r="F2461" s="23">
        <f t="shared" si="198"/>
        <v>-2.3131121658319055E-3</v>
      </c>
      <c r="G2461" s="23">
        <f t="shared" si="197"/>
        <v>2009</v>
      </c>
    </row>
    <row r="2462" spans="1:7" x14ac:dyDescent="0.2">
      <c r="A2462" s="23" t="s">
        <v>269</v>
      </c>
      <c r="C2462" s="24">
        <f t="shared" si="194"/>
        <v>39962</v>
      </c>
      <c r="D2462" s="23">
        <f t="shared" si="195"/>
        <v>47.11</v>
      </c>
      <c r="E2462" s="23">
        <f t="shared" si="196"/>
        <v>47.11</v>
      </c>
      <c r="F2462" s="23">
        <f t="shared" si="198"/>
        <v>-8.2444183286457563E-3</v>
      </c>
      <c r="G2462" s="23">
        <f t="shared" si="197"/>
        <v>2009</v>
      </c>
    </row>
    <row r="2463" spans="1:7" x14ac:dyDescent="0.2">
      <c r="A2463" s="23" t="s">
        <v>268</v>
      </c>
      <c r="C2463" s="24">
        <f t="shared" si="194"/>
        <v>39965</v>
      </c>
      <c r="D2463" s="23">
        <f t="shared" si="195"/>
        <v>46.78</v>
      </c>
      <c r="E2463" s="23">
        <f t="shared" si="196"/>
        <v>46.78</v>
      </c>
      <c r="F2463" s="23">
        <f t="shared" si="198"/>
        <v>-7.0295315559167496E-3</v>
      </c>
      <c r="G2463" s="23">
        <f t="shared" si="197"/>
        <v>2009</v>
      </c>
    </row>
    <row r="2464" spans="1:7" x14ac:dyDescent="0.2">
      <c r="A2464" s="23" t="s">
        <v>267</v>
      </c>
      <c r="C2464" s="24">
        <f t="shared" si="194"/>
        <v>39966</v>
      </c>
      <c r="D2464" s="23">
        <f t="shared" si="195"/>
        <v>46.84</v>
      </c>
      <c r="E2464" s="23">
        <f t="shared" si="196"/>
        <v>46.84</v>
      </c>
      <c r="F2464" s="23">
        <f t="shared" si="198"/>
        <v>1.2817775734836009E-3</v>
      </c>
      <c r="G2464" s="23">
        <f t="shared" si="197"/>
        <v>2009</v>
      </c>
    </row>
    <row r="2465" spans="1:7" x14ac:dyDescent="0.2">
      <c r="A2465" s="23" t="s">
        <v>266</v>
      </c>
      <c r="C2465" s="24">
        <f t="shared" si="194"/>
        <v>39967</v>
      </c>
      <c r="D2465" s="23">
        <f t="shared" si="195"/>
        <v>46.88</v>
      </c>
      <c r="E2465" s="23">
        <f t="shared" si="196"/>
        <v>46.88</v>
      </c>
      <c r="F2465" s="23">
        <f t="shared" si="198"/>
        <v>8.5360653924046448E-4</v>
      </c>
      <c r="G2465" s="23">
        <f t="shared" si="197"/>
        <v>2009</v>
      </c>
    </row>
    <row r="2466" spans="1:7" x14ac:dyDescent="0.2">
      <c r="A2466" s="23" t="s">
        <v>265</v>
      </c>
      <c r="C2466" s="24">
        <f t="shared" si="194"/>
        <v>39968</v>
      </c>
      <c r="D2466" s="23">
        <f t="shared" si="195"/>
        <v>47.19</v>
      </c>
      <c r="E2466" s="23">
        <f t="shared" si="196"/>
        <v>47.19</v>
      </c>
      <c r="F2466" s="23">
        <f t="shared" si="198"/>
        <v>6.5908604695389455E-3</v>
      </c>
      <c r="G2466" s="23">
        <f t="shared" si="197"/>
        <v>2009</v>
      </c>
    </row>
    <row r="2467" spans="1:7" x14ac:dyDescent="0.2">
      <c r="A2467" s="23" t="s">
        <v>264</v>
      </c>
      <c r="C2467" s="24">
        <f t="shared" si="194"/>
        <v>39969</v>
      </c>
      <c r="D2467" s="23">
        <f t="shared" si="195"/>
        <v>47.05</v>
      </c>
      <c r="E2467" s="23">
        <f t="shared" si="196"/>
        <v>47.05</v>
      </c>
      <c r="F2467" s="23">
        <f t="shared" si="198"/>
        <v>-2.9711397069074764E-3</v>
      </c>
      <c r="G2467" s="23">
        <f t="shared" si="197"/>
        <v>2009</v>
      </c>
    </row>
    <row r="2468" spans="1:7" x14ac:dyDescent="0.2">
      <c r="A2468" s="23" t="s">
        <v>263</v>
      </c>
      <c r="C2468" s="24">
        <f t="shared" si="194"/>
        <v>39972</v>
      </c>
      <c r="D2468" s="23">
        <f t="shared" si="195"/>
        <v>47.5</v>
      </c>
      <c r="E2468" s="23">
        <f t="shared" si="196"/>
        <v>47.5</v>
      </c>
      <c r="F2468" s="23">
        <f t="shared" si="198"/>
        <v>9.5188450092068399E-3</v>
      </c>
      <c r="G2468" s="23">
        <f t="shared" si="197"/>
        <v>2009</v>
      </c>
    </row>
    <row r="2469" spans="1:7" x14ac:dyDescent="0.2">
      <c r="A2469" s="23" t="s">
        <v>262</v>
      </c>
      <c r="C2469" s="24">
        <f t="shared" si="194"/>
        <v>39973</v>
      </c>
      <c r="D2469" s="23">
        <f t="shared" si="195"/>
        <v>47.3</v>
      </c>
      <c r="E2469" s="23">
        <f t="shared" si="196"/>
        <v>47.3</v>
      </c>
      <c r="F2469" s="23">
        <f t="shared" si="198"/>
        <v>-4.2194155427083217E-3</v>
      </c>
      <c r="G2469" s="23">
        <f t="shared" si="197"/>
        <v>2009</v>
      </c>
    </row>
    <row r="2470" spans="1:7" x14ac:dyDescent="0.2">
      <c r="A2470" s="23" t="s">
        <v>261</v>
      </c>
      <c r="C2470" s="24">
        <f t="shared" si="194"/>
        <v>39974</v>
      </c>
      <c r="D2470" s="23">
        <f t="shared" si="195"/>
        <v>47.18</v>
      </c>
      <c r="E2470" s="23">
        <f t="shared" si="196"/>
        <v>47.18</v>
      </c>
      <c r="F2470" s="23">
        <f t="shared" si="198"/>
        <v>-2.5402215183582743E-3</v>
      </c>
      <c r="G2470" s="23">
        <f t="shared" si="197"/>
        <v>2009</v>
      </c>
    </row>
    <row r="2471" spans="1:7" x14ac:dyDescent="0.2">
      <c r="A2471" s="23" t="s">
        <v>260</v>
      </c>
      <c r="C2471" s="24">
        <f t="shared" si="194"/>
        <v>39975</v>
      </c>
      <c r="D2471" s="23">
        <f t="shared" si="195"/>
        <v>47.49</v>
      </c>
      <c r="E2471" s="23">
        <f t="shared" si="196"/>
        <v>47.49</v>
      </c>
      <c r="F2471" s="23">
        <f t="shared" si="198"/>
        <v>6.5490885815015602E-3</v>
      </c>
      <c r="G2471" s="23">
        <f t="shared" si="197"/>
        <v>2009</v>
      </c>
    </row>
    <row r="2472" spans="1:7" x14ac:dyDescent="0.2">
      <c r="A2472" s="23" t="s">
        <v>259</v>
      </c>
      <c r="C2472" s="24">
        <f t="shared" si="194"/>
        <v>39976</v>
      </c>
      <c r="D2472" s="23">
        <f t="shared" si="195"/>
        <v>47.6</v>
      </c>
      <c r="E2472" s="23">
        <f t="shared" si="196"/>
        <v>47.6</v>
      </c>
      <c r="F2472" s="23">
        <f t="shared" si="198"/>
        <v>2.3135986763439388E-3</v>
      </c>
      <c r="G2472" s="23">
        <f t="shared" si="197"/>
        <v>2009</v>
      </c>
    </row>
    <row r="2473" spans="1:7" x14ac:dyDescent="0.2">
      <c r="A2473" s="23" t="s">
        <v>258</v>
      </c>
      <c r="C2473" s="24">
        <f t="shared" si="194"/>
        <v>39979</v>
      </c>
      <c r="D2473" s="23">
        <f t="shared" si="195"/>
        <v>47.67</v>
      </c>
      <c r="E2473" s="23">
        <f t="shared" si="196"/>
        <v>47.67</v>
      </c>
      <c r="F2473" s="23">
        <f t="shared" si="198"/>
        <v>1.469507979359978E-3</v>
      </c>
      <c r="G2473" s="23">
        <f t="shared" si="197"/>
        <v>2009</v>
      </c>
    </row>
    <row r="2474" spans="1:7" x14ac:dyDescent="0.2">
      <c r="A2474" s="23" t="s">
        <v>257</v>
      </c>
      <c r="C2474" s="24">
        <f t="shared" si="194"/>
        <v>39980</v>
      </c>
      <c r="D2474" s="23">
        <f t="shared" si="195"/>
        <v>47.61</v>
      </c>
      <c r="E2474" s="23">
        <f t="shared" si="196"/>
        <v>47.61</v>
      </c>
      <c r="F2474" s="23">
        <f t="shared" si="198"/>
        <v>-1.2594460103069487E-3</v>
      </c>
      <c r="G2474" s="23">
        <f t="shared" si="197"/>
        <v>2009</v>
      </c>
    </row>
    <row r="2475" spans="1:7" x14ac:dyDescent="0.2">
      <c r="A2475" s="23" t="s">
        <v>256</v>
      </c>
      <c r="C2475" s="24">
        <f t="shared" si="194"/>
        <v>39981</v>
      </c>
      <c r="D2475" s="23">
        <f t="shared" si="195"/>
        <v>47.96</v>
      </c>
      <c r="E2475" s="23">
        <f t="shared" si="196"/>
        <v>47.96</v>
      </c>
      <c r="F2475" s="23">
        <f t="shared" si="198"/>
        <v>7.3245069528862176E-3</v>
      </c>
      <c r="G2475" s="23">
        <f t="shared" si="197"/>
        <v>2009</v>
      </c>
    </row>
    <row r="2476" spans="1:7" x14ac:dyDescent="0.2">
      <c r="A2476" s="23" t="s">
        <v>255</v>
      </c>
      <c r="C2476" s="24">
        <f t="shared" si="194"/>
        <v>39982</v>
      </c>
      <c r="D2476" s="23">
        <f t="shared" si="195"/>
        <v>48.18</v>
      </c>
      <c r="E2476" s="23">
        <f t="shared" si="196"/>
        <v>48.18</v>
      </c>
      <c r="F2476" s="23">
        <f t="shared" si="198"/>
        <v>4.5766670274118935E-3</v>
      </c>
      <c r="G2476" s="23">
        <f t="shared" si="197"/>
        <v>2009</v>
      </c>
    </row>
    <row r="2477" spans="1:7" x14ac:dyDescent="0.2">
      <c r="A2477" s="23" t="s">
        <v>254</v>
      </c>
      <c r="C2477" s="24">
        <f t="shared" si="194"/>
        <v>39983</v>
      </c>
      <c r="D2477" s="23">
        <f t="shared" si="195"/>
        <v>48</v>
      </c>
      <c r="E2477" s="23">
        <f t="shared" si="196"/>
        <v>48</v>
      </c>
      <c r="F2477" s="23">
        <f t="shared" si="198"/>
        <v>-3.742986278834392E-3</v>
      </c>
      <c r="G2477" s="23">
        <f t="shared" si="197"/>
        <v>2009</v>
      </c>
    </row>
    <row r="2478" spans="1:7" x14ac:dyDescent="0.2">
      <c r="A2478" s="23" t="s">
        <v>253</v>
      </c>
      <c r="C2478" s="24">
        <f t="shared" si="194"/>
        <v>39986</v>
      </c>
      <c r="D2478" s="23">
        <f t="shared" si="195"/>
        <v>48.5</v>
      </c>
      <c r="E2478" s="23">
        <f t="shared" si="196"/>
        <v>48.5</v>
      </c>
      <c r="F2478" s="23">
        <f t="shared" si="198"/>
        <v>1.0362787035546658E-2</v>
      </c>
      <c r="G2478" s="23">
        <f t="shared" si="197"/>
        <v>2009</v>
      </c>
    </row>
    <row r="2479" spans="1:7" x14ac:dyDescent="0.2">
      <c r="A2479" s="23" t="s">
        <v>252</v>
      </c>
      <c r="C2479" s="24">
        <f t="shared" si="194"/>
        <v>39987</v>
      </c>
      <c r="D2479" s="23">
        <f t="shared" si="195"/>
        <v>48.45</v>
      </c>
      <c r="E2479" s="23">
        <f t="shared" si="196"/>
        <v>48.45</v>
      </c>
      <c r="F2479" s="23">
        <f t="shared" si="198"/>
        <v>-1.0314596066622707E-3</v>
      </c>
      <c r="G2479" s="23">
        <f t="shared" si="197"/>
        <v>2009</v>
      </c>
    </row>
    <row r="2480" spans="1:7" x14ac:dyDescent="0.2">
      <c r="A2480" s="23" t="s">
        <v>251</v>
      </c>
      <c r="C2480" s="24">
        <f t="shared" si="194"/>
        <v>39988</v>
      </c>
      <c r="D2480" s="23">
        <f t="shared" si="195"/>
        <v>48.4</v>
      </c>
      <c r="E2480" s="23">
        <f t="shared" si="196"/>
        <v>48.4</v>
      </c>
      <c r="F2480" s="23">
        <f t="shared" si="198"/>
        <v>-1.0325246141892643E-3</v>
      </c>
      <c r="G2480" s="23">
        <f t="shared" si="197"/>
        <v>2009</v>
      </c>
    </row>
    <row r="2481" spans="1:7" x14ac:dyDescent="0.2">
      <c r="A2481" s="23" t="s">
        <v>250</v>
      </c>
      <c r="C2481" s="24">
        <f t="shared" si="194"/>
        <v>39989</v>
      </c>
      <c r="D2481" s="23">
        <f t="shared" si="195"/>
        <v>48.5</v>
      </c>
      <c r="E2481" s="23">
        <f t="shared" si="196"/>
        <v>48.5</v>
      </c>
      <c r="F2481" s="23">
        <f t="shared" si="198"/>
        <v>2.0639842208514275E-3</v>
      </c>
      <c r="G2481" s="23">
        <f t="shared" si="197"/>
        <v>2009</v>
      </c>
    </row>
    <row r="2482" spans="1:7" x14ac:dyDescent="0.2">
      <c r="A2482" s="23" t="s">
        <v>249</v>
      </c>
      <c r="C2482" s="24">
        <f t="shared" si="194"/>
        <v>39990</v>
      </c>
      <c r="D2482" s="23">
        <f t="shared" si="195"/>
        <v>48</v>
      </c>
      <c r="E2482" s="23">
        <f t="shared" si="196"/>
        <v>48</v>
      </c>
      <c r="F2482" s="23">
        <f t="shared" si="198"/>
        <v>-1.0362787035546547E-2</v>
      </c>
      <c r="G2482" s="23">
        <f t="shared" si="197"/>
        <v>2009</v>
      </c>
    </row>
    <row r="2483" spans="1:7" x14ac:dyDescent="0.2">
      <c r="A2483" s="23" t="s">
        <v>248</v>
      </c>
      <c r="C2483" s="24">
        <f t="shared" si="194"/>
        <v>39993</v>
      </c>
      <c r="D2483" s="23">
        <f t="shared" si="195"/>
        <v>48</v>
      </c>
      <c r="E2483" s="23">
        <f t="shared" si="196"/>
        <v>48</v>
      </c>
      <c r="F2483" s="23">
        <f t="shared" si="198"/>
        <v>0</v>
      </c>
      <c r="G2483" s="23">
        <f t="shared" si="197"/>
        <v>2009</v>
      </c>
    </row>
    <row r="2484" spans="1:7" x14ac:dyDescent="0.2">
      <c r="A2484" s="23" t="s">
        <v>247</v>
      </c>
      <c r="C2484" s="24">
        <f t="shared" si="194"/>
        <v>39994</v>
      </c>
      <c r="D2484" s="23">
        <f t="shared" si="195"/>
        <v>47.74</v>
      </c>
      <c r="E2484" s="23">
        <f t="shared" si="196"/>
        <v>47.74</v>
      </c>
      <c r="F2484" s="23">
        <f t="shared" si="198"/>
        <v>-5.431389997206851E-3</v>
      </c>
      <c r="G2484" s="23">
        <f t="shared" si="197"/>
        <v>2009</v>
      </c>
    </row>
    <row r="2485" spans="1:7" x14ac:dyDescent="0.2">
      <c r="A2485" s="23" t="s">
        <v>246</v>
      </c>
      <c r="C2485" s="24">
        <f t="shared" si="194"/>
        <v>39995</v>
      </c>
      <c r="D2485" s="23">
        <f t="shared" si="195"/>
        <v>47.75</v>
      </c>
      <c r="E2485" s="23">
        <f t="shared" si="196"/>
        <v>47.75</v>
      </c>
      <c r="F2485" s="23">
        <f t="shared" si="198"/>
        <v>2.0944601605509048E-4</v>
      </c>
      <c r="G2485" s="23">
        <f t="shared" si="197"/>
        <v>2009</v>
      </c>
    </row>
    <row r="2486" spans="1:7" x14ac:dyDescent="0.2">
      <c r="A2486" s="23" t="s">
        <v>245</v>
      </c>
      <c r="C2486" s="24">
        <f t="shared" si="194"/>
        <v>39996</v>
      </c>
      <c r="D2486" s="23">
        <f t="shared" si="195"/>
        <v>47.9</v>
      </c>
      <c r="E2486" s="23">
        <f t="shared" si="196"/>
        <v>47.9</v>
      </c>
      <c r="F2486" s="23">
        <f t="shared" si="198"/>
        <v>3.1364374901303115E-3</v>
      </c>
      <c r="G2486" s="23">
        <f t="shared" si="197"/>
        <v>2009</v>
      </c>
    </row>
    <row r="2487" spans="1:7" x14ac:dyDescent="0.2">
      <c r="A2487" s="23" t="s">
        <v>244</v>
      </c>
      <c r="C2487" s="24">
        <f t="shared" si="194"/>
        <v>39997</v>
      </c>
      <c r="D2487" s="23">
        <f t="shared" si="195"/>
        <v>47.8</v>
      </c>
      <c r="E2487" s="23">
        <f t="shared" si="196"/>
        <v>47.8</v>
      </c>
      <c r="F2487" s="23">
        <f t="shared" si="198"/>
        <v>-2.0898649194592421E-3</v>
      </c>
      <c r="G2487" s="23">
        <f t="shared" si="197"/>
        <v>2009</v>
      </c>
    </row>
    <row r="2488" spans="1:7" x14ac:dyDescent="0.2">
      <c r="A2488" s="23" t="s">
        <v>243</v>
      </c>
      <c r="C2488" s="24">
        <f t="shared" si="194"/>
        <v>40000</v>
      </c>
      <c r="D2488" s="23">
        <f t="shared" si="195"/>
        <v>48.5</v>
      </c>
      <c r="E2488" s="23">
        <f t="shared" si="196"/>
        <v>48.5</v>
      </c>
      <c r="F2488" s="23">
        <f t="shared" si="198"/>
        <v>1.4538158446027285E-2</v>
      </c>
      <c r="G2488" s="23">
        <f t="shared" si="197"/>
        <v>2009</v>
      </c>
    </row>
    <row r="2489" spans="1:7" x14ac:dyDescent="0.2">
      <c r="A2489" s="23" t="s">
        <v>242</v>
      </c>
      <c r="C2489" s="24">
        <f t="shared" si="194"/>
        <v>40001</v>
      </c>
      <c r="D2489" s="23">
        <f t="shared" si="195"/>
        <v>48.44</v>
      </c>
      <c r="E2489" s="23">
        <f t="shared" si="196"/>
        <v>48.44</v>
      </c>
      <c r="F2489" s="23">
        <f t="shared" si="198"/>
        <v>-1.2378792585460499E-3</v>
      </c>
      <c r="G2489" s="23">
        <f t="shared" si="197"/>
        <v>2009</v>
      </c>
    </row>
    <row r="2490" spans="1:7" x14ac:dyDescent="0.2">
      <c r="A2490" s="23" t="s">
        <v>241</v>
      </c>
      <c r="C2490" s="24">
        <f t="shared" si="194"/>
        <v>40002</v>
      </c>
      <c r="D2490" s="23">
        <f t="shared" si="195"/>
        <v>48.8</v>
      </c>
      <c r="E2490" s="23">
        <f t="shared" si="196"/>
        <v>48.8</v>
      </c>
      <c r="F2490" s="23">
        <f t="shared" si="198"/>
        <v>7.404394174210089E-3</v>
      </c>
      <c r="G2490" s="23">
        <f t="shared" si="197"/>
        <v>2009</v>
      </c>
    </row>
    <row r="2491" spans="1:7" x14ac:dyDescent="0.2">
      <c r="A2491" s="23" t="s">
        <v>240</v>
      </c>
      <c r="C2491" s="24">
        <f t="shared" si="194"/>
        <v>40003</v>
      </c>
      <c r="D2491" s="23">
        <f t="shared" si="195"/>
        <v>48.57</v>
      </c>
      <c r="E2491" s="23">
        <f t="shared" si="196"/>
        <v>48.57</v>
      </c>
      <c r="F2491" s="23">
        <f t="shared" si="198"/>
        <v>-4.7242565014479808E-3</v>
      </c>
      <c r="G2491" s="23">
        <f t="shared" si="197"/>
        <v>2009</v>
      </c>
    </row>
    <row r="2492" spans="1:7" x14ac:dyDescent="0.2">
      <c r="A2492" s="23" t="s">
        <v>239</v>
      </c>
      <c r="C2492" s="24">
        <f t="shared" si="194"/>
        <v>40004</v>
      </c>
      <c r="D2492" s="23">
        <f t="shared" si="195"/>
        <v>48.76</v>
      </c>
      <c r="E2492" s="23">
        <f t="shared" si="196"/>
        <v>48.76</v>
      </c>
      <c r="F2492" s="23">
        <f t="shared" si="198"/>
        <v>3.9042482554173439E-3</v>
      </c>
      <c r="G2492" s="23">
        <f t="shared" si="197"/>
        <v>2009</v>
      </c>
    </row>
    <row r="2493" spans="1:7" x14ac:dyDescent="0.2">
      <c r="A2493" s="23" t="s">
        <v>238</v>
      </c>
      <c r="C2493" s="24">
        <f t="shared" si="194"/>
        <v>40007</v>
      </c>
      <c r="D2493" s="23">
        <f t="shared" si="195"/>
        <v>49.16</v>
      </c>
      <c r="E2493" s="23">
        <f t="shared" si="196"/>
        <v>49.16</v>
      </c>
      <c r="F2493" s="23">
        <f t="shared" si="198"/>
        <v>8.1699800847633616E-3</v>
      </c>
      <c r="G2493" s="23">
        <f t="shared" si="197"/>
        <v>2009</v>
      </c>
    </row>
    <row r="2494" spans="1:7" x14ac:dyDescent="0.2">
      <c r="A2494" s="23" t="s">
        <v>237</v>
      </c>
      <c r="C2494" s="24">
        <f t="shared" si="194"/>
        <v>40008</v>
      </c>
      <c r="D2494" s="23">
        <f t="shared" si="195"/>
        <v>48.954999999999998</v>
      </c>
      <c r="E2494" s="23">
        <f t="shared" si="196"/>
        <v>48.954999999999998</v>
      </c>
      <c r="F2494" s="23">
        <f t="shared" si="198"/>
        <v>-4.1787758917993367E-3</v>
      </c>
      <c r="G2494" s="23">
        <f t="shared" si="197"/>
        <v>2009</v>
      </c>
    </row>
    <row r="2495" spans="1:7" x14ac:dyDescent="0.2">
      <c r="A2495" s="23" t="s">
        <v>236</v>
      </c>
      <c r="C2495" s="24">
        <f t="shared" si="194"/>
        <v>40009</v>
      </c>
      <c r="D2495" s="23">
        <f t="shared" si="195"/>
        <v>48.55</v>
      </c>
      <c r="E2495" s="23">
        <f t="shared" si="196"/>
        <v>48.55</v>
      </c>
      <c r="F2495" s="23">
        <f t="shared" si="198"/>
        <v>-8.3073140687007843E-3</v>
      </c>
      <c r="G2495" s="23">
        <f t="shared" si="197"/>
        <v>2009</v>
      </c>
    </row>
    <row r="2496" spans="1:7" x14ac:dyDescent="0.2">
      <c r="A2496" s="23" t="s">
        <v>235</v>
      </c>
      <c r="C2496" s="24">
        <f t="shared" si="194"/>
        <v>40010</v>
      </c>
      <c r="D2496" s="23">
        <f t="shared" si="195"/>
        <v>48.61</v>
      </c>
      <c r="E2496" s="23">
        <f t="shared" si="196"/>
        <v>48.61</v>
      </c>
      <c r="F2496" s="23">
        <f t="shared" si="198"/>
        <v>1.235076320030301E-3</v>
      </c>
      <c r="G2496" s="23">
        <f t="shared" si="197"/>
        <v>2009</v>
      </c>
    </row>
    <row r="2497" spans="1:7" x14ac:dyDescent="0.2">
      <c r="A2497" s="23" t="s">
        <v>234</v>
      </c>
      <c r="C2497" s="24">
        <f t="shared" si="194"/>
        <v>40011</v>
      </c>
      <c r="D2497" s="23">
        <f t="shared" si="195"/>
        <v>48.56</v>
      </c>
      <c r="E2497" s="23">
        <f t="shared" si="196"/>
        <v>48.56</v>
      </c>
      <c r="F2497" s="23">
        <f t="shared" si="198"/>
        <v>-1.0291243061212459E-3</v>
      </c>
      <c r="G2497" s="23">
        <f t="shared" si="197"/>
        <v>2009</v>
      </c>
    </row>
    <row r="2498" spans="1:7" x14ac:dyDescent="0.2">
      <c r="A2498" s="23" t="s">
        <v>233</v>
      </c>
      <c r="C2498" s="24">
        <f t="shared" si="194"/>
        <v>40014</v>
      </c>
      <c r="D2498" s="23">
        <f t="shared" si="195"/>
        <v>48.1</v>
      </c>
      <c r="E2498" s="23">
        <f t="shared" si="196"/>
        <v>48.1</v>
      </c>
      <c r="F2498" s="23">
        <f t="shared" si="198"/>
        <v>-9.5179696395273298E-3</v>
      </c>
      <c r="G2498" s="23">
        <f t="shared" si="197"/>
        <v>2009</v>
      </c>
    </row>
    <row r="2499" spans="1:7" x14ac:dyDescent="0.2">
      <c r="A2499" s="23" t="s">
        <v>232</v>
      </c>
      <c r="C2499" s="24">
        <f t="shared" si="194"/>
        <v>40015</v>
      </c>
      <c r="D2499" s="23">
        <f t="shared" si="195"/>
        <v>48.2</v>
      </c>
      <c r="E2499" s="23">
        <f t="shared" si="196"/>
        <v>48.2</v>
      </c>
      <c r="F2499" s="23">
        <f t="shared" si="198"/>
        <v>2.0768439448390691E-3</v>
      </c>
      <c r="G2499" s="23">
        <f t="shared" si="197"/>
        <v>2009</v>
      </c>
    </row>
    <row r="2500" spans="1:7" x14ac:dyDescent="0.2">
      <c r="A2500" s="23" t="s">
        <v>231</v>
      </c>
      <c r="C2500" s="24">
        <f t="shared" si="194"/>
        <v>40016</v>
      </c>
      <c r="D2500" s="23">
        <f t="shared" si="195"/>
        <v>48.45</v>
      </c>
      <c r="E2500" s="23">
        <f t="shared" si="196"/>
        <v>48.45</v>
      </c>
      <c r="F2500" s="23">
        <f t="shared" si="198"/>
        <v>5.1733172802205987E-3</v>
      </c>
      <c r="G2500" s="23">
        <f t="shared" si="197"/>
        <v>2009</v>
      </c>
    </row>
    <row r="2501" spans="1:7" x14ac:dyDescent="0.2">
      <c r="A2501" s="23" t="s">
        <v>230</v>
      </c>
      <c r="C2501" s="24">
        <f t="shared" si="194"/>
        <v>40017</v>
      </c>
      <c r="D2501" s="23">
        <f t="shared" si="195"/>
        <v>48.25</v>
      </c>
      <c r="E2501" s="23">
        <f t="shared" si="196"/>
        <v>48.25</v>
      </c>
      <c r="F2501" s="23">
        <f t="shared" si="198"/>
        <v>-4.13651055178039E-3</v>
      </c>
      <c r="G2501" s="23">
        <f t="shared" si="197"/>
        <v>2009</v>
      </c>
    </row>
    <row r="2502" spans="1:7" x14ac:dyDescent="0.2">
      <c r="A2502" s="23" t="s">
        <v>229</v>
      </c>
      <c r="C2502" s="24">
        <f t="shared" si="194"/>
        <v>40018</v>
      </c>
      <c r="D2502" s="23">
        <f t="shared" si="195"/>
        <v>48.16</v>
      </c>
      <c r="E2502" s="23">
        <f t="shared" si="196"/>
        <v>48.16</v>
      </c>
      <c r="F2502" s="23">
        <f t="shared" si="198"/>
        <v>-1.8670267844293992E-3</v>
      </c>
      <c r="G2502" s="23">
        <f t="shared" si="197"/>
        <v>2009</v>
      </c>
    </row>
    <row r="2503" spans="1:7" x14ac:dyDescent="0.2">
      <c r="A2503" s="23" t="s">
        <v>228</v>
      </c>
      <c r="C2503" s="24">
        <f t="shared" si="194"/>
        <v>40021</v>
      </c>
      <c r="D2503" s="23">
        <f t="shared" si="195"/>
        <v>48.11</v>
      </c>
      <c r="E2503" s="23">
        <f t="shared" si="196"/>
        <v>48.11</v>
      </c>
      <c r="F2503" s="23">
        <f t="shared" si="198"/>
        <v>-1.0387452892032473E-3</v>
      </c>
      <c r="G2503" s="23">
        <f t="shared" si="197"/>
        <v>2009</v>
      </c>
    </row>
    <row r="2504" spans="1:7" x14ac:dyDescent="0.2">
      <c r="A2504" s="23" t="s">
        <v>227</v>
      </c>
      <c r="C2504" s="24">
        <f t="shared" ref="C2504:C2512" si="199">VALUE(LEFT(A2504,15))</f>
        <v>40022</v>
      </c>
      <c r="D2504" s="23">
        <f t="shared" ref="D2504:D2512" si="200">VALUE(RIGHT(A2504,9))</f>
        <v>48.2</v>
      </c>
      <c r="E2504" s="23">
        <f t="shared" ref="E2504:E2512" si="201">IF(ISNUMBER(D2504),D2504,D2503)</f>
        <v>48.2</v>
      </c>
      <c r="F2504" s="23">
        <f t="shared" si="198"/>
        <v>1.8689653451923495E-3</v>
      </c>
      <c r="G2504" s="23">
        <f t="shared" ref="G2504:G2512" si="202">YEAR(C2504)</f>
        <v>2009</v>
      </c>
    </row>
    <row r="2505" spans="1:7" x14ac:dyDescent="0.2">
      <c r="A2505" s="23" t="s">
        <v>226</v>
      </c>
      <c r="C2505" s="24">
        <f t="shared" si="199"/>
        <v>40023</v>
      </c>
      <c r="D2505" s="23">
        <f t="shared" si="200"/>
        <v>48.25</v>
      </c>
      <c r="E2505" s="23">
        <f t="shared" si="201"/>
        <v>48.25</v>
      </c>
      <c r="F2505" s="23">
        <f t="shared" ref="F2505:F2512" si="203">LN(E2505/E2504)</f>
        <v>1.0368067284403084E-3</v>
      </c>
      <c r="G2505" s="23">
        <f t="shared" si="202"/>
        <v>2009</v>
      </c>
    </row>
    <row r="2506" spans="1:7" x14ac:dyDescent="0.2">
      <c r="A2506" s="23" t="s">
        <v>225</v>
      </c>
      <c r="C2506" s="24">
        <f t="shared" si="199"/>
        <v>40024</v>
      </c>
      <c r="D2506" s="23">
        <f t="shared" si="200"/>
        <v>48.35</v>
      </c>
      <c r="E2506" s="23">
        <f t="shared" si="201"/>
        <v>48.35</v>
      </c>
      <c r="F2506" s="23">
        <f t="shared" si="203"/>
        <v>2.0703941143084951E-3</v>
      </c>
      <c r="G2506" s="23">
        <f t="shared" si="202"/>
        <v>2009</v>
      </c>
    </row>
    <row r="2507" spans="1:7" x14ac:dyDescent="0.2">
      <c r="A2507" s="23" t="s">
        <v>224</v>
      </c>
      <c r="C2507" s="24">
        <f t="shared" si="199"/>
        <v>40025</v>
      </c>
      <c r="D2507" s="23">
        <f t="shared" si="200"/>
        <v>47.91</v>
      </c>
      <c r="E2507" s="23">
        <f t="shared" si="201"/>
        <v>47.91</v>
      </c>
      <c r="F2507" s="23">
        <f t="shared" si="203"/>
        <v>-9.1419710042726331E-3</v>
      </c>
      <c r="G2507" s="23">
        <f t="shared" si="202"/>
        <v>2009</v>
      </c>
    </row>
    <row r="2508" spans="1:7" x14ac:dyDescent="0.2">
      <c r="A2508" s="23" t="s">
        <v>223</v>
      </c>
      <c r="C2508" s="24">
        <f t="shared" si="199"/>
        <v>40028</v>
      </c>
      <c r="D2508" s="23">
        <f t="shared" si="200"/>
        <v>47.4</v>
      </c>
      <c r="E2508" s="23">
        <f t="shared" si="201"/>
        <v>47.4</v>
      </c>
      <c r="F2508" s="23">
        <f t="shared" si="203"/>
        <v>-1.0702022193999943E-2</v>
      </c>
      <c r="G2508" s="23">
        <f t="shared" si="202"/>
        <v>2009</v>
      </c>
    </row>
    <row r="2509" spans="1:7" x14ac:dyDescent="0.2">
      <c r="A2509" s="23" t="s">
        <v>222</v>
      </c>
      <c r="C2509" s="24">
        <f t="shared" si="199"/>
        <v>40029</v>
      </c>
      <c r="D2509" s="23">
        <f t="shared" si="200"/>
        <v>47.46</v>
      </c>
      <c r="E2509" s="23">
        <f t="shared" si="201"/>
        <v>47.46</v>
      </c>
      <c r="F2509" s="23">
        <f t="shared" si="203"/>
        <v>1.2650223065867022E-3</v>
      </c>
      <c r="G2509" s="23">
        <f t="shared" si="202"/>
        <v>2009</v>
      </c>
    </row>
    <row r="2510" spans="1:7" x14ac:dyDescent="0.2">
      <c r="A2510" s="23" t="s">
        <v>221</v>
      </c>
      <c r="C2510" s="24">
        <f t="shared" si="199"/>
        <v>40030</v>
      </c>
      <c r="D2510" s="23">
        <f t="shared" si="200"/>
        <v>47.27</v>
      </c>
      <c r="E2510" s="23">
        <f t="shared" si="201"/>
        <v>47.27</v>
      </c>
      <c r="F2510" s="23">
        <f t="shared" si="203"/>
        <v>-4.0114062024724662E-3</v>
      </c>
      <c r="G2510" s="23">
        <f t="shared" si="202"/>
        <v>2009</v>
      </c>
    </row>
    <row r="2511" spans="1:7" x14ac:dyDescent="0.2">
      <c r="A2511" s="23" t="s">
        <v>220</v>
      </c>
      <c r="C2511" s="24">
        <f t="shared" si="199"/>
        <v>40031</v>
      </c>
      <c r="D2511" s="23">
        <f t="shared" si="200"/>
        <v>47.52</v>
      </c>
      <c r="E2511" s="23">
        <f t="shared" si="201"/>
        <v>47.52</v>
      </c>
      <c r="F2511" s="23">
        <f t="shared" si="203"/>
        <v>5.274830249244601E-3</v>
      </c>
      <c r="G2511" s="23">
        <f t="shared" si="202"/>
        <v>2009</v>
      </c>
    </row>
    <row r="2512" spans="1:7" x14ac:dyDescent="0.2">
      <c r="A2512" s="23" t="s">
        <v>219</v>
      </c>
      <c r="C2512" s="24">
        <f t="shared" si="199"/>
        <v>40032</v>
      </c>
      <c r="D2512" s="23">
        <f t="shared" si="200"/>
        <v>47.72</v>
      </c>
      <c r="E2512" s="23">
        <f t="shared" si="201"/>
        <v>47.72</v>
      </c>
      <c r="F2512" s="23">
        <f t="shared" si="203"/>
        <v>4.1999221753257739E-3</v>
      </c>
      <c r="G2512" s="23">
        <f t="shared" si="202"/>
        <v>2009</v>
      </c>
    </row>
    <row r="2514" spans="6:6" x14ac:dyDescent="0.2">
      <c r="F2514" s="23">
        <f>STDEV(F9:F2512)</f>
        <v>3.7964810443709886E-3</v>
      </c>
    </row>
    <row r="2515" spans="6:6" x14ac:dyDescent="0.2">
      <c r="F2515" s="23">
        <v>252</v>
      </c>
    </row>
    <row r="2516" spans="6:6" x14ac:dyDescent="0.2">
      <c r="F2516" s="23">
        <f>SQRT(F2515)</f>
        <v>15.874507866387544</v>
      </c>
    </row>
    <row r="2517" spans="6:6" x14ac:dyDescent="0.2">
      <c r="F2517" s="23">
        <f>F2514*F2516</f>
        <v>6.0267268203458457E-2</v>
      </c>
    </row>
  </sheetData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7FCB8-A247-4860-90EC-329047E18098}">
  <sheetPr codeName="Sheet25"/>
  <dimension ref="A1:L587"/>
  <sheetViews>
    <sheetView topLeftCell="A16" workbookViewId="0">
      <selection activeCell="A8" sqref="A8"/>
    </sheetView>
  </sheetViews>
  <sheetFormatPr defaultRowHeight="15" x14ac:dyDescent="0.25"/>
  <cols>
    <col min="1" max="1" width="9.140625" style="7"/>
  </cols>
  <sheetData>
    <row r="1" spans="1:12" x14ac:dyDescent="0.25">
      <c r="A1" s="7" t="s">
        <v>3097</v>
      </c>
      <c r="B1" t="s">
        <v>3096</v>
      </c>
      <c r="C1" t="s">
        <v>3095</v>
      </c>
      <c r="D1" t="s">
        <v>3094</v>
      </c>
      <c r="E1" t="s">
        <v>2727</v>
      </c>
      <c r="F1" t="s">
        <v>82</v>
      </c>
      <c r="G1" t="s">
        <v>3093</v>
      </c>
    </row>
    <row r="2" spans="1:12" x14ac:dyDescent="0.25">
      <c r="A2" s="7" t="s">
        <v>3092</v>
      </c>
      <c r="B2" t="s">
        <v>3091</v>
      </c>
      <c r="C2" t="s">
        <v>3090</v>
      </c>
    </row>
    <row r="3" spans="1:12" x14ac:dyDescent="0.25">
      <c r="A3" s="7" t="s">
        <v>3089</v>
      </c>
      <c r="B3" t="s">
        <v>85</v>
      </c>
      <c r="C3" t="s">
        <v>3039</v>
      </c>
      <c r="D3" t="s">
        <v>3060</v>
      </c>
    </row>
    <row r="4" spans="1:12" x14ac:dyDescent="0.25">
      <c r="A4" s="7" t="s">
        <v>3088</v>
      </c>
      <c r="B4" t="s">
        <v>85</v>
      </c>
      <c r="C4" t="s">
        <v>65</v>
      </c>
      <c r="D4" t="s">
        <v>3063</v>
      </c>
      <c r="E4" t="s">
        <v>3087</v>
      </c>
      <c r="F4" t="s">
        <v>3086</v>
      </c>
      <c r="G4" t="s">
        <v>3085</v>
      </c>
      <c r="H4" t="s">
        <v>3084</v>
      </c>
    </row>
    <row r="5" spans="1:12" x14ac:dyDescent="0.25">
      <c r="A5" s="7" t="s">
        <v>3083</v>
      </c>
      <c r="B5" t="s">
        <v>3082</v>
      </c>
      <c r="C5" t="s">
        <v>3081</v>
      </c>
      <c r="D5" t="s">
        <v>3080</v>
      </c>
      <c r="E5" t="s">
        <v>3079</v>
      </c>
    </row>
    <row r="6" spans="1:12" x14ac:dyDescent="0.25">
      <c r="A6" s="7" t="s">
        <v>3078</v>
      </c>
      <c r="B6" t="s">
        <v>3077</v>
      </c>
    </row>
    <row r="7" spans="1:12" x14ac:dyDescent="0.25">
      <c r="A7" s="7" t="s">
        <v>3076</v>
      </c>
      <c r="B7" t="s">
        <v>2760</v>
      </c>
      <c r="C7" t="s">
        <v>3075</v>
      </c>
      <c r="D7" t="s">
        <v>3074</v>
      </c>
    </row>
    <row r="8" spans="1:12" x14ac:dyDescent="0.25">
      <c r="A8" s="7" t="s">
        <v>166</v>
      </c>
      <c r="B8" t="s">
        <v>3073</v>
      </c>
      <c r="C8" s="8">
        <v>24838</v>
      </c>
      <c r="D8" t="s">
        <v>76</v>
      </c>
      <c r="E8" s="8">
        <v>42125</v>
      </c>
    </row>
    <row r="9" spans="1:12" x14ac:dyDescent="0.25">
      <c r="A9" s="7" t="s">
        <v>3072</v>
      </c>
      <c r="B9" t="s">
        <v>3071</v>
      </c>
      <c r="C9" s="8">
        <v>42186</v>
      </c>
      <c r="D9" s="102">
        <v>0.4694444444444445</v>
      </c>
      <c r="E9" t="s">
        <v>3070</v>
      </c>
      <c r="F9" t="s">
        <v>3069</v>
      </c>
    </row>
    <row r="10" spans="1:12" x14ac:dyDescent="0.25">
      <c r="A10" s="7" t="s">
        <v>3068</v>
      </c>
      <c r="B10" t="s">
        <v>3051</v>
      </c>
      <c r="C10" t="s">
        <v>3067</v>
      </c>
      <c r="D10" t="s">
        <v>3049</v>
      </c>
      <c r="E10" t="s">
        <v>3048</v>
      </c>
      <c r="F10" t="s">
        <v>3066</v>
      </c>
      <c r="G10" t="s">
        <v>3065</v>
      </c>
      <c r="H10" t="s">
        <v>3064</v>
      </c>
      <c r="I10" t="s">
        <v>119</v>
      </c>
      <c r="J10" t="s">
        <v>85</v>
      </c>
      <c r="K10" t="s">
        <v>65</v>
      </c>
    </row>
    <row r="11" spans="1:12" x14ac:dyDescent="0.25">
      <c r="B11" t="s">
        <v>3063</v>
      </c>
      <c r="C11" t="s">
        <v>3062</v>
      </c>
      <c r="D11" t="s">
        <v>3061</v>
      </c>
      <c r="E11" t="s">
        <v>88</v>
      </c>
      <c r="F11" t="s">
        <v>3053</v>
      </c>
      <c r="G11" t="s">
        <v>85</v>
      </c>
      <c r="H11" t="s">
        <v>3039</v>
      </c>
      <c r="I11" t="s">
        <v>3060</v>
      </c>
    </row>
    <row r="12" spans="1:12" x14ac:dyDescent="0.25">
      <c r="B12" t="s">
        <v>3059</v>
      </c>
      <c r="C12" t="s">
        <v>3058</v>
      </c>
      <c r="D12" t="s">
        <v>3057</v>
      </c>
      <c r="E12" t="s">
        <v>3056</v>
      </c>
      <c r="F12" t="s">
        <v>3055</v>
      </c>
      <c r="G12" t="s">
        <v>3054</v>
      </c>
      <c r="H12" t="s">
        <v>157</v>
      </c>
      <c r="I12" t="s">
        <v>3053</v>
      </c>
      <c r="J12" t="s">
        <v>3052</v>
      </c>
      <c r="K12" t="s">
        <v>3051</v>
      </c>
      <c r="L12" t="s">
        <v>3050</v>
      </c>
    </row>
    <row r="13" spans="1:12" x14ac:dyDescent="0.25">
      <c r="B13" t="s">
        <v>3049</v>
      </c>
      <c r="C13" t="s">
        <v>3048</v>
      </c>
      <c r="D13" t="s">
        <v>3047</v>
      </c>
      <c r="E13" t="s">
        <v>3046</v>
      </c>
      <c r="F13" t="s">
        <v>3045</v>
      </c>
      <c r="G13" t="s">
        <v>3044</v>
      </c>
      <c r="H13" t="s">
        <v>3043</v>
      </c>
      <c r="I13" t="s">
        <v>3042</v>
      </c>
    </row>
    <row r="15" spans="1:12" x14ac:dyDescent="0.25">
      <c r="B15" t="s">
        <v>3041</v>
      </c>
      <c r="C15" t="s">
        <v>3040</v>
      </c>
      <c r="D15" t="s">
        <v>85</v>
      </c>
      <c r="E15" t="s">
        <v>3039</v>
      </c>
      <c r="F15" t="s">
        <v>3038</v>
      </c>
      <c r="G15" t="s">
        <v>3037</v>
      </c>
      <c r="H15" t="s">
        <v>3036</v>
      </c>
    </row>
    <row r="16" spans="1:12" x14ac:dyDescent="0.25">
      <c r="B16" t="s">
        <v>3035</v>
      </c>
    </row>
    <row r="18" spans="1:2" x14ac:dyDescent="0.25">
      <c r="A18" s="7" t="s">
        <v>3034</v>
      </c>
      <c r="B18" t="s">
        <v>3033</v>
      </c>
    </row>
    <row r="19" spans="1:2" x14ac:dyDescent="0.25">
      <c r="A19" s="7">
        <v>24838</v>
      </c>
      <c r="B19">
        <v>6</v>
      </c>
    </row>
    <row r="20" spans="1:2" x14ac:dyDescent="0.25">
      <c r="A20" s="7">
        <v>24869</v>
      </c>
      <c r="B20">
        <v>6</v>
      </c>
    </row>
    <row r="21" spans="1:2" x14ac:dyDescent="0.25">
      <c r="A21" s="7">
        <v>24898</v>
      </c>
      <c r="B21">
        <v>5</v>
      </c>
    </row>
    <row r="22" spans="1:2" x14ac:dyDescent="0.25">
      <c r="A22" s="7">
        <v>24929</v>
      </c>
      <c r="B22">
        <v>5</v>
      </c>
    </row>
    <row r="23" spans="1:2" x14ac:dyDescent="0.25">
      <c r="A23" s="7">
        <v>24959</v>
      </c>
      <c r="B23">
        <v>5</v>
      </c>
    </row>
    <row r="24" spans="1:2" x14ac:dyDescent="0.25">
      <c r="A24" s="7">
        <v>24990</v>
      </c>
      <c r="B24">
        <v>5</v>
      </c>
    </row>
    <row r="25" spans="1:2" x14ac:dyDescent="0.25">
      <c r="A25" s="7">
        <v>25020</v>
      </c>
      <c r="B25">
        <v>5</v>
      </c>
    </row>
    <row r="26" spans="1:2" x14ac:dyDescent="0.25">
      <c r="A26" s="7">
        <v>25051</v>
      </c>
      <c r="B26">
        <v>5</v>
      </c>
    </row>
    <row r="27" spans="1:2" x14ac:dyDescent="0.25">
      <c r="A27" s="7">
        <v>25082</v>
      </c>
      <c r="B27">
        <v>5</v>
      </c>
    </row>
    <row r="28" spans="1:2" x14ac:dyDescent="0.25">
      <c r="A28" s="7">
        <v>25112</v>
      </c>
      <c r="B28">
        <v>5</v>
      </c>
    </row>
    <row r="29" spans="1:2" x14ac:dyDescent="0.25">
      <c r="A29" s="7">
        <v>25143</v>
      </c>
      <c r="B29">
        <v>5</v>
      </c>
    </row>
    <row r="30" spans="1:2" x14ac:dyDescent="0.25">
      <c r="A30" s="7">
        <v>25173</v>
      </c>
      <c r="B30">
        <v>5</v>
      </c>
    </row>
    <row r="31" spans="1:2" x14ac:dyDescent="0.25">
      <c r="A31" s="7">
        <v>25204</v>
      </c>
      <c r="B31">
        <v>5</v>
      </c>
    </row>
    <row r="32" spans="1:2" x14ac:dyDescent="0.25">
      <c r="A32" s="7">
        <v>25235</v>
      </c>
      <c r="B32">
        <v>5</v>
      </c>
    </row>
    <row r="33" spans="1:2" x14ac:dyDescent="0.25">
      <c r="A33" s="7">
        <v>25263</v>
      </c>
      <c r="B33">
        <v>5</v>
      </c>
    </row>
    <row r="34" spans="1:2" x14ac:dyDescent="0.25">
      <c r="A34" s="7">
        <v>25294</v>
      </c>
      <c r="B34">
        <v>5</v>
      </c>
    </row>
    <row r="35" spans="1:2" x14ac:dyDescent="0.25">
      <c r="A35" s="7">
        <v>25324</v>
      </c>
      <c r="B35">
        <v>5</v>
      </c>
    </row>
    <row r="36" spans="1:2" x14ac:dyDescent="0.25">
      <c r="A36" s="7">
        <v>25355</v>
      </c>
      <c r="B36">
        <v>5</v>
      </c>
    </row>
    <row r="37" spans="1:2" x14ac:dyDescent="0.25">
      <c r="A37" s="7">
        <v>25385</v>
      </c>
      <c r="B37">
        <v>5</v>
      </c>
    </row>
    <row r="38" spans="1:2" x14ac:dyDescent="0.25">
      <c r="A38" s="7">
        <v>25416</v>
      </c>
      <c r="B38">
        <v>5</v>
      </c>
    </row>
    <row r="39" spans="1:2" x14ac:dyDescent="0.25">
      <c r="A39" s="7">
        <v>25447</v>
      </c>
      <c r="B39">
        <v>5</v>
      </c>
    </row>
    <row r="40" spans="1:2" x14ac:dyDescent="0.25">
      <c r="A40" s="7">
        <v>25477</v>
      </c>
      <c r="B40">
        <v>5</v>
      </c>
    </row>
    <row r="41" spans="1:2" x14ac:dyDescent="0.25">
      <c r="A41" s="7">
        <v>25508</v>
      </c>
      <c r="B41">
        <v>5</v>
      </c>
    </row>
    <row r="42" spans="1:2" x14ac:dyDescent="0.25">
      <c r="A42" s="7">
        <v>25538</v>
      </c>
      <c r="B42">
        <v>5</v>
      </c>
    </row>
    <row r="43" spans="1:2" x14ac:dyDescent="0.25">
      <c r="A43" s="7">
        <v>25569</v>
      </c>
      <c r="B43">
        <v>5</v>
      </c>
    </row>
    <row r="44" spans="1:2" x14ac:dyDescent="0.25">
      <c r="A44" s="7">
        <v>25600</v>
      </c>
      <c r="B44">
        <v>5</v>
      </c>
    </row>
    <row r="45" spans="1:2" x14ac:dyDescent="0.25">
      <c r="A45" s="7">
        <v>25628</v>
      </c>
      <c r="B45">
        <v>5</v>
      </c>
    </row>
    <row r="46" spans="1:2" x14ac:dyDescent="0.25">
      <c r="A46" s="7">
        <v>25659</v>
      </c>
      <c r="B46">
        <v>5</v>
      </c>
    </row>
    <row r="47" spans="1:2" x14ac:dyDescent="0.25">
      <c r="A47" s="7">
        <v>25689</v>
      </c>
      <c r="B47">
        <v>5</v>
      </c>
    </row>
    <row r="48" spans="1:2" x14ac:dyDescent="0.25">
      <c r="A48" s="7">
        <v>25720</v>
      </c>
      <c r="B48">
        <v>5</v>
      </c>
    </row>
    <row r="49" spans="1:2" x14ac:dyDescent="0.25">
      <c r="A49" s="7">
        <v>25750</v>
      </c>
      <c r="B49">
        <v>5</v>
      </c>
    </row>
    <row r="50" spans="1:2" x14ac:dyDescent="0.25">
      <c r="A50" s="7">
        <v>25781</v>
      </c>
      <c r="B50">
        <v>5</v>
      </c>
    </row>
    <row r="51" spans="1:2" x14ac:dyDescent="0.25">
      <c r="A51" s="7">
        <v>25812</v>
      </c>
      <c r="B51">
        <v>5</v>
      </c>
    </row>
    <row r="52" spans="1:2" x14ac:dyDescent="0.25">
      <c r="A52" s="7">
        <v>25842</v>
      </c>
      <c r="B52">
        <v>5</v>
      </c>
    </row>
    <row r="53" spans="1:2" x14ac:dyDescent="0.25">
      <c r="A53" s="7">
        <v>25873</v>
      </c>
      <c r="B53">
        <v>5</v>
      </c>
    </row>
    <row r="54" spans="1:2" x14ac:dyDescent="0.25">
      <c r="A54" s="7">
        <v>25903</v>
      </c>
      <c r="B54">
        <v>5</v>
      </c>
    </row>
    <row r="55" spans="1:2" x14ac:dyDescent="0.25">
      <c r="A55" s="7">
        <v>25934</v>
      </c>
      <c r="B55">
        <v>6</v>
      </c>
    </row>
    <row r="56" spans="1:2" x14ac:dyDescent="0.25">
      <c r="A56" s="7">
        <v>25965</v>
      </c>
      <c r="B56">
        <v>6</v>
      </c>
    </row>
    <row r="57" spans="1:2" x14ac:dyDescent="0.25">
      <c r="A57" s="7">
        <v>25993</v>
      </c>
      <c r="B57">
        <v>6</v>
      </c>
    </row>
    <row r="58" spans="1:2" x14ac:dyDescent="0.25">
      <c r="A58" s="7">
        <v>26024</v>
      </c>
      <c r="B58">
        <v>6</v>
      </c>
    </row>
    <row r="59" spans="1:2" x14ac:dyDescent="0.25">
      <c r="A59" s="7">
        <v>26054</v>
      </c>
      <c r="B59">
        <v>6</v>
      </c>
    </row>
    <row r="60" spans="1:2" x14ac:dyDescent="0.25">
      <c r="A60" s="7">
        <v>26085</v>
      </c>
      <c r="B60">
        <v>6</v>
      </c>
    </row>
    <row r="61" spans="1:2" x14ac:dyDescent="0.25">
      <c r="A61" s="7">
        <v>26115</v>
      </c>
      <c r="B61">
        <v>6</v>
      </c>
    </row>
    <row r="62" spans="1:2" x14ac:dyDescent="0.25">
      <c r="A62" s="7">
        <v>26146</v>
      </c>
      <c r="B62">
        <v>6</v>
      </c>
    </row>
    <row r="63" spans="1:2" x14ac:dyDescent="0.25">
      <c r="A63" s="7">
        <v>26177</v>
      </c>
      <c r="B63">
        <v>6</v>
      </c>
    </row>
    <row r="64" spans="1:2" x14ac:dyDescent="0.25">
      <c r="A64" s="7">
        <v>26207</v>
      </c>
      <c r="B64">
        <v>6</v>
      </c>
    </row>
    <row r="65" spans="1:2" x14ac:dyDescent="0.25">
      <c r="A65" s="7">
        <v>26238</v>
      </c>
      <c r="B65">
        <v>6</v>
      </c>
    </row>
    <row r="66" spans="1:2" x14ac:dyDescent="0.25">
      <c r="A66" s="7">
        <v>26268</v>
      </c>
      <c r="B66">
        <v>6</v>
      </c>
    </row>
    <row r="67" spans="1:2" x14ac:dyDescent="0.25">
      <c r="A67" s="7">
        <v>26299</v>
      </c>
      <c r="B67">
        <v>6</v>
      </c>
    </row>
    <row r="68" spans="1:2" x14ac:dyDescent="0.25">
      <c r="A68" s="7">
        <v>26330</v>
      </c>
      <c r="B68">
        <v>6</v>
      </c>
    </row>
    <row r="69" spans="1:2" x14ac:dyDescent="0.25">
      <c r="A69" s="7">
        <v>26359</v>
      </c>
      <c r="B69">
        <v>6</v>
      </c>
    </row>
    <row r="70" spans="1:2" x14ac:dyDescent="0.25">
      <c r="A70" s="7">
        <v>26390</v>
      </c>
      <c r="B70">
        <v>6</v>
      </c>
    </row>
    <row r="71" spans="1:2" x14ac:dyDescent="0.25">
      <c r="A71" s="7">
        <v>26420</v>
      </c>
      <c r="B71">
        <v>6</v>
      </c>
    </row>
    <row r="72" spans="1:2" x14ac:dyDescent="0.25">
      <c r="A72" s="7">
        <v>26451</v>
      </c>
      <c r="B72">
        <v>6</v>
      </c>
    </row>
    <row r="73" spans="1:2" x14ac:dyDescent="0.25">
      <c r="A73" s="7">
        <v>26481</v>
      </c>
      <c r="B73">
        <v>6</v>
      </c>
    </row>
    <row r="74" spans="1:2" x14ac:dyDescent="0.25">
      <c r="A74" s="7">
        <v>26512</v>
      </c>
      <c r="B74">
        <v>6</v>
      </c>
    </row>
    <row r="75" spans="1:2" x14ac:dyDescent="0.25">
      <c r="A75" s="7">
        <v>26543</v>
      </c>
      <c r="B75">
        <v>6</v>
      </c>
    </row>
    <row r="76" spans="1:2" x14ac:dyDescent="0.25">
      <c r="A76" s="7">
        <v>26573</v>
      </c>
      <c r="B76">
        <v>6</v>
      </c>
    </row>
    <row r="77" spans="1:2" x14ac:dyDescent="0.25">
      <c r="A77" s="7">
        <v>26604</v>
      </c>
      <c r="B77">
        <v>6</v>
      </c>
    </row>
    <row r="78" spans="1:2" x14ac:dyDescent="0.25">
      <c r="A78" s="7">
        <v>26634</v>
      </c>
      <c r="B78">
        <v>6</v>
      </c>
    </row>
    <row r="79" spans="1:2" x14ac:dyDescent="0.25">
      <c r="A79" s="7">
        <v>26665</v>
      </c>
      <c r="B79">
        <v>6</v>
      </c>
    </row>
    <row r="80" spans="1:2" x14ac:dyDescent="0.25">
      <c r="A80" s="7">
        <v>26696</v>
      </c>
      <c r="B80">
        <v>6</v>
      </c>
    </row>
    <row r="81" spans="1:2" x14ac:dyDescent="0.25">
      <c r="A81" s="7">
        <v>26724</v>
      </c>
      <c r="B81">
        <v>6</v>
      </c>
    </row>
    <row r="82" spans="1:2" x14ac:dyDescent="0.25">
      <c r="A82" s="7">
        <v>26755</v>
      </c>
      <c r="B82">
        <v>6</v>
      </c>
    </row>
    <row r="83" spans="1:2" x14ac:dyDescent="0.25">
      <c r="A83" s="7">
        <v>26785</v>
      </c>
      <c r="B83">
        <v>7</v>
      </c>
    </row>
    <row r="84" spans="1:2" x14ac:dyDescent="0.25">
      <c r="A84" s="7">
        <v>26816</v>
      </c>
      <c r="B84">
        <v>7</v>
      </c>
    </row>
    <row r="85" spans="1:2" x14ac:dyDescent="0.25">
      <c r="A85" s="7">
        <v>26846</v>
      </c>
      <c r="B85">
        <v>7</v>
      </c>
    </row>
    <row r="86" spans="1:2" x14ac:dyDescent="0.25">
      <c r="A86" s="7">
        <v>26877</v>
      </c>
      <c r="B86">
        <v>7</v>
      </c>
    </row>
    <row r="87" spans="1:2" x14ac:dyDescent="0.25">
      <c r="A87" s="7">
        <v>26908</v>
      </c>
      <c r="B87">
        <v>7</v>
      </c>
    </row>
    <row r="88" spans="1:2" x14ac:dyDescent="0.25">
      <c r="A88" s="7">
        <v>26938</v>
      </c>
      <c r="B88">
        <v>7</v>
      </c>
    </row>
    <row r="89" spans="1:2" x14ac:dyDescent="0.25">
      <c r="A89" s="7">
        <v>26969</v>
      </c>
      <c r="B89">
        <v>7</v>
      </c>
    </row>
    <row r="90" spans="1:2" x14ac:dyDescent="0.25">
      <c r="A90" s="7">
        <v>26999</v>
      </c>
      <c r="B90">
        <v>7</v>
      </c>
    </row>
    <row r="91" spans="1:2" x14ac:dyDescent="0.25">
      <c r="A91" s="7">
        <v>27030</v>
      </c>
      <c r="B91">
        <v>7</v>
      </c>
    </row>
    <row r="92" spans="1:2" x14ac:dyDescent="0.25">
      <c r="A92" s="7">
        <v>27061</v>
      </c>
      <c r="B92">
        <v>7</v>
      </c>
    </row>
    <row r="93" spans="1:2" x14ac:dyDescent="0.25">
      <c r="A93" s="7">
        <v>27089</v>
      </c>
      <c r="B93">
        <v>7</v>
      </c>
    </row>
    <row r="94" spans="1:2" x14ac:dyDescent="0.25">
      <c r="A94" s="7">
        <v>27120</v>
      </c>
      <c r="B94">
        <v>7</v>
      </c>
    </row>
    <row r="95" spans="1:2" x14ac:dyDescent="0.25">
      <c r="A95" s="7">
        <v>27150</v>
      </c>
      <c r="B95">
        <v>7</v>
      </c>
    </row>
    <row r="96" spans="1:2" x14ac:dyDescent="0.25">
      <c r="A96" s="7">
        <v>27181</v>
      </c>
      <c r="B96">
        <v>7</v>
      </c>
    </row>
    <row r="97" spans="1:2" x14ac:dyDescent="0.25">
      <c r="A97" s="7">
        <v>27211</v>
      </c>
      <c r="B97">
        <v>9</v>
      </c>
    </row>
    <row r="98" spans="1:2" x14ac:dyDescent="0.25">
      <c r="A98" s="7">
        <v>27242</v>
      </c>
      <c r="B98">
        <v>9</v>
      </c>
    </row>
    <row r="99" spans="1:2" x14ac:dyDescent="0.25">
      <c r="A99" s="7">
        <v>27273</v>
      </c>
      <c r="B99">
        <v>9</v>
      </c>
    </row>
    <row r="100" spans="1:2" x14ac:dyDescent="0.25">
      <c r="A100" s="7">
        <v>27303</v>
      </c>
      <c r="B100">
        <v>9</v>
      </c>
    </row>
    <row r="101" spans="1:2" x14ac:dyDescent="0.25">
      <c r="A101" s="7">
        <v>27334</v>
      </c>
      <c r="B101">
        <v>9</v>
      </c>
    </row>
    <row r="102" spans="1:2" x14ac:dyDescent="0.25">
      <c r="A102" s="7">
        <v>27364</v>
      </c>
      <c r="B102">
        <v>9</v>
      </c>
    </row>
    <row r="103" spans="1:2" x14ac:dyDescent="0.25">
      <c r="A103" s="7">
        <v>27395</v>
      </c>
      <c r="B103">
        <v>9</v>
      </c>
    </row>
    <row r="104" spans="1:2" x14ac:dyDescent="0.25">
      <c r="A104" s="7">
        <v>27426</v>
      </c>
      <c r="B104">
        <v>9</v>
      </c>
    </row>
    <row r="105" spans="1:2" x14ac:dyDescent="0.25">
      <c r="A105" s="7">
        <v>27454</v>
      </c>
      <c r="B105">
        <v>9</v>
      </c>
    </row>
    <row r="106" spans="1:2" x14ac:dyDescent="0.25">
      <c r="A106" s="7">
        <v>27485</v>
      </c>
      <c r="B106">
        <v>9</v>
      </c>
    </row>
    <row r="107" spans="1:2" x14ac:dyDescent="0.25">
      <c r="A107" s="7">
        <v>27515</v>
      </c>
      <c r="B107">
        <v>9</v>
      </c>
    </row>
    <row r="108" spans="1:2" x14ac:dyDescent="0.25">
      <c r="A108" s="7">
        <v>27546</v>
      </c>
      <c r="B108">
        <v>9</v>
      </c>
    </row>
    <row r="109" spans="1:2" x14ac:dyDescent="0.25">
      <c r="A109" s="7">
        <v>27576</v>
      </c>
      <c r="B109">
        <v>9</v>
      </c>
    </row>
    <row r="110" spans="1:2" x14ac:dyDescent="0.25">
      <c r="A110" s="7">
        <v>27607</v>
      </c>
      <c r="B110">
        <v>9</v>
      </c>
    </row>
    <row r="111" spans="1:2" x14ac:dyDescent="0.25">
      <c r="A111" s="7">
        <v>27638</v>
      </c>
      <c r="B111">
        <v>9</v>
      </c>
    </row>
    <row r="112" spans="1:2" x14ac:dyDescent="0.25">
      <c r="A112" s="7">
        <v>27668</v>
      </c>
      <c r="B112">
        <v>9</v>
      </c>
    </row>
    <row r="113" spans="1:2" x14ac:dyDescent="0.25">
      <c r="A113" s="7">
        <v>27699</v>
      </c>
      <c r="B113">
        <v>9</v>
      </c>
    </row>
    <row r="114" spans="1:2" x14ac:dyDescent="0.25">
      <c r="A114" s="7">
        <v>27729</v>
      </c>
      <c r="B114">
        <v>9</v>
      </c>
    </row>
    <row r="115" spans="1:2" x14ac:dyDescent="0.25">
      <c r="A115" s="7">
        <v>27760</v>
      </c>
      <c r="B115">
        <v>9</v>
      </c>
    </row>
    <row r="116" spans="1:2" x14ac:dyDescent="0.25">
      <c r="A116" s="7">
        <v>27791</v>
      </c>
      <c r="B116">
        <v>9</v>
      </c>
    </row>
    <row r="117" spans="1:2" x14ac:dyDescent="0.25">
      <c r="A117" s="7">
        <v>27820</v>
      </c>
      <c r="B117">
        <v>9</v>
      </c>
    </row>
    <row r="118" spans="1:2" x14ac:dyDescent="0.25">
      <c r="A118" s="7">
        <v>27851</v>
      </c>
      <c r="B118">
        <v>9</v>
      </c>
    </row>
    <row r="119" spans="1:2" x14ac:dyDescent="0.25">
      <c r="A119" s="7">
        <v>27881</v>
      </c>
      <c r="B119">
        <v>9</v>
      </c>
    </row>
    <row r="120" spans="1:2" x14ac:dyDescent="0.25">
      <c r="A120" s="7">
        <v>27912</v>
      </c>
      <c r="B120">
        <v>9</v>
      </c>
    </row>
    <row r="121" spans="1:2" x14ac:dyDescent="0.25">
      <c r="A121" s="7">
        <v>27942</v>
      </c>
      <c r="B121">
        <v>9</v>
      </c>
    </row>
    <row r="122" spans="1:2" x14ac:dyDescent="0.25">
      <c r="A122" s="7">
        <v>27973</v>
      </c>
      <c r="B122">
        <v>9</v>
      </c>
    </row>
    <row r="123" spans="1:2" x14ac:dyDescent="0.25">
      <c r="A123" s="7">
        <v>28004</v>
      </c>
      <c r="B123">
        <v>9</v>
      </c>
    </row>
    <row r="124" spans="1:2" x14ac:dyDescent="0.25">
      <c r="A124" s="7">
        <v>28034</v>
      </c>
      <c r="B124">
        <v>9</v>
      </c>
    </row>
    <row r="125" spans="1:2" x14ac:dyDescent="0.25">
      <c r="A125" s="7">
        <v>28065</v>
      </c>
      <c r="B125">
        <v>9</v>
      </c>
    </row>
    <row r="126" spans="1:2" x14ac:dyDescent="0.25">
      <c r="A126" s="7">
        <v>28095</v>
      </c>
      <c r="B126">
        <v>9</v>
      </c>
    </row>
    <row r="127" spans="1:2" x14ac:dyDescent="0.25">
      <c r="A127" s="7">
        <v>28126</v>
      </c>
      <c r="B127">
        <v>9</v>
      </c>
    </row>
    <row r="128" spans="1:2" x14ac:dyDescent="0.25">
      <c r="A128" s="7">
        <v>28157</v>
      </c>
      <c r="B128">
        <v>9</v>
      </c>
    </row>
    <row r="129" spans="1:2" x14ac:dyDescent="0.25">
      <c r="A129" s="7">
        <v>28185</v>
      </c>
      <c r="B129">
        <v>9</v>
      </c>
    </row>
    <row r="130" spans="1:2" x14ac:dyDescent="0.25">
      <c r="A130" s="7">
        <v>28216</v>
      </c>
      <c r="B130">
        <v>9</v>
      </c>
    </row>
    <row r="131" spans="1:2" x14ac:dyDescent="0.25">
      <c r="A131" s="7">
        <v>28246</v>
      </c>
      <c r="B131">
        <v>9</v>
      </c>
    </row>
    <row r="132" spans="1:2" x14ac:dyDescent="0.25">
      <c r="A132" s="7">
        <v>28277</v>
      </c>
      <c r="B132">
        <v>9</v>
      </c>
    </row>
    <row r="133" spans="1:2" x14ac:dyDescent="0.25">
      <c r="A133" s="7">
        <v>28307</v>
      </c>
      <c r="B133">
        <v>9</v>
      </c>
    </row>
    <row r="134" spans="1:2" x14ac:dyDescent="0.25">
      <c r="A134" s="7">
        <v>28338</v>
      </c>
      <c r="B134">
        <v>9</v>
      </c>
    </row>
    <row r="135" spans="1:2" x14ac:dyDescent="0.25">
      <c r="A135" s="7">
        <v>28369</v>
      </c>
      <c r="B135">
        <v>9</v>
      </c>
    </row>
    <row r="136" spans="1:2" x14ac:dyDescent="0.25">
      <c r="A136" s="7">
        <v>28399</v>
      </c>
      <c r="B136">
        <v>9</v>
      </c>
    </row>
    <row r="137" spans="1:2" x14ac:dyDescent="0.25">
      <c r="A137" s="7">
        <v>28430</v>
      </c>
      <c r="B137">
        <v>9</v>
      </c>
    </row>
    <row r="138" spans="1:2" x14ac:dyDescent="0.25">
      <c r="A138" s="7">
        <v>28460</v>
      </c>
      <c r="B138">
        <v>9</v>
      </c>
    </row>
    <row r="139" spans="1:2" x14ac:dyDescent="0.25">
      <c r="A139" s="7">
        <v>28491</v>
      </c>
      <c r="B139">
        <v>9</v>
      </c>
    </row>
    <row r="140" spans="1:2" x14ac:dyDescent="0.25">
      <c r="A140" s="7">
        <v>28522</v>
      </c>
      <c r="B140">
        <v>9</v>
      </c>
    </row>
    <row r="141" spans="1:2" x14ac:dyDescent="0.25">
      <c r="A141" s="7">
        <v>28550</v>
      </c>
      <c r="B141">
        <v>9</v>
      </c>
    </row>
    <row r="142" spans="1:2" x14ac:dyDescent="0.25">
      <c r="A142" s="7">
        <v>28581</v>
      </c>
      <c r="B142">
        <v>9</v>
      </c>
    </row>
    <row r="143" spans="1:2" x14ac:dyDescent="0.25">
      <c r="A143" s="7">
        <v>28611</v>
      </c>
      <c r="B143">
        <v>9</v>
      </c>
    </row>
    <row r="144" spans="1:2" x14ac:dyDescent="0.25">
      <c r="A144" s="7">
        <v>28642</v>
      </c>
      <c r="B144">
        <v>9</v>
      </c>
    </row>
    <row r="145" spans="1:2" x14ac:dyDescent="0.25">
      <c r="A145" s="7">
        <v>28672</v>
      </c>
      <c r="B145">
        <v>9</v>
      </c>
    </row>
    <row r="146" spans="1:2" x14ac:dyDescent="0.25">
      <c r="A146" s="7">
        <v>28703</v>
      </c>
      <c r="B146">
        <v>9</v>
      </c>
    </row>
    <row r="147" spans="1:2" x14ac:dyDescent="0.25">
      <c r="A147" s="7">
        <v>28734</v>
      </c>
      <c r="B147">
        <v>9</v>
      </c>
    </row>
    <row r="148" spans="1:2" x14ac:dyDescent="0.25">
      <c r="A148" s="7">
        <v>28764</v>
      </c>
      <c r="B148">
        <v>9</v>
      </c>
    </row>
    <row r="149" spans="1:2" x14ac:dyDescent="0.25">
      <c r="A149" s="7">
        <v>28795</v>
      </c>
      <c r="B149">
        <v>9</v>
      </c>
    </row>
    <row r="150" spans="1:2" x14ac:dyDescent="0.25">
      <c r="A150" s="7">
        <v>28825</v>
      </c>
      <c r="B150">
        <v>9</v>
      </c>
    </row>
    <row r="151" spans="1:2" x14ac:dyDescent="0.25">
      <c r="A151" s="7">
        <v>28856</v>
      </c>
      <c r="B151">
        <v>9</v>
      </c>
    </row>
    <row r="152" spans="1:2" x14ac:dyDescent="0.25">
      <c r="A152" s="7">
        <v>28887</v>
      </c>
      <c r="B152">
        <v>9</v>
      </c>
    </row>
    <row r="153" spans="1:2" x14ac:dyDescent="0.25">
      <c r="A153" s="7">
        <v>28915</v>
      </c>
      <c r="B153">
        <v>9</v>
      </c>
    </row>
    <row r="154" spans="1:2" x14ac:dyDescent="0.25">
      <c r="A154" s="7">
        <v>28946</v>
      </c>
      <c r="B154">
        <v>9</v>
      </c>
    </row>
    <row r="155" spans="1:2" x14ac:dyDescent="0.25">
      <c r="A155" s="7">
        <v>28976</v>
      </c>
      <c r="B155">
        <v>9</v>
      </c>
    </row>
    <row r="156" spans="1:2" x14ac:dyDescent="0.25">
      <c r="A156" s="7">
        <v>29007</v>
      </c>
      <c r="B156">
        <v>9</v>
      </c>
    </row>
    <row r="157" spans="1:2" x14ac:dyDescent="0.25">
      <c r="A157" s="7">
        <v>29037</v>
      </c>
      <c r="B157">
        <v>9</v>
      </c>
    </row>
    <row r="158" spans="1:2" x14ac:dyDescent="0.25">
      <c r="A158" s="7">
        <v>29068</v>
      </c>
      <c r="B158">
        <v>9</v>
      </c>
    </row>
    <row r="159" spans="1:2" x14ac:dyDescent="0.25">
      <c r="A159" s="7">
        <v>29099</v>
      </c>
      <c r="B159">
        <v>9</v>
      </c>
    </row>
    <row r="160" spans="1:2" x14ac:dyDescent="0.25">
      <c r="A160" s="7">
        <v>29129</v>
      </c>
      <c r="B160">
        <v>9</v>
      </c>
    </row>
    <row r="161" spans="1:2" x14ac:dyDescent="0.25">
      <c r="A161" s="7">
        <v>29160</v>
      </c>
      <c r="B161">
        <v>9</v>
      </c>
    </row>
    <row r="162" spans="1:2" x14ac:dyDescent="0.25">
      <c r="A162" s="7">
        <v>29190</v>
      </c>
      <c r="B162">
        <v>9</v>
      </c>
    </row>
    <row r="163" spans="1:2" x14ac:dyDescent="0.25">
      <c r="A163" s="7">
        <v>29221</v>
      </c>
      <c r="B163">
        <v>9</v>
      </c>
    </row>
    <row r="164" spans="1:2" x14ac:dyDescent="0.25">
      <c r="A164" s="7">
        <v>29252</v>
      </c>
      <c r="B164">
        <v>9</v>
      </c>
    </row>
    <row r="165" spans="1:2" x14ac:dyDescent="0.25">
      <c r="A165" s="7">
        <v>29281</v>
      </c>
      <c r="B165">
        <v>9</v>
      </c>
    </row>
    <row r="166" spans="1:2" x14ac:dyDescent="0.25">
      <c r="A166" s="7">
        <v>29312</v>
      </c>
      <c r="B166">
        <v>9</v>
      </c>
    </row>
    <row r="167" spans="1:2" x14ac:dyDescent="0.25">
      <c r="A167" s="7">
        <v>29342</v>
      </c>
      <c r="B167">
        <v>9</v>
      </c>
    </row>
    <row r="168" spans="1:2" x14ac:dyDescent="0.25">
      <c r="A168" s="7">
        <v>29373</v>
      </c>
      <c r="B168">
        <v>9</v>
      </c>
    </row>
    <row r="169" spans="1:2" x14ac:dyDescent="0.25">
      <c r="A169" s="7">
        <v>29403</v>
      </c>
      <c r="B169">
        <v>9</v>
      </c>
    </row>
    <row r="170" spans="1:2" x14ac:dyDescent="0.25">
      <c r="A170" s="7">
        <v>29434</v>
      </c>
      <c r="B170">
        <v>9</v>
      </c>
    </row>
    <row r="171" spans="1:2" x14ac:dyDescent="0.25">
      <c r="A171" s="7">
        <v>29465</v>
      </c>
      <c r="B171">
        <v>9</v>
      </c>
    </row>
    <row r="172" spans="1:2" x14ac:dyDescent="0.25">
      <c r="A172" s="7">
        <v>29495</v>
      </c>
      <c r="B172">
        <v>9</v>
      </c>
    </row>
    <row r="173" spans="1:2" x14ac:dyDescent="0.25">
      <c r="A173" s="7">
        <v>29526</v>
      </c>
      <c r="B173">
        <v>9</v>
      </c>
    </row>
    <row r="174" spans="1:2" x14ac:dyDescent="0.25">
      <c r="A174" s="7">
        <v>29556</v>
      </c>
      <c r="B174">
        <v>9</v>
      </c>
    </row>
    <row r="175" spans="1:2" x14ac:dyDescent="0.25">
      <c r="A175" s="7">
        <v>29587</v>
      </c>
      <c r="B175">
        <v>9</v>
      </c>
    </row>
    <row r="176" spans="1:2" x14ac:dyDescent="0.25">
      <c r="A176" s="7">
        <v>29618</v>
      </c>
      <c r="B176">
        <v>9</v>
      </c>
    </row>
    <row r="177" spans="1:2" x14ac:dyDescent="0.25">
      <c r="A177" s="7">
        <v>29646</v>
      </c>
      <c r="B177">
        <v>9</v>
      </c>
    </row>
    <row r="178" spans="1:2" x14ac:dyDescent="0.25">
      <c r="A178" s="7">
        <v>29677</v>
      </c>
      <c r="B178">
        <v>9</v>
      </c>
    </row>
    <row r="179" spans="1:2" x14ac:dyDescent="0.25">
      <c r="A179" s="7">
        <v>29707</v>
      </c>
      <c r="B179">
        <v>9</v>
      </c>
    </row>
    <row r="180" spans="1:2" x14ac:dyDescent="0.25">
      <c r="A180" s="7">
        <v>29738</v>
      </c>
      <c r="B180">
        <v>9</v>
      </c>
    </row>
    <row r="181" spans="1:2" x14ac:dyDescent="0.25">
      <c r="A181" s="7">
        <v>29768</v>
      </c>
      <c r="B181">
        <v>10</v>
      </c>
    </row>
    <row r="182" spans="1:2" x14ac:dyDescent="0.25">
      <c r="A182" s="7">
        <v>29799</v>
      </c>
      <c r="B182">
        <v>10</v>
      </c>
    </row>
    <row r="183" spans="1:2" x14ac:dyDescent="0.25">
      <c r="A183" s="7">
        <v>29830</v>
      </c>
      <c r="B183">
        <v>10</v>
      </c>
    </row>
    <row r="184" spans="1:2" x14ac:dyDescent="0.25">
      <c r="A184" s="7">
        <v>29860</v>
      </c>
      <c r="B184">
        <v>10</v>
      </c>
    </row>
    <row r="185" spans="1:2" x14ac:dyDescent="0.25">
      <c r="A185" s="7">
        <v>29891</v>
      </c>
      <c r="B185">
        <v>10</v>
      </c>
    </row>
    <row r="186" spans="1:2" x14ac:dyDescent="0.25">
      <c r="A186" s="7">
        <v>29921</v>
      </c>
      <c r="B186">
        <v>10</v>
      </c>
    </row>
    <row r="187" spans="1:2" x14ac:dyDescent="0.25">
      <c r="A187" s="7">
        <v>29952</v>
      </c>
      <c r="B187">
        <v>10</v>
      </c>
    </row>
    <row r="188" spans="1:2" x14ac:dyDescent="0.25">
      <c r="A188" s="7">
        <v>29983</v>
      </c>
      <c r="B188">
        <v>10</v>
      </c>
    </row>
    <row r="189" spans="1:2" x14ac:dyDescent="0.25">
      <c r="A189" s="7">
        <v>30011</v>
      </c>
      <c r="B189">
        <v>10</v>
      </c>
    </row>
    <row r="190" spans="1:2" x14ac:dyDescent="0.25">
      <c r="A190" s="7">
        <v>30042</v>
      </c>
      <c r="B190">
        <v>10</v>
      </c>
    </row>
    <row r="191" spans="1:2" x14ac:dyDescent="0.25">
      <c r="A191" s="7">
        <v>30072</v>
      </c>
      <c r="B191">
        <v>10</v>
      </c>
    </row>
    <row r="192" spans="1:2" x14ac:dyDescent="0.25">
      <c r="A192" s="7">
        <v>30103</v>
      </c>
      <c r="B192">
        <v>10</v>
      </c>
    </row>
    <row r="193" spans="1:2" x14ac:dyDescent="0.25">
      <c r="A193" s="7">
        <v>30133</v>
      </c>
      <c r="B193">
        <v>10</v>
      </c>
    </row>
    <row r="194" spans="1:2" x14ac:dyDescent="0.25">
      <c r="A194" s="7">
        <v>30164</v>
      </c>
      <c r="B194">
        <v>10</v>
      </c>
    </row>
    <row r="195" spans="1:2" x14ac:dyDescent="0.25">
      <c r="A195" s="7">
        <v>30195</v>
      </c>
      <c r="B195">
        <v>10</v>
      </c>
    </row>
    <row r="196" spans="1:2" x14ac:dyDescent="0.25">
      <c r="A196" s="7">
        <v>30225</v>
      </c>
      <c r="B196">
        <v>10</v>
      </c>
    </row>
    <row r="197" spans="1:2" x14ac:dyDescent="0.25">
      <c r="A197" s="7">
        <v>30256</v>
      </c>
      <c r="B197">
        <v>10</v>
      </c>
    </row>
    <row r="198" spans="1:2" x14ac:dyDescent="0.25">
      <c r="A198" s="7">
        <v>30286</v>
      </c>
      <c r="B198">
        <v>10</v>
      </c>
    </row>
    <row r="199" spans="1:2" x14ac:dyDescent="0.25">
      <c r="A199" s="7">
        <v>30317</v>
      </c>
      <c r="B199">
        <v>10</v>
      </c>
    </row>
    <row r="200" spans="1:2" x14ac:dyDescent="0.25">
      <c r="A200" s="7">
        <v>30348</v>
      </c>
      <c r="B200">
        <v>10</v>
      </c>
    </row>
    <row r="201" spans="1:2" x14ac:dyDescent="0.25">
      <c r="A201" s="7">
        <v>30376</v>
      </c>
      <c r="B201">
        <v>10</v>
      </c>
    </row>
    <row r="202" spans="1:2" x14ac:dyDescent="0.25">
      <c r="A202" s="7">
        <v>30407</v>
      </c>
      <c r="B202">
        <v>10</v>
      </c>
    </row>
    <row r="203" spans="1:2" x14ac:dyDescent="0.25">
      <c r="A203" s="7">
        <v>30437</v>
      </c>
      <c r="B203">
        <v>10</v>
      </c>
    </row>
    <row r="204" spans="1:2" x14ac:dyDescent="0.25">
      <c r="A204" s="7">
        <v>30468</v>
      </c>
      <c r="B204">
        <v>10</v>
      </c>
    </row>
    <row r="205" spans="1:2" x14ac:dyDescent="0.25">
      <c r="A205" s="7">
        <v>30498</v>
      </c>
      <c r="B205">
        <v>10</v>
      </c>
    </row>
    <row r="206" spans="1:2" x14ac:dyDescent="0.25">
      <c r="A206" s="7">
        <v>30529</v>
      </c>
      <c r="B206">
        <v>10</v>
      </c>
    </row>
    <row r="207" spans="1:2" x14ac:dyDescent="0.25">
      <c r="A207" s="7">
        <v>30560</v>
      </c>
      <c r="B207">
        <v>10</v>
      </c>
    </row>
    <row r="208" spans="1:2" x14ac:dyDescent="0.25">
      <c r="A208" s="7">
        <v>30590</v>
      </c>
      <c r="B208">
        <v>10</v>
      </c>
    </row>
    <row r="209" spans="1:2" x14ac:dyDescent="0.25">
      <c r="A209" s="7">
        <v>30621</v>
      </c>
      <c r="B209">
        <v>10</v>
      </c>
    </row>
    <row r="210" spans="1:2" x14ac:dyDescent="0.25">
      <c r="A210" s="7">
        <v>30651</v>
      </c>
      <c r="B210">
        <v>10</v>
      </c>
    </row>
    <row r="211" spans="1:2" x14ac:dyDescent="0.25">
      <c r="A211" s="7">
        <v>30682</v>
      </c>
      <c r="B211">
        <v>10</v>
      </c>
    </row>
    <row r="212" spans="1:2" x14ac:dyDescent="0.25">
      <c r="A212" s="7">
        <v>30713</v>
      </c>
      <c r="B212">
        <v>10</v>
      </c>
    </row>
    <row r="213" spans="1:2" x14ac:dyDescent="0.25">
      <c r="A213" s="7">
        <v>30742</v>
      </c>
      <c r="B213">
        <v>10</v>
      </c>
    </row>
    <row r="214" spans="1:2" x14ac:dyDescent="0.25">
      <c r="A214" s="7">
        <v>30773</v>
      </c>
      <c r="B214">
        <v>10</v>
      </c>
    </row>
    <row r="215" spans="1:2" x14ac:dyDescent="0.25">
      <c r="A215" s="7">
        <v>30803</v>
      </c>
      <c r="B215">
        <v>10</v>
      </c>
    </row>
    <row r="216" spans="1:2" x14ac:dyDescent="0.25">
      <c r="A216" s="7">
        <v>30834</v>
      </c>
      <c r="B216">
        <v>10</v>
      </c>
    </row>
    <row r="217" spans="1:2" x14ac:dyDescent="0.25">
      <c r="A217" s="7">
        <v>30864</v>
      </c>
      <c r="B217">
        <v>10</v>
      </c>
    </row>
    <row r="218" spans="1:2" x14ac:dyDescent="0.25">
      <c r="A218" s="7">
        <v>30895</v>
      </c>
      <c r="B218">
        <v>10</v>
      </c>
    </row>
    <row r="219" spans="1:2" x14ac:dyDescent="0.25">
      <c r="A219" s="7">
        <v>30926</v>
      </c>
      <c r="B219">
        <v>10</v>
      </c>
    </row>
    <row r="220" spans="1:2" x14ac:dyDescent="0.25">
      <c r="A220" s="7">
        <v>30956</v>
      </c>
      <c r="B220">
        <v>10</v>
      </c>
    </row>
    <row r="221" spans="1:2" x14ac:dyDescent="0.25">
      <c r="A221" s="7">
        <v>30987</v>
      </c>
      <c r="B221">
        <v>10</v>
      </c>
    </row>
    <row r="222" spans="1:2" x14ac:dyDescent="0.25">
      <c r="A222" s="7">
        <v>31017</v>
      </c>
      <c r="B222">
        <v>10</v>
      </c>
    </row>
    <row r="223" spans="1:2" x14ac:dyDescent="0.25">
      <c r="A223" s="7">
        <v>31048</v>
      </c>
      <c r="B223">
        <v>10</v>
      </c>
    </row>
    <row r="224" spans="1:2" x14ac:dyDescent="0.25">
      <c r="A224" s="7">
        <v>31079</v>
      </c>
      <c r="B224">
        <v>10</v>
      </c>
    </row>
    <row r="225" spans="1:2" x14ac:dyDescent="0.25">
      <c r="A225" s="7">
        <v>31107</v>
      </c>
      <c r="B225">
        <v>10</v>
      </c>
    </row>
    <row r="226" spans="1:2" x14ac:dyDescent="0.25">
      <c r="A226" s="7">
        <v>31138</v>
      </c>
      <c r="B226">
        <v>10</v>
      </c>
    </row>
    <row r="227" spans="1:2" x14ac:dyDescent="0.25">
      <c r="A227" s="7">
        <v>31168</v>
      </c>
      <c r="B227">
        <v>10</v>
      </c>
    </row>
    <row r="228" spans="1:2" x14ac:dyDescent="0.25">
      <c r="A228" s="7">
        <v>31199</v>
      </c>
      <c r="B228">
        <v>10</v>
      </c>
    </row>
    <row r="229" spans="1:2" x14ac:dyDescent="0.25">
      <c r="A229" s="7">
        <v>31229</v>
      </c>
      <c r="B229">
        <v>10</v>
      </c>
    </row>
    <row r="230" spans="1:2" x14ac:dyDescent="0.25">
      <c r="A230" s="7">
        <v>31260</v>
      </c>
      <c r="B230">
        <v>10</v>
      </c>
    </row>
    <row r="231" spans="1:2" x14ac:dyDescent="0.25">
      <c r="A231" s="7">
        <v>31291</v>
      </c>
      <c r="B231">
        <v>10</v>
      </c>
    </row>
    <row r="232" spans="1:2" x14ac:dyDescent="0.25">
      <c r="A232" s="7">
        <v>31321</v>
      </c>
      <c r="B232">
        <v>10</v>
      </c>
    </row>
    <row r="233" spans="1:2" x14ac:dyDescent="0.25">
      <c r="A233" s="7">
        <v>31352</v>
      </c>
      <c r="B233">
        <v>10</v>
      </c>
    </row>
    <row r="234" spans="1:2" x14ac:dyDescent="0.25">
      <c r="A234" s="7">
        <v>31382</v>
      </c>
      <c r="B234">
        <v>10</v>
      </c>
    </row>
    <row r="235" spans="1:2" x14ac:dyDescent="0.25">
      <c r="A235" s="7">
        <v>31413</v>
      </c>
      <c r="B235">
        <v>10</v>
      </c>
    </row>
    <row r="236" spans="1:2" x14ac:dyDescent="0.25">
      <c r="A236" s="7">
        <v>31444</v>
      </c>
      <c r="B236">
        <v>10</v>
      </c>
    </row>
    <row r="237" spans="1:2" x14ac:dyDescent="0.25">
      <c r="A237" s="7">
        <v>31472</v>
      </c>
      <c r="B237">
        <v>10</v>
      </c>
    </row>
    <row r="238" spans="1:2" x14ac:dyDescent="0.25">
      <c r="A238" s="7">
        <v>31503</v>
      </c>
      <c r="B238">
        <v>10</v>
      </c>
    </row>
    <row r="239" spans="1:2" x14ac:dyDescent="0.25">
      <c r="A239" s="7">
        <v>31533</v>
      </c>
      <c r="B239">
        <v>10</v>
      </c>
    </row>
    <row r="240" spans="1:2" x14ac:dyDescent="0.25">
      <c r="A240" s="7">
        <v>31564</v>
      </c>
      <c r="B240">
        <v>10</v>
      </c>
    </row>
    <row r="241" spans="1:2" x14ac:dyDescent="0.25">
      <c r="A241" s="7">
        <v>31594</v>
      </c>
      <c r="B241">
        <v>10</v>
      </c>
    </row>
    <row r="242" spans="1:2" x14ac:dyDescent="0.25">
      <c r="A242" s="7">
        <v>31625</v>
      </c>
      <c r="B242">
        <v>10</v>
      </c>
    </row>
    <row r="243" spans="1:2" x14ac:dyDescent="0.25">
      <c r="A243" s="7">
        <v>31656</v>
      </c>
      <c r="B243">
        <v>10</v>
      </c>
    </row>
    <row r="244" spans="1:2" x14ac:dyDescent="0.25">
      <c r="A244" s="7">
        <v>31686</v>
      </c>
      <c r="B244">
        <v>10</v>
      </c>
    </row>
    <row r="245" spans="1:2" x14ac:dyDescent="0.25">
      <c r="A245" s="7">
        <v>31717</v>
      </c>
      <c r="B245">
        <v>10</v>
      </c>
    </row>
    <row r="246" spans="1:2" x14ac:dyDescent="0.25">
      <c r="A246" s="7">
        <v>31747</v>
      </c>
      <c r="B246">
        <v>10</v>
      </c>
    </row>
    <row r="247" spans="1:2" x14ac:dyDescent="0.25">
      <c r="A247" s="7">
        <v>31778</v>
      </c>
      <c r="B247">
        <v>10</v>
      </c>
    </row>
    <row r="248" spans="1:2" x14ac:dyDescent="0.25">
      <c r="A248" s="7">
        <v>31809</v>
      </c>
      <c r="B248">
        <v>10</v>
      </c>
    </row>
    <row r="249" spans="1:2" x14ac:dyDescent="0.25">
      <c r="A249" s="7">
        <v>31837</v>
      </c>
      <c r="B249">
        <v>10</v>
      </c>
    </row>
    <row r="250" spans="1:2" x14ac:dyDescent="0.25">
      <c r="A250" s="7">
        <v>31868</v>
      </c>
      <c r="B250">
        <v>10</v>
      </c>
    </row>
    <row r="251" spans="1:2" x14ac:dyDescent="0.25">
      <c r="A251" s="7">
        <v>31898</v>
      </c>
      <c r="B251">
        <v>10</v>
      </c>
    </row>
    <row r="252" spans="1:2" x14ac:dyDescent="0.25">
      <c r="A252" s="7">
        <v>31929</v>
      </c>
      <c r="B252">
        <v>10</v>
      </c>
    </row>
    <row r="253" spans="1:2" x14ac:dyDescent="0.25">
      <c r="A253" s="7">
        <v>31959</v>
      </c>
      <c r="B253">
        <v>10</v>
      </c>
    </row>
    <row r="254" spans="1:2" x14ac:dyDescent="0.25">
      <c r="A254" s="7">
        <v>31990</v>
      </c>
      <c r="B254">
        <v>10</v>
      </c>
    </row>
    <row r="255" spans="1:2" x14ac:dyDescent="0.25">
      <c r="A255" s="7">
        <v>32021</v>
      </c>
      <c r="B255">
        <v>10</v>
      </c>
    </row>
    <row r="256" spans="1:2" x14ac:dyDescent="0.25">
      <c r="A256" s="7">
        <v>32051</v>
      </c>
      <c r="B256">
        <v>10</v>
      </c>
    </row>
    <row r="257" spans="1:2" x14ac:dyDescent="0.25">
      <c r="A257" s="7">
        <v>32082</v>
      </c>
      <c r="B257">
        <v>10</v>
      </c>
    </row>
    <row r="258" spans="1:2" x14ac:dyDescent="0.25">
      <c r="A258" s="7">
        <v>32112</v>
      </c>
      <c r="B258">
        <v>10</v>
      </c>
    </row>
    <row r="259" spans="1:2" x14ac:dyDescent="0.25">
      <c r="A259" s="7">
        <v>32143</v>
      </c>
      <c r="B259">
        <v>10</v>
      </c>
    </row>
    <row r="260" spans="1:2" x14ac:dyDescent="0.25">
      <c r="A260" s="7">
        <v>32174</v>
      </c>
      <c r="B260">
        <v>10</v>
      </c>
    </row>
    <row r="261" spans="1:2" x14ac:dyDescent="0.25">
      <c r="A261" s="7">
        <v>32203</v>
      </c>
      <c r="B261">
        <v>10</v>
      </c>
    </row>
    <row r="262" spans="1:2" x14ac:dyDescent="0.25">
      <c r="A262" s="7">
        <v>32234</v>
      </c>
      <c r="B262">
        <v>10</v>
      </c>
    </row>
    <row r="263" spans="1:2" x14ac:dyDescent="0.25">
      <c r="A263" s="7">
        <v>32264</v>
      </c>
      <c r="B263">
        <v>10</v>
      </c>
    </row>
    <row r="264" spans="1:2" x14ac:dyDescent="0.25">
      <c r="A264" s="7">
        <v>32295</v>
      </c>
      <c r="B264">
        <v>10</v>
      </c>
    </row>
    <row r="265" spans="1:2" x14ac:dyDescent="0.25">
      <c r="A265" s="7">
        <v>32325</v>
      </c>
      <c r="B265">
        <v>10</v>
      </c>
    </row>
    <row r="266" spans="1:2" x14ac:dyDescent="0.25">
      <c r="A266" s="7">
        <v>32356</v>
      </c>
      <c r="B266">
        <v>10</v>
      </c>
    </row>
    <row r="267" spans="1:2" x14ac:dyDescent="0.25">
      <c r="A267" s="7">
        <v>32387</v>
      </c>
      <c r="B267">
        <v>10</v>
      </c>
    </row>
    <row r="268" spans="1:2" x14ac:dyDescent="0.25">
      <c r="A268" s="7">
        <v>32417</v>
      </c>
      <c r="B268">
        <v>10</v>
      </c>
    </row>
    <row r="269" spans="1:2" x14ac:dyDescent="0.25">
      <c r="A269" s="7">
        <v>32448</v>
      </c>
      <c r="B269">
        <v>10</v>
      </c>
    </row>
    <row r="270" spans="1:2" x14ac:dyDescent="0.25">
      <c r="A270" s="7">
        <v>32478</v>
      </c>
      <c r="B270">
        <v>10</v>
      </c>
    </row>
    <row r="271" spans="1:2" x14ac:dyDescent="0.25">
      <c r="A271" s="7">
        <v>32509</v>
      </c>
      <c r="B271">
        <v>10</v>
      </c>
    </row>
    <row r="272" spans="1:2" x14ac:dyDescent="0.25">
      <c r="A272" s="7">
        <v>32540</v>
      </c>
      <c r="B272">
        <v>10</v>
      </c>
    </row>
    <row r="273" spans="1:2" x14ac:dyDescent="0.25">
      <c r="A273" s="7">
        <v>32568</v>
      </c>
      <c r="B273">
        <v>10</v>
      </c>
    </row>
    <row r="274" spans="1:2" x14ac:dyDescent="0.25">
      <c r="A274" s="7">
        <v>32599</v>
      </c>
      <c r="B274">
        <v>10</v>
      </c>
    </row>
    <row r="275" spans="1:2" x14ac:dyDescent="0.25">
      <c r="A275" s="7">
        <v>32629</v>
      </c>
      <c r="B275">
        <v>10</v>
      </c>
    </row>
    <row r="276" spans="1:2" x14ac:dyDescent="0.25">
      <c r="A276" s="7">
        <v>32660</v>
      </c>
      <c r="B276">
        <v>10</v>
      </c>
    </row>
    <row r="277" spans="1:2" x14ac:dyDescent="0.25">
      <c r="A277" s="7">
        <v>32690</v>
      </c>
      <c r="B277">
        <v>10</v>
      </c>
    </row>
    <row r="278" spans="1:2" x14ac:dyDescent="0.25">
      <c r="A278" s="7">
        <v>32721</v>
      </c>
      <c r="B278">
        <v>10</v>
      </c>
    </row>
    <row r="279" spans="1:2" x14ac:dyDescent="0.25">
      <c r="A279" s="7">
        <v>32752</v>
      </c>
      <c r="B279">
        <v>10</v>
      </c>
    </row>
    <row r="280" spans="1:2" x14ac:dyDescent="0.25">
      <c r="A280" s="7">
        <v>32782</v>
      </c>
      <c r="B280">
        <v>10</v>
      </c>
    </row>
    <row r="281" spans="1:2" x14ac:dyDescent="0.25">
      <c r="A281" s="7">
        <v>32813</v>
      </c>
      <c r="B281">
        <v>10</v>
      </c>
    </row>
    <row r="282" spans="1:2" x14ac:dyDescent="0.25">
      <c r="A282" s="7">
        <v>32843</v>
      </c>
      <c r="B282">
        <v>10</v>
      </c>
    </row>
    <row r="283" spans="1:2" x14ac:dyDescent="0.25">
      <c r="A283" s="7">
        <v>32874</v>
      </c>
      <c r="B283">
        <v>10</v>
      </c>
    </row>
    <row r="284" spans="1:2" x14ac:dyDescent="0.25">
      <c r="A284" s="7">
        <v>32905</v>
      </c>
      <c r="B284">
        <v>10</v>
      </c>
    </row>
    <row r="285" spans="1:2" x14ac:dyDescent="0.25">
      <c r="A285" s="7">
        <v>32933</v>
      </c>
      <c r="B285">
        <v>10</v>
      </c>
    </row>
    <row r="286" spans="1:2" x14ac:dyDescent="0.25">
      <c r="A286" s="7">
        <v>32964</v>
      </c>
      <c r="B286">
        <v>10</v>
      </c>
    </row>
    <row r="287" spans="1:2" x14ac:dyDescent="0.25">
      <c r="A287" s="7">
        <v>32994</v>
      </c>
      <c r="B287">
        <v>10</v>
      </c>
    </row>
    <row r="288" spans="1:2" x14ac:dyDescent="0.25">
      <c r="A288" s="7">
        <v>33025</v>
      </c>
      <c r="B288">
        <v>10</v>
      </c>
    </row>
    <row r="289" spans="1:2" x14ac:dyDescent="0.25">
      <c r="A289" s="7">
        <v>33055</v>
      </c>
      <c r="B289">
        <v>10</v>
      </c>
    </row>
    <row r="290" spans="1:2" x14ac:dyDescent="0.25">
      <c r="A290" s="7">
        <v>33086</v>
      </c>
      <c r="B290">
        <v>10</v>
      </c>
    </row>
    <row r="291" spans="1:2" x14ac:dyDescent="0.25">
      <c r="A291" s="7">
        <v>33117</v>
      </c>
      <c r="B291">
        <v>10</v>
      </c>
    </row>
    <row r="292" spans="1:2" x14ac:dyDescent="0.25">
      <c r="A292" s="7">
        <v>33147</v>
      </c>
      <c r="B292">
        <v>10</v>
      </c>
    </row>
    <row r="293" spans="1:2" x14ac:dyDescent="0.25">
      <c r="A293" s="7">
        <v>33178</v>
      </c>
      <c r="B293">
        <v>10</v>
      </c>
    </row>
    <row r="294" spans="1:2" x14ac:dyDescent="0.25">
      <c r="A294" s="7">
        <v>33208</v>
      </c>
      <c r="B294">
        <v>10</v>
      </c>
    </row>
    <row r="295" spans="1:2" x14ac:dyDescent="0.25">
      <c r="A295" s="7">
        <v>33239</v>
      </c>
      <c r="B295">
        <v>10</v>
      </c>
    </row>
    <row r="296" spans="1:2" x14ac:dyDescent="0.25">
      <c r="A296" s="7">
        <v>33270</v>
      </c>
      <c r="B296">
        <v>10</v>
      </c>
    </row>
    <row r="297" spans="1:2" x14ac:dyDescent="0.25">
      <c r="A297" s="7">
        <v>33298</v>
      </c>
      <c r="B297">
        <v>10</v>
      </c>
    </row>
    <row r="298" spans="1:2" x14ac:dyDescent="0.25">
      <c r="A298" s="7">
        <v>33329</v>
      </c>
      <c r="B298">
        <v>10</v>
      </c>
    </row>
    <row r="299" spans="1:2" x14ac:dyDescent="0.25">
      <c r="A299" s="7">
        <v>33359</v>
      </c>
      <c r="B299">
        <v>10</v>
      </c>
    </row>
    <row r="300" spans="1:2" x14ac:dyDescent="0.25">
      <c r="A300" s="7">
        <v>33390</v>
      </c>
      <c r="B300">
        <v>10</v>
      </c>
    </row>
    <row r="301" spans="1:2" x14ac:dyDescent="0.25">
      <c r="A301" s="7">
        <v>33420</v>
      </c>
      <c r="B301">
        <v>11</v>
      </c>
    </row>
    <row r="302" spans="1:2" x14ac:dyDescent="0.25">
      <c r="A302" s="7">
        <v>33451</v>
      </c>
      <c r="B302">
        <v>11</v>
      </c>
    </row>
    <row r="303" spans="1:2" x14ac:dyDescent="0.25">
      <c r="A303" s="7">
        <v>33482</v>
      </c>
      <c r="B303">
        <v>11</v>
      </c>
    </row>
    <row r="304" spans="1:2" x14ac:dyDescent="0.25">
      <c r="A304" s="7">
        <v>33512</v>
      </c>
      <c r="B304">
        <v>12</v>
      </c>
    </row>
    <row r="305" spans="1:2" x14ac:dyDescent="0.25">
      <c r="A305" s="7">
        <v>33543</v>
      </c>
      <c r="B305">
        <v>12</v>
      </c>
    </row>
    <row r="306" spans="1:2" x14ac:dyDescent="0.25">
      <c r="A306" s="7">
        <v>33573</v>
      </c>
      <c r="B306">
        <v>12</v>
      </c>
    </row>
    <row r="307" spans="1:2" x14ac:dyDescent="0.25">
      <c r="A307" s="7">
        <v>33604</v>
      </c>
      <c r="B307">
        <v>12</v>
      </c>
    </row>
    <row r="308" spans="1:2" x14ac:dyDescent="0.25">
      <c r="A308" s="7">
        <v>33635</v>
      </c>
      <c r="B308">
        <v>12</v>
      </c>
    </row>
    <row r="309" spans="1:2" x14ac:dyDescent="0.25">
      <c r="A309" s="7">
        <v>33664</v>
      </c>
      <c r="B309">
        <v>12</v>
      </c>
    </row>
    <row r="310" spans="1:2" x14ac:dyDescent="0.25">
      <c r="A310" s="7">
        <v>33695</v>
      </c>
      <c r="B310">
        <v>12</v>
      </c>
    </row>
    <row r="311" spans="1:2" x14ac:dyDescent="0.25">
      <c r="A311" s="7">
        <v>33725</v>
      </c>
      <c r="B311">
        <v>12</v>
      </c>
    </row>
    <row r="312" spans="1:2" x14ac:dyDescent="0.25">
      <c r="A312" s="7">
        <v>33756</v>
      </c>
      <c r="B312">
        <v>12</v>
      </c>
    </row>
    <row r="313" spans="1:2" x14ac:dyDescent="0.25">
      <c r="A313" s="7">
        <v>33786</v>
      </c>
      <c r="B313">
        <v>12</v>
      </c>
    </row>
    <row r="314" spans="1:2" x14ac:dyDescent="0.25">
      <c r="A314" s="7">
        <v>33817</v>
      </c>
      <c r="B314">
        <v>12</v>
      </c>
    </row>
    <row r="315" spans="1:2" x14ac:dyDescent="0.25">
      <c r="A315" s="7">
        <v>33848</v>
      </c>
      <c r="B315">
        <v>12</v>
      </c>
    </row>
    <row r="316" spans="1:2" x14ac:dyDescent="0.25">
      <c r="A316" s="7">
        <v>33878</v>
      </c>
      <c r="B316">
        <v>12</v>
      </c>
    </row>
    <row r="317" spans="1:2" x14ac:dyDescent="0.25">
      <c r="A317" s="7">
        <v>33909</v>
      </c>
      <c r="B317">
        <v>12</v>
      </c>
    </row>
    <row r="318" spans="1:2" x14ac:dyDescent="0.25">
      <c r="A318" s="7">
        <v>33939</v>
      </c>
      <c r="B318">
        <v>12</v>
      </c>
    </row>
    <row r="319" spans="1:2" x14ac:dyDescent="0.25">
      <c r="A319" s="7">
        <v>33970</v>
      </c>
      <c r="B319">
        <v>12</v>
      </c>
    </row>
    <row r="320" spans="1:2" x14ac:dyDescent="0.25">
      <c r="A320" s="7">
        <v>34001</v>
      </c>
      <c r="B320">
        <v>12</v>
      </c>
    </row>
    <row r="321" spans="1:2" x14ac:dyDescent="0.25">
      <c r="A321" s="7">
        <v>34029</v>
      </c>
      <c r="B321">
        <v>12</v>
      </c>
    </row>
    <row r="322" spans="1:2" x14ac:dyDescent="0.25">
      <c r="A322" s="7">
        <v>34060</v>
      </c>
      <c r="B322">
        <v>12</v>
      </c>
    </row>
    <row r="323" spans="1:2" x14ac:dyDescent="0.25">
      <c r="A323" s="7">
        <v>34090</v>
      </c>
      <c r="B323">
        <v>12</v>
      </c>
    </row>
    <row r="324" spans="1:2" x14ac:dyDescent="0.25">
      <c r="A324" s="7">
        <v>34121</v>
      </c>
      <c r="B324">
        <v>12</v>
      </c>
    </row>
    <row r="325" spans="1:2" x14ac:dyDescent="0.25">
      <c r="A325" s="7">
        <v>34151</v>
      </c>
      <c r="B325">
        <v>12</v>
      </c>
    </row>
    <row r="326" spans="1:2" x14ac:dyDescent="0.25">
      <c r="A326" s="7">
        <v>34182</v>
      </c>
      <c r="B326">
        <v>12</v>
      </c>
    </row>
    <row r="327" spans="1:2" x14ac:dyDescent="0.25">
      <c r="A327" s="7">
        <v>34213</v>
      </c>
      <c r="B327">
        <v>12</v>
      </c>
    </row>
    <row r="328" spans="1:2" x14ac:dyDescent="0.25">
      <c r="A328" s="7">
        <v>34243</v>
      </c>
      <c r="B328">
        <v>12</v>
      </c>
    </row>
    <row r="329" spans="1:2" x14ac:dyDescent="0.25">
      <c r="A329" s="7">
        <v>34274</v>
      </c>
      <c r="B329">
        <v>12</v>
      </c>
    </row>
    <row r="330" spans="1:2" x14ac:dyDescent="0.25">
      <c r="A330" s="7">
        <v>34304</v>
      </c>
      <c r="B330">
        <v>12</v>
      </c>
    </row>
    <row r="331" spans="1:2" x14ac:dyDescent="0.25">
      <c r="A331" s="7">
        <v>34335</v>
      </c>
      <c r="B331">
        <v>12</v>
      </c>
    </row>
    <row r="332" spans="1:2" x14ac:dyDescent="0.25">
      <c r="A332" s="7">
        <v>34366</v>
      </c>
      <c r="B332">
        <v>12</v>
      </c>
    </row>
    <row r="333" spans="1:2" x14ac:dyDescent="0.25">
      <c r="A333" s="7">
        <v>34394</v>
      </c>
      <c r="B333">
        <v>12</v>
      </c>
    </row>
    <row r="334" spans="1:2" x14ac:dyDescent="0.25">
      <c r="A334" s="7">
        <v>34425</v>
      </c>
      <c r="B334">
        <v>12</v>
      </c>
    </row>
    <row r="335" spans="1:2" x14ac:dyDescent="0.25">
      <c r="A335" s="7">
        <v>34455</v>
      </c>
      <c r="B335">
        <v>12</v>
      </c>
    </row>
    <row r="336" spans="1:2" x14ac:dyDescent="0.25">
      <c r="A336" s="7">
        <v>34486</v>
      </c>
      <c r="B336">
        <v>12</v>
      </c>
    </row>
    <row r="337" spans="1:2" x14ac:dyDescent="0.25">
      <c r="A337" s="7">
        <v>34516</v>
      </c>
      <c r="B337">
        <v>12</v>
      </c>
    </row>
    <row r="338" spans="1:2" x14ac:dyDescent="0.25">
      <c r="A338" s="7">
        <v>34547</v>
      </c>
      <c r="B338">
        <v>12</v>
      </c>
    </row>
    <row r="339" spans="1:2" x14ac:dyDescent="0.25">
      <c r="A339" s="7">
        <v>34578</v>
      </c>
      <c r="B339">
        <v>12</v>
      </c>
    </row>
    <row r="340" spans="1:2" x14ac:dyDescent="0.25">
      <c r="A340" s="7">
        <v>34608</v>
      </c>
      <c r="B340">
        <v>12</v>
      </c>
    </row>
    <row r="341" spans="1:2" x14ac:dyDescent="0.25">
      <c r="A341" s="7">
        <v>34639</v>
      </c>
      <c r="B341">
        <v>12</v>
      </c>
    </row>
    <row r="342" spans="1:2" x14ac:dyDescent="0.25">
      <c r="A342" s="7">
        <v>34669</v>
      </c>
      <c r="B342">
        <v>12</v>
      </c>
    </row>
    <row r="343" spans="1:2" x14ac:dyDescent="0.25">
      <c r="A343" s="7">
        <v>34700</v>
      </c>
      <c r="B343">
        <v>12</v>
      </c>
    </row>
    <row r="344" spans="1:2" x14ac:dyDescent="0.25">
      <c r="A344" s="7">
        <v>34731</v>
      </c>
      <c r="B344">
        <v>12</v>
      </c>
    </row>
    <row r="345" spans="1:2" x14ac:dyDescent="0.25">
      <c r="A345" s="7">
        <v>34759</v>
      </c>
      <c r="B345">
        <v>12</v>
      </c>
    </row>
    <row r="346" spans="1:2" x14ac:dyDescent="0.25">
      <c r="A346" s="7">
        <v>34790</v>
      </c>
      <c r="B346">
        <v>12</v>
      </c>
    </row>
    <row r="347" spans="1:2" x14ac:dyDescent="0.25">
      <c r="A347" s="7">
        <v>34820</v>
      </c>
      <c r="B347">
        <v>12</v>
      </c>
    </row>
    <row r="348" spans="1:2" x14ac:dyDescent="0.25">
      <c r="A348" s="7">
        <v>34851</v>
      </c>
      <c r="B348">
        <v>12</v>
      </c>
    </row>
    <row r="349" spans="1:2" x14ac:dyDescent="0.25">
      <c r="A349" s="7">
        <v>34881</v>
      </c>
      <c r="B349">
        <v>12</v>
      </c>
    </row>
    <row r="350" spans="1:2" x14ac:dyDescent="0.25">
      <c r="A350" s="7">
        <v>34912</v>
      </c>
      <c r="B350">
        <v>12</v>
      </c>
    </row>
    <row r="351" spans="1:2" x14ac:dyDescent="0.25">
      <c r="A351" s="7">
        <v>34943</v>
      </c>
      <c r="B351">
        <v>12</v>
      </c>
    </row>
    <row r="352" spans="1:2" x14ac:dyDescent="0.25">
      <c r="A352" s="7">
        <v>34973</v>
      </c>
      <c r="B352">
        <v>12</v>
      </c>
    </row>
    <row r="353" spans="1:2" x14ac:dyDescent="0.25">
      <c r="A353" s="7">
        <v>35004</v>
      </c>
      <c r="B353">
        <v>12</v>
      </c>
    </row>
    <row r="354" spans="1:2" x14ac:dyDescent="0.25">
      <c r="A354" s="7">
        <v>35034</v>
      </c>
      <c r="B354">
        <v>12</v>
      </c>
    </row>
    <row r="355" spans="1:2" x14ac:dyDescent="0.25">
      <c r="A355" s="7">
        <v>35065</v>
      </c>
      <c r="B355">
        <v>12</v>
      </c>
    </row>
    <row r="356" spans="1:2" x14ac:dyDescent="0.25">
      <c r="A356" s="7">
        <v>35096</v>
      </c>
      <c r="B356">
        <v>12</v>
      </c>
    </row>
    <row r="357" spans="1:2" x14ac:dyDescent="0.25">
      <c r="A357" s="7">
        <v>35125</v>
      </c>
      <c r="B357">
        <v>12</v>
      </c>
    </row>
    <row r="358" spans="1:2" x14ac:dyDescent="0.25">
      <c r="A358" s="7">
        <v>35156</v>
      </c>
      <c r="B358">
        <v>12</v>
      </c>
    </row>
    <row r="359" spans="1:2" x14ac:dyDescent="0.25">
      <c r="A359" s="7">
        <v>35186</v>
      </c>
      <c r="B359">
        <v>12</v>
      </c>
    </row>
    <row r="360" spans="1:2" x14ac:dyDescent="0.25">
      <c r="A360" s="7">
        <v>35217</v>
      </c>
      <c r="B360">
        <v>12</v>
      </c>
    </row>
    <row r="361" spans="1:2" x14ac:dyDescent="0.25">
      <c r="A361" s="7">
        <v>35247</v>
      </c>
      <c r="B361">
        <v>12</v>
      </c>
    </row>
    <row r="362" spans="1:2" x14ac:dyDescent="0.25">
      <c r="A362" s="7">
        <v>35278</v>
      </c>
      <c r="B362">
        <v>12</v>
      </c>
    </row>
    <row r="363" spans="1:2" x14ac:dyDescent="0.25">
      <c r="A363" s="7">
        <v>35309</v>
      </c>
      <c r="B363">
        <v>12</v>
      </c>
    </row>
    <row r="364" spans="1:2" x14ac:dyDescent="0.25">
      <c r="A364" s="7">
        <v>35339</v>
      </c>
      <c r="B364">
        <v>12</v>
      </c>
    </row>
    <row r="365" spans="1:2" x14ac:dyDescent="0.25">
      <c r="A365" s="7">
        <v>35370</v>
      </c>
      <c r="B365">
        <v>12</v>
      </c>
    </row>
    <row r="366" spans="1:2" x14ac:dyDescent="0.25">
      <c r="A366" s="7">
        <v>35400</v>
      </c>
      <c r="B366">
        <v>12</v>
      </c>
    </row>
    <row r="367" spans="1:2" x14ac:dyDescent="0.25">
      <c r="A367" s="7">
        <v>35431</v>
      </c>
      <c r="B367">
        <v>12</v>
      </c>
    </row>
    <row r="368" spans="1:2" x14ac:dyDescent="0.25">
      <c r="A368" s="7">
        <v>35462</v>
      </c>
      <c r="B368">
        <v>12</v>
      </c>
    </row>
    <row r="369" spans="1:2" x14ac:dyDescent="0.25">
      <c r="A369" s="7">
        <v>35490</v>
      </c>
      <c r="B369">
        <v>12</v>
      </c>
    </row>
    <row r="370" spans="1:2" x14ac:dyDescent="0.25">
      <c r="A370" s="7">
        <v>35521</v>
      </c>
      <c r="B370">
        <v>11</v>
      </c>
    </row>
    <row r="371" spans="1:2" x14ac:dyDescent="0.25">
      <c r="A371" s="7">
        <v>35551</v>
      </c>
      <c r="B371">
        <v>11</v>
      </c>
    </row>
    <row r="372" spans="1:2" x14ac:dyDescent="0.25">
      <c r="A372" s="7">
        <v>35582</v>
      </c>
      <c r="B372">
        <v>10</v>
      </c>
    </row>
    <row r="373" spans="1:2" x14ac:dyDescent="0.25">
      <c r="A373" s="7">
        <v>35612</v>
      </c>
      <c r="B373">
        <v>10</v>
      </c>
    </row>
    <row r="374" spans="1:2" x14ac:dyDescent="0.25">
      <c r="A374" s="7">
        <v>35643</v>
      </c>
      <c r="B374">
        <v>10</v>
      </c>
    </row>
    <row r="375" spans="1:2" x14ac:dyDescent="0.25">
      <c r="A375" s="7">
        <v>35674</v>
      </c>
      <c r="B375">
        <v>10</v>
      </c>
    </row>
    <row r="376" spans="1:2" x14ac:dyDescent="0.25">
      <c r="A376" s="7">
        <v>35704</v>
      </c>
      <c r="B376">
        <v>9</v>
      </c>
    </row>
    <row r="377" spans="1:2" x14ac:dyDescent="0.25">
      <c r="A377" s="7">
        <v>35735</v>
      </c>
      <c r="B377">
        <v>9</v>
      </c>
    </row>
    <row r="378" spans="1:2" x14ac:dyDescent="0.25">
      <c r="A378" s="7">
        <v>35765</v>
      </c>
      <c r="B378">
        <v>9</v>
      </c>
    </row>
    <row r="379" spans="1:2" x14ac:dyDescent="0.25">
      <c r="A379" s="7">
        <v>35796</v>
      </c>
      <c r="B379">
        <v>11</v>
      </c>
    </row>
    <row r="380" spans="1:2" x14ac:dyDescent="0.25">
      <c r="A380" s="7">
        <v>35827</v>
      </c>
      <c r="B380">
        <v>11</v>
      </c>
    </row>
    <row r="381" spans="1:2" x14ac:dyDescent="0.25">
      <c r="A381" s="7">
        <v>35855</v>
      </c>
      <c r="B381">
        <v>10.5</v>
      </c>
    </row>
    <row r="382" spans="1:2" x14ac:dyDescent="0.25">
      <c r="A382" s="7">
        <v>35886</v>
      </c>
      <c r="B382">
        <v>10</v>
      </c>
    </row>
    <row r="383" spans="1:2" x14ac:dyDescent="0.25">
      <c r="A383" s="7">
        <v>35916</v>
      </c>
      <c r="B383">
        <v>9</v>
      </c>
    </row>
    <row r="384" spans="1:2" x14ac:dyDescent="0.25">
      <c r="A384" s="7">
        <v>35947</v>
      </c>
      <c r="B384">
        <v>9</v>
      </c>
    </row>
    <row r="385" spans="1:2" x14ac:dyDescent="0.25">
      <c r="A385" s="7">
        <v>35977</v>
      </c>
      <c r="B385">
        <v>9</v>
      </c>
    </row>
    <row r="386" spans="1:2" x14ac:dyDescent="0.25">
      <c r="A386" s="7">
        <v>36008</v>
      </c>
      <c r="B386">
        <v>9</v>
      </c>
    </row>
    <row r="387" spans="1:2" x14ac:dyDescent="0.25">
      <c r="A387" s="7">
        <v>36039</v>
      </c>
      <c r="B387">
        <v>9</v>
      </c>
    </row>
    <row r="388" spans="1:2" x14ac:dyDescent="0.25">
      <c r="A388" s="7">
        <v>36069</v>
      </c>
      <c r="B388">
        <v>9</v>
      </c>
    </row>
    <row r="389" spans="1:2" x14ac:dyDescent="0.25">
      <c r="A389" s="7">
        <v>36100</v>
      </c>
      <c r="B389">
        <v>9</v>
      </c>
    </row>
    <row r="390" spans="1:2" x14ac:dyDescent="0.25">
      <c r="A390" s="7">
        <v>36130</v>
      </c>
      <c r="B390">
        <v>9</v>
      </c>
    </row>
    <row r="391" spans="1:2" x14ac:dyDescent="0.25">
      <c r="A391" s="7">
        <v>36161</v>
      </c>
      <c r="B391">
        <v>9</v>
      </c>
    </row>
    <row r="392" spans="1:2" x14ac:dyDescent="0.25">
      <c r="A392" s="7">
        <v>36192</v>
      </c>
      <c r="B392">
        <v>9</v>
      </c>
    </row>
    <row r="393" spans="1:2" x14ac:dyDescent="0.25">
      <c r="A393" s="7">
        <v>36220</v>
      </c>
      <c r="B393">
        <v>8</v>
      </c>
    </row>
    <row r="394" spans="1:2" x14ac:dyDescent="0.25">
      <c r="A394" s="7">
        <v>36251</v>
      </c>
      <c r="B394">
        <v>8</v>
      </c>
    </row>
    <row r="395" spans="1:2" x14ac:dyDescent="0.25">
      <c r="A395" s="7">
        <v>36281</v>
      </c>
      <c r="B395">
        <v>8</v>
      </c>
    </row>
    <row r="396" spans="1:2" x14ac:dyDescent="0.25">
      <c r="A396" s="7">
        <v>36312</v>
      </c>
      <c r="B396">
        <v>8</v>
      </c>
    </row>
    <row r="397" spans="1:2" x14ac:dyDescent="0.25">
      <c r="A397" s="7">
        <v>36342</v>
      </c>
      <c r="B397">
        <v>8</v>
      </c>
    </row>
    <row r="398" spans="1:2" x14ac:dyDescent="0.25">
      <c r="A398" s="7">
        <v>36373</v>
      </c>
      <c r="B398">
        <v>8</v>
      </c>
    </row>
    <row r="399" spans="1:2" x14ac:dyDescent="0.25">
      <c r="A399" s="7">
        <v>36404</v>
      </c>
      <c r="B399">
        <v>8</v>
      </c>
    </row>
    <row r="400" spans="1:2" x14ac:dyDescent="0.25">
      <c r="A400" s="7">
        <v>36434</v>
      </c>
      <c r="B400">
        <v>8</v>
      </c>
    </row>
    <row r="401" spans="1:2" x14ac:dyDescent="0.25">
      <c r="A401" s="7">
        <v>36465</v>
      </c>
      <c r="B401">
        <v>8</v>
      </c>
    </row>
    <row r="402" spans="1:2" x14ac:dyDescent="0.25">
      <c r="A402" s="7">
        <v>36495</v>
      </c>
      <c r="B402">
        <v>8</v>
      </c>
    </row>
    <row r="403" spans="1:2" x14ac:dyDescent="0.25">
      <c r="A403" s="7">
        <v>36526</v>
      </c>
      <c r="B403">
        <v>8</v>
      </c>
    </row>
    <row r="404" spans="1:2" x14ac:dyDescent="0.25">
      <c r="A404" s="7">
        <v>36557</v>
      </c>
      <c r="B404">
        <v>8</v>
      </c>
    </row>
    <row r="405" spans="1:2" x14ac:dyDescent="0.25">
      <c r="A405" s="7">
        <v>36586</v>
      </c>
      <c r="B405">
        <v>8</v>
      </c>
    </row>
    <row r="406" spans="1:2" x14ac:dyDescent="0.25">
      <c r="A406" s="7">
        <v>36617</v>
      </c>
      <c r="B406">
        <v>7</v>
      </c>
    </row>
    <row r="407" spans="1:2" x14ac:dyDescent="0.25">
      <c r="A407" s="7">
        <v>36647</v>
      </c>
      <c r="B407">
        <v>7</v>
      </c>
    </row>
    <row r="408" spans="1:2" x14ac:dyDescent="0.25">
      <c r="A408" s="7">
        <v>36678</v>
      </c>
      <c r="B408">
        <v>7</v>
      </c>
    </row>
    <row r="409" spans="1:2" x14ac:dyDescent="0.25">
      <c r="A409" s="7">
        <v>36708</v>
      </c>
      <c r="B409">
        <v>8</v>
      </c>
    </row>
    <row r="410" spans="1:2" x14ac:dyDescent="0.25">
      <c r="A410" s="7">
        <v>36739</v>
      </c>
      <c r="B410">
        <v>8</v>
      </c>
    </row>
    <row r="411" spans="1:2" x14ac:dyDescent="0.25">
      <c r="A411" s="7">
        <v>36770</v>
      </c>
      <c r="B411">
        <v>8</v>
      </c>
    </row>
    <row r="412" spans="1:2" x14ac:dyDescent="0.25">
      <c r="A412" s="7">
        <v>36800</v>
      </c>
      <c r="B412">
        <v>8</v>
      </c>
    </row>
    <row r="413" spans="1:2" x14ac:dyDescent="0.25">
      <c r="A413" s="7">
        <v>36831</v>
      </c>
      <c r="B413">
        <v>8</v>
      </c>
    </row>
    <row r="414" spans="1:2" x14ac:dyDescent="0.25">
      <c r="A414" s="7">
        <v>36861</v>
      </c>
      <c r="B414">
        <v>8</v>
      </c>
    </row>
    <row r="415" spans="1:2" x14ac:dyDescent="0.25">
      <c r="A415" s="7">
        <v>36892</v>
      </c>
      <c r="B415">
        <v>8</v>
      </c>
    </row>
    <row r="416" spans="1:2" x14ac:dyDescent="0.25">
      <c r="A416" s="7">
        <v>36923</v>
      </c>
      <c r="B416">
        <v>7.5</v>
      </c>
    </row>
    <row r="417" spans="1:2" x14ac:dyDescent="0.25">
      <c r="A417" s="7">
        <v>36951</v>
      </c>
      <c r="B417">
        <v>7</v>
      </c>
    </row>
    <row r="418" spans="1:2" x14ac:dyDescent="0.25">
      <c r="A418" s="7">
        <v>36982</v>
      </c>
      <c r="B418">
        <v>7</v>
      </c>
    </row>
    <row r="419" spans="1:2" x14ac:dyDescent="0.25">
      <c r="A419" s="7">
        <v>37012</v>
      </c>
      <c r="B419">
        <v>7</v>
      </c>
    </row>
    <row r="420" spans="1:2" x14ac:dyDescent="0.25">
      <c r="A420" s="7">
        <v>37043</v>
      </c>
      <c r="B420">
        <v>7</v>
      </c>
    </row>
    <row r="421" spans="1:2" x14ac:dyDescent="0.25">
      <c r="A421" s="7">
        <v>37073</v>
      </c>
      <c r="B421">
        <v>7</v>
      </c>
    </row>
    <row r="422" spans="1:2" x14ac:dyDescent="0.25">
      <c r="A422" s="7">
        <v>37104</v>
      </c>
      <c r="B422">
        <v>7</v>
      </c>
    </row>
    <row r="423" spans="1:2" x14ac:dyDescent="0.25">
      <c r="A423" s="7">
        <v>37135</v>
      </c>
      <c r="B423">
        <v>7</v>
      </c>
    </row>
    <row r="424" spans="1:2" x14ac:dyDescent="0.25">
      <c r="A424" s="7">
        <v>37165</v>
      </c>
      <c r="B424">
        <v>6.5</v>
      </c>
    </row>
    <row r="425" spans="1:2" x14ac:dyDescent="0.25">
      <c r="A425" s="7">
        <v>37196</v>
      </c>
      <c r="B425">
        <v>6.5</v>
      </c>
    </row>
    <row r="426" spans="1:2" x14ac:dyDescent="0.25">
      <c r="A426" s="7">
        <v>37226</v>
      </c>
      <c r="B426">
        <v>6.5</v>
      </c>
    </row>
    <row r="427" spans="1:2" x14ac:dyDescent="0.25">
      <c r="A427" s="7">
        <v>37257</v>
      </c>
      <c r="B427">
        <v>6.5</v>
      </c>
    </row>
    <row r="428" spans="1:2" x14ac:dyDescent="0.25">
      <c r="A428" s="7">
        <v>37288</v>
      </c>
      <c r="B428">
        <v>6.5</v>
      </c>
    </row>
    <row r="429" spans="1:2" x14ac:dyDescent="0.25">
      <c r="A429" s="7">
        <v>37316</v>
      </c>
      <c r="B429">
        <v>6.5</v>
      </c>
    </row>
    <row r="430" spans="1:2" x14ac:dyDescent="0.25">
      <c r="A430" s="7">
        <v>37347</v>
      </c>
      <c r="B430">
        <v>6.5</v>
      </c>
    </row>
    <row r="431" spans="1:2" x14ac:dyDescent="0.25">
      <c r="A431" s="7">
        <v>37377</v>
      </c>
      <c r="B431">
        <v>6.5</v>
      </c>
    </row>
    <row r="432" spans="1:2" x14ac:dyDescent="0.25">
      <c r="A432" s="7">
        <v>37408</v>
      </c>
      <c r="B432">
        <v>6.5</v>
      </c>
    </row>
    <row r="433" spans="1:2" x14ac:dyDescent="0.25">
      <c r="A433" s="7">
        <v>37438</v>
      </c>
      <c r="B433">
        <v>6.5</v>
      </c>
    </row>
    <row r="434" spans="1:2" x14ac:dyDescent="0.25">
      <c r="A434" s="7">
        <v>37469</v>
      </c>
      <c r="B434">
        <v>6.5</v>
      </c>
    </row>
    <row r="435" spans="1:2" x14ac:dyDescent="0.25">
      <c r="A435" s="7">
        <v>37500</v>
      </c>
      <c r="B435">
        <v>6.5</v>
      </c>
    </row>
    <row r="436" spans="1:2" x14ac:dyDescent="0.25">
      <c r="A436" s="7">
        <v>37530</v>
      </c>
      <c r="B436">
        <v>6.5</v>
      </c>
    </row>
    <row r="437" spans="1:2" x14ac:dyDescent="0.25">
      <c r="A437" s="7">
        <v>37561</v>
      </c>
      <c r="B437">
        <v>6.25</v>
      </c>
    </row>
    <row r="438" spans="1:2" x14ac:dyDescent="0.25">
      <c r="A438" s="7">
        <v>37591</v>
      </c>
      <c r="B438">
        <v>6.25</v>
      </c>
    </row>
    <row r="439" spans="1:2" x14ac:dyDescent="0.25">
      <c r="A439" s="7">
        <v>37622</v>
      </c>
      <c r="B439">
        <v>6.25</v>
      </c>
    </row>
    <row r="440" spans="1:2" x14ac:dyDescent="0.25">
      <c r="A440" s="7">
        <v>37653</v>
      </c>
      <c r="B440">
        <v>6.25</v>
      </c>
    </row>
    <row r="441" spans="1:2" x14ac:dyDescent="0.25">
      <c r="A441" s="7">
        <v>37681</v>
      </c>
      <c r="B441">
        <v>6.25</v>
      </c>
    </row>
    <row r="442" spans="1:2" x14ac:dyDescent="0.25">
      <c r="A442" s="7">
        <v>37712</v>
      </c>
      <c r="B442">
        <v>6.25</v>
      </c>
    </row>
    <row r="443" spans="1:2" x14ac:dyDescent="0.25">
      <c r="A443" s="7">
        <v>37742</v>
      </c>
      <c r="B443">
        <v>6</v>
      </c>
    </row>
    <row r="444" spans="1:2" x14ac:dyDescent="0.25">
      <c r="A444" s="7">
        <v>37773</v>
      </c>
      <c r="B444">
        <v>6</v>
      </c>
    </row>
    <row r="445" spans="1:2" x14ac:dyDescent="0.25">
      <c r="A445" s="7">
        <v>37803</v>
      </c>
      <c r="B445">
        <v>6</v>
      </c>
    </row>
    <row r="446" spans="1:2" x14ac:dyDescent="0.25">
      <c r="A446" s="7">
        <v>37834</v>
      </c>
      <c r="B446">
        <v>6</v>
      </c>
    </row>
    <row r="447" spans="1:2" x14ac:dyDescent="0.25">
      <c r="A447" s="7">
        <v>37865</v>
      </c>
      <c r="B447">
        <v>6</v>
      </c>
    </row>
    <row r="448" spans="1:2" x14ac:dyDescent="0.25">
      <c r="A448" s="7">
        <v>37895</v>
      </c>
      <c r="B448">
        <v>6</v>
      </c>
    </row>
    <row r="449" spans="1:2" x14ac:dyDescent="0.25">
      <c r="A449" s="7">
        <v>37926</v>
      </c>
      <c r="B449">
        <v>6</v>
      </c>
    </row>
    <row r="450" spans="1:2" x14ac:dyDescent="0.25">
      <c r="A450" s="7">
        <v>37956</v>
      </c>
      <c r="B450">
        <v>6</v>
      </c>
    </row>
    <row r="451" spans="1:2" x14ac:dyDescent="0.25">
      <c r="A451" s="7">
        <v>37987</v>
      </c>
      <c r="B451">
        <v>6</v>
      </c>
    </row>
    <row r="452" spans="1:2" x14ac:dyDescent="0.25">
      <c r="A452" s="7">
        <v>38018</v>
      </c>
      <c r="B452">
        <v>6</v>
      </c>
    </row>
    <row r="453" spans="1:2" x14ac:dyDescent="0.25">
      <c r="A453" s="7">
        <v>38047</v>
      </c>
      <c r="B453">
        <v>6</v>
      </c>
    </row>
    <row r="454" spans="1:2" x14ac:dyDescent="0.25">
      <c r="A454" s="7">
        <v>38078</v>
      </c>
      <c r="B454">
        <v>6</v>
      </c>
    </row>
    <row r="455" spans="1:2" x14ac:dyDescent="0.25">
      <c r="A455" s="7">
        <v>38108</v>
      </c>
      <c r="B455">
        <v>6</v>
      </c>
    </row>
    <row r="456" spans="1:2" x14ac:dyDescent="0.25">
      <c r="A456" s="7">
        <v>38139</v>
      </c>
      <c r="B456">
        <v>6</v>
      </c>
    </row>
    <row r="457" spans="1:2" x14ac:dyDescent="0.25">
      <c r="A457" s="7">
        <v>38169</v>
      </c>
      <c r="B457">
        <v>6</v>
      </c>
    </row>
    <row r="458" spans="1:2" x14ac:dyDescent="0.25">
      <c r="A458" s="7">
        <v>38200</v>
      </c>
      <c r="B458">
        <v>6</v>
      </c>
    </row>
    <row r="459" spans="1:2" x14ac:dyDescent="0.25">
      <c r="A459" s="7">
        <v>38231</v>
      </c>
      <c r="B459">
        <v>6</v>
      </c>
    </row>
    <row r="460" spans="1:2" x14ac:dyDescent="0.25">
      <c r="A460" s="7">
        <v>38261</v>
      </c>
      <c r="B460">
        <v>6</v>
      </c>
    </row>
    <row r="461" spans="1:2" x14ac:dyDescent="0.25">
      <c r="A461" s="7">
        <v>38292</v>
      </c>
      <c r="B461">
        <v>6</v>
      </c>
    </row>
    <row r="462" spans="1:2" x14ac:dyDescent="0.25">
      <c r="A462" s="7">
        <v>38322</v>
      </c>
      <c r="B462">
        <v>6</v>
      </c>
    </row>
    <row r="463" spans="1:2" x14ac:dyDescent="0.25">
      <c r="A463" s="7">
        <v>38353</v>
      </c>
      <c r="B463">
        <v>6</v>
      </c>
    </row>
    <row r="464" spans="1:2" x14ac:dyDescent="0.25">
      <c r="A464" s="7">
        <v>38384</v>
      </c>
      <c r="B464">
        <v>6</v>
      </c>
    </row>
    <row r="465" spans="1:2" x14ac:dyDescent="0.25">
      <c r="A465" s="7">
        <v>38412</v>
      </c>
      <c r="B465">
        <v>6</v>
      </c>
    </row>
    <row r="466" spans="1:2" x14ac:dyDescent="0.25">
      <c r="A466" s="7">
        <v>38443</v>
      </c>
      <c r="B466">
        <v>6</v>
      </c>
    </row>
    <row r="467" spans="1:2" x14ac:dyDescent="0.25">
      <c r="A467" s="7">
        <v>38473</v>
      </c>
      <c r="B467">
        <v>6</v>
      </c>
    </row>
    <row r="468" spans="1:2" x14ac:dyDescent="0.25">
      <c r="A468" s="7">
        <v>38504</v>
      </c>
      <c r="B468">
        <v>6</v>
      </c>
    </row>
    <row r="469" spans="1:2" x14ac:dyDescent="0.25">
      <c r="A469" s="7">
        <v>38534</v>
      </c>
      <c r="B469">
        <v>6</v>
      </c>
    </row>
    <row r="470" spans="1:2" x14ac:dyDescent="0.25">
      <c r="A470" s="7">
        <v>38565</v>
      </c>
      <c r="B470">
        <v>6</v>
      </c>
    </row>
    <row r="471" spans="1:2" x14ac:dyDescent="0.25">
      <c r="A471" s="7">
        <v>38596</v>
      </c>
      <c r="B471">
        <v>6</v>
      </c>
    </row>
    <row r="472" spans="1:2" x14ac:dyDescent="0.25">
      <c r="A472" s="7">
        <v>38626</v>
      </c>
      <c r="B472">
        <v>6</v>
      </c>
    </row>
    <row r="473" spans="1:2" x14ac:dyDescent="0.25">
      <c r="A473" s="7">
        <v>38657</v>
      </c>
      <c r="B473">
        <v>6</v>
      </c>
    </row>
    <row r="474" spans="1:2" x14ac:dyDescent="0.25">
      <c r="A474" s="7">
        <v>38687</v>
      </c>
      <c r="B474">
        <v>6</v>
      </c>
    </row>
    <row r="475" spans="1:2" x14ac:dyDescent="0.25">
      <c r="A475" s="7">
        <v>38718</v>
      </c>
      <c r="B475">
        <v>6</v>
      </c>
    </row>
    <row r="476" spans="1:2" x14ac:dyDescent="0.25">
      <c r="A476" s="7">
        <v>38749</v>
      </c>
      <c r="B476">
        <v>6</v>
      </c>
    </row>
    <row r="477" spans="1:2" x14ac:dyDescent="0.25">
      <c r="A477" s="7">
        <v>38777</v>
      </c>
      <c r="B477">
        <v>6</v>
      </c>
    </row>
    <row r="478" spans="1:2" x14ac:dyDescent="0.25">
      <c r="A478" s="7">
        <v>38808</v>
      </c>
      <c r="B478">
        <v>6</v>
      </c>
    </row>
    <row r="479" spans="1:2" x14ac:dyDescent="0.25">
      <c r="A479" s="7">
        <v>38838</v>
      </c>
      <c r="B479">
        <v>6</v>
      </c>
    </row>
    <row r="480" spans="1:2" x14ac:dyDescent="0.25">
      <c r="A480" s="7">
        <v>38869</v>
      </c>
      <c r="B480">
        <v>6</v>
      </c>
    </row>
    <row r="481" spans="1:2" x14ac:dyDescent="0.25">
      <c r="A481" s="7">
        <v>38899</v>
      </c>
      <c r="B481">
        <v>6</v>
      </c>
    </row>
    <row r="482" spans="1:2" x14ac:dyDescent="0.25">
      <c r="A482" s="7">
        <v>38930</v>
      </c>
      <c r="B482">
        <v>6</v>
      </c>
    </row>
    <row r="483" spans="1:2" x14ac:dyDescent="0.25">
      <c r="A483" s="7">
        <v>38961</v>
      </c>
      <c r="B483">
        <v>6</v>
      </c>
    </row>
    <row r="484" spans="1:2" x14ac:dyDescent="0.25">
      <c r="A484" s="7">
        <v>38991</v>
      </c>
      <c r="B484">
        <v>6</v>
      </c>
    </row>
    <row r="485" spans="1:2" x14ac:dyDescent="0.25">
      <c r="A485" s="7">
        <v>39022</v>
      </c>
      <c r="B485">
        <v>6</v>
      </c>
    </row>
    <row r="486" spans="1:2" x14ac:dyDescent="0.25">
      <c r="A486" s="7">
        <v>39052</v>
      </c>
      <c r="B486">
        <v>6</v>
      </c>
    </row>
    <row r="487" spans="1:2" x14ac:dyDescent="0.25">
      <c r="A487" s="7">
        <v>39083</v>
      </c>
      <c r="B487">
        <v>6</v>
      </c>
    </row>
    <row r="488" spans="1:2" x14ac:dyDescent="0.25">
      <c r="A488" s="7">
        <v>39114</v>
      </c>
      <c r="B488">
        <v>6</v>
      </c>
    </row>
    <row r="489" spans="1:2" x14ac:dyDescent="0.25">
      <c r="A489" s="7">
        <v>39142</v>
      </c>
      <c r="B489">
        <v>6</v>
      </c>
    </row>
    <row r="490" spans="1:2" x14ac:dyDescent="0.25">
      <c r="A490" s="7">
        <v>39173</v>
      </c>
      <c r="B490">
        <v>6</v>
      </c>
    </row>
    <row r="491" spans="1:2" x14ac:dyDescent="0.25">
      <c r="A491" s="7">
        <v>39203</v>
      </c>
      <c r="B491">
        <v>6</v>
      </c>
    </row>
    <row r="492" spans="1:2" x14ac:dyDescent="0.25">
      <c r="A492" s="7">
        <v>39234</v>
      </c>
      <c r="B492">
        <v>6</v>
      </c>
    </row>
    <row r="493" spans="1:2" x14ac:dyDescent="0.25">
      <c r="A493" s="7">
        <v>39264</v>
      </c>
      <c r="B493">
        <v>6</v>
      </c>
    </row>
    <row r="494" spans="1:2" x14ac:dyDescent="0.25">
      <c r="A494" s="7">
        <v>39295</v>
      </c>
      <c r="B494">
        <v>6</v>
      </c>
    </row>
    <row r="495" spans="1:2" x14ac:dyDescent="0.25">
      <c r="A495" s="7">
        <v>39326</v>
      </c>
      <c r="B495">
        <v>6</v>
      </c>
    </row>
    <row r="496" spans="1:2" x14ac:dyDescent="0.25">
      <c r="A496" s="7">
        <v>39356</v>
      </c>
      <c r="B496">
        <v>6</v>
      </c>
    </row>
    <row r="497" spans="1:2" x14ac:dyDescent="0.25">
      <c r="A497" s="7">
        <v>39387</v>
      </c>
      <c r="B497">
        <v>6</v>
      </c>
    </row>
    <row r="498" spans="1:2" x14ac:dyDescent="0.25">
      <c r="A498" s="7">
        <v>39417</v>
      </c>
      <c r="B498">
        <v>6</v>
      </c>
    </row>
    <row r="499" spans="1:2" x14ac:dyDescent="0.25">
      <c r="A499" s="7">
        <v>39448</v>
      </c>
      <c r="B499">
        <v>6</v>
      </c>
    </row>
    <row r="500" spans="1:2" x14ac:dyDescent="0.25">
      <c r="A500" s="7">
        <v>39479</v>
      </c>
      <c r="B500">
        <v>6</v>
      </c>
    </row>
    <row r="501" spans="1:2" x14ac:dyDescent="0.25">
      <c r="A501" s="7">
        <v>39508</v>
      </c>
      <c r="B501">
        <v>6</v>
      </c>
    </row>
    <row r="502" spans="1:2" x14ac:dyDescent="0.25">
      <c r="A502" s="7">
        <v>39539</v>
      </c>
      <c r="B502">
        <v>6</v>
      </c>
    </row>
    <row r="503" spans="1:2" x14ac:dyDescent="0.25">
      <c r="A503" s="7">
        <v>39569</v>
      </c>
      <c r="B503">
        <v>6</v>
      </c>
    </row>
    <row r="504" spans="1:2" x14ac:dyDescent="0.25">
      <c r="A504" s="7">
        <v>39600</v>
      </c>
      <c r="B504">
        <v>6</v>
      </c>
    </row>
    <row r="505" spans="1:2" x14ac:dyDescent="0.25">
      <c r="A505" s="7">
        <v>39630</v>
      </c>
      <c r="B505">
        <v>6</v>
      </c>
    </row>
    <row r="506" spans="1:2" x14ac:dyDescent="0.25">
      <c r="A506" s="7">
        <v>39661</v>
      </c>
      <c r="B506">
        <v>6</v>
      </c>
    </row>
    <row r="507" spans="1:2" x14ac:dyDescent="0.25">
      <c r="A507" s="7">
        <v>39692</v>
      </c>
      <c r="B507">
        <v>6</v>
      </c>
    </row>
    <row r="508" spans="1:2" x14ac:dyDescent="0.25">
      <c r="A508" s="7">
        <v>39722</v>
      </c>
      <c r="B508">
        <v>6</v>
      </c>
    </row>
    <row r="509" spans="1:2" x14ac:dyDescent="0.25">
      <c r="A509" s="7">
        <v>39753</v>
      </c>
      <c r="B509">
        <v>6</v>
      </c>
    </row>
    <row r="510" spans="1:2" x14ac:dyDescent="0.25">
      <c r="A510" s="7">
        <v>39783</v>
      </c>
      <c r="B510">
        <v>6</v>
      </c>
    </row>
    <row r="511" spans="1:2" x14ac:dyDescent="0.25">
      <c r="A511" s="7">
        <v>39814</v>
      </c>
      <c r="B511">
        <v>6</v>
      </c>
    </row>
    <row r="512" spans="1:2" x14ac:dyDescent="0.25">
      <c r="A512" s="7">
        <v>39845</v>
      </c>
      <c r="B512">
        <v>6</v>
      </c>
    </row>
    <row r="513" spans="1:2" x14ac:dyDescent="0.25">
      <c r="A513" s="7">
        <v>39873</v>
      </c>
      <c r="B513">
        <v>6</v>
      </c>
    </row>
    <row r="514" spans="1:2" x14ac:dyDescent="0.25">
      <c r="A514" s="7">
        <v>39904</v>
      </c>
      <c r="B514">
        <v>6</v>
      </c>
    </row>
    <row r="515" spans="1:2" x14ac:dyDescent="0.25">
      <c r="A515" s="7">
        <v>39934</v>
      </c>
      <c r="B515">
        <v>6</v>
      </c>
    </row>
    <row r="516" spans="1:2" x14ac:dyDescent="0.25">
      <c r="A516" s="7">
        <v>39965</v>
      </c>
      <c r="B516">
        <v>6</v>
      </c>
    </row>
    <row r="517" spans="1:2" x14ac:dyDescent="0.25">
      <c r="A517" s="7">
        <v>39995</v>
      </c>
      <c r="B517">
        <v>6</v>
      </c>
    </row>
    <row r="518" spans="1:2" x14ac:dyDescent="0.25">
      <c r="A518" s="7">
        <v>40026</v>
      </c>
      <c r="B518">
        <v>6</v>
      </c>
    </row>
    <row r="519" spans="1:2" x14ac:dyDescent="0.25">
      <c r="A519" s="7">
        <v>40057</v>
      </c>
      <c r="B519">
        <v>6</v>
      </c>
    </row>
    <row r="520" spans="1:2" x14ac:dyDescent="0.25">
      <c r="A520" s="7">
        <v>40087</v>
      </c>
      <c r="B520">
        <v>6</v>
      </c>
    </row>
    <row r="521" spans="1:2" x14ac:dyDescent="0.25">
      <c r="A521" s="7">
        <v>40118</v>
      </c>
      <c r="B521">
        <v>6</v>
      </c>
    </row>
    <row r="522" spans="1:2" x14ac:dyDescent="0.25">
      <c r="A522" s="7">
        <v>40148</v>
      </c>
      <c r="B522">
        <v>6</v>
      </c>
    </row>
    <row r="523" spans="1:2" x14ac:dyDescent="0.25">
      <c r="A523" s="7">
        <v>40179</v>
      </c>
      <c r="B523">
        <v>6</v>
      </c>
    </row>
    <row r="524" spans="1:2" x14ac:dyDescent="0.25">
      <c r="A524" s="7">
        <v>40210</v>
      </c>
      <c r="B524">
        <v>6</v>
      </c>
    </row>
    <row r="525" spans="1:2" x14ac:dyDescent="0.25">
      <c r="A525" s="7">
        <v>40238</v>
      </c>
      <c r="B525">
        <v>6</v>
      </c>
    </row>
    <row r="526" spans="1:2" x14ac:dyDescent="0.25">
      <c r="A526" s="7">
        <v>40269</v>
      </c>
      <c r="B526">
        <v>6</v>
      </c>
    </row>
    <row r="527" spans="1:2" x14ac:dyDescent="0.25">
      <c r="A527" s="7">
        <v>40299</v>
      </c>
      <c r="B527">
        <v>6</v>
      </c>
    </row>
    <row r="528" spans="1:2" x14ac:dyDescent="0.25">
      <c r="A528" s="7">
        <v>40330</v>
      </c>
      <c r="B528">
        <v>6</v>
      </c>
    </row>
    <row r="529" spans="1:2" x14ac:dyDescent="0.25">
      <c r="A529" s="7">
        <v>40360</v>
      </c>
      <c r="B529">
        <v>6</v>
      </c>
    </row>
    <row r="530" spans="1:2" x14ac:dyDescent="0.25">
      <c r="A530" s="7">
        <v>40391</v>
      </c>
      <c r="B530">
        <v>6</v>
      </c>
    </row>
    <row r="531" spans="1:2" x14ac:dyDescent="0.25">
      <c r="A531" s="7">
        <v>40422</v>
      </c>
      <c r="B531">
        <v>6</v>
      </c>
    </row>
    <row r="532" spans="1:2" x14ac:dyDescent="0.25">
      <c r="A532" s="7">
        <v>40452</v>
      </c>
      <c r="B532">
        <v>6</v>
      </c>
    </row>
    <row r="533" spans="1:2" x14ac:dyDescent="0.25">
      <c r="A533" s="7">
        <v>40483</v>
      </c>
      <c r="B533">
        <v>6</v>
      </c>
    </row>
    <row r="534" spans="1:2" x14ac:dyDescent="0.25">
      <c r="A534" s="7">
        <v>40513</v>
      </c>
      <c r="B534">
        <v>6</v>
      </c>
    </row>
    <row r="535" spans="1:2" x14ac:dyDescent="0.25">
      <c r="A535" s="7">
        <v>40544</v>
      </c>
      <c r="B535">
        <v>6</v>
      </c>
    </row>
    <row r="536" spans="1:2" x14ac:dyDescent="0.25">
      <c r="A536" s="7">
        <v>40575</v>
      </c>
      <c r="B536">
        <v>6</v>
      </c>
    </row>
    <row r="537" spans="1:2" x14ac:dyDescent="0.25">
      <c r="A537" s="7">
        <v>40603</v>
      </c>
      <c r="B537">
        <v>6</v>
      </c>
    </row>
    <row r="538" spans="1:2" x14ac:dyDescent="0.25">
      <c r="A538" s="7">
        <v>40634</v>
      </c>
      <c r="B538">
        <v>6</v>
      </c>
    </row>
    <row r="539" spans="1:2" x14ac:dyDescent="0.25">
      <c r="A539" s="7">
        <v>40664</v>
      </c>
      <c r="B539">
        <v>6</v>
      </c>
    </row>
    <row r="540" spans="1:2" x14ac:dyDescent="0.25">
      <c r="A540" s="7">
        <v>40695</v>
      </c>
      <c r="B540">
        <v>6</v>
      </c>
    </row>
    <row r="541" spans="1:2" x14ac:dyDescent="0.25">
      <c r="A541" s="7">
        <v>40725</v>
      </c>
      <c r="B541">
        <v>6</v>
      </c>
    </row>
    <row r="542" spans="1:2" x14ac:dyDescent="0.25">
      <c r="A542" s="7">
        <v>40756</v>
      </c>
      <c r="B542">
        <v>6</v>
      </c>
    </row>
    <row r="543" spans="1:2" x14ac:dyDescent="0.25">
      <c r="A543" s="7">
        <v>40787</v>
      </c>
      <c r="B543">
        <v>6</v>
      </c>
    </row>
    <row r="544" spans="1:2" x14ac:dyDescent="0.25">
      <c r="A544" s="7">
        <v>40817</v>
      </c>
      <c r="B544">
        <v>6</v>
      </c>
    </row>
    <row r="545" spans="1:2" x14ac:dyDescent="0.25">
      <c r="A545" s="7">
        <v>40848</v>
      </c>
      <c r="B545">
        <v>6</v>
      </c>
    </row>
    <row r="546" spans="1:2" x14ac:dyDescent="0.25">
      <c r="A546" s="7">
        <v>40878</v>
      </c>
      <c r="B546">
        <v>6</v>
      </c>
    </row>
    <row r="547" spans="1:2" x14ac:dyDescent="0.25">
      <c r="A547" s="7">
        <v>40909</v>
      </c>
      <c r="B547">
        <v>6</v>
      </c>
    </row>
    <row r="548" spans="1:2" x14ac:dyDescent="0.25">
      <c r="A548" s="7">
        <v>40940</v>
      </c>
      <c r="B548">
        <v>9.5</v>
      </c>
    </row>
    <row r="549" spans="1:2" x14ac:dyDescent="0.25">
      <c r="A549" s="7">
        <v>40969</v>
      </c>
      <c r="B549">
        <v>9.5</v>
      </c>
    </row>
    <row r="550" spans="1:2" x14ac:dyDescent="0.25">
      <c r="A550" s="7">
        <v>41000</v>
      </c>
      <c r="B550">
        <v>9</v>
      </c>
    </row>
    <row r="551" spans="1:2" x14ac:dyDescent="0.25">
      <c r="A551" s="7">
        <v>41030</v>
      </c>
      <c r="B551">
        <v>9</v>
      </c>
    </row>
    <row r="552" spans="1:2" x14ac:dyDescent="0.25">
      <c r="A552" s="7">
        <v>41061</v>
      </c>
      <c r="B552">
        <v>9</v>
      </c>
    </row>
    <row r="553" spans="1:2" x14ac:dyDescent="0.25">
      <c r="A553" s="7">
        <v>41091</v>
      </c>
      <c r="B553">
        <v>9</v>
      </c>
    </row>
    <row r="554" spans="1:2" x14ac:dyDescent="0.25">
      <c r="A554" s="7">
        <v>41122</v>
      </c>
      <c r="B554">
        <v>9</v>
      </c>
    </row>
    <row r="555" spans="1:2" x14ac:dyDescent="0.25">
      <c r="A555" s="7">
        <v>41153</v>
      </c>
      <c r="B555">
        <v>9</v>
      </c>
    </row>
    <row r="556" spans="1:2" x14ac:dyDescent="0.25">
      <c r="A556" s="7">
        <v>41183</v>
      </c>
      <c r="B556">
        <v>9</v>
      </c>
    </row>
    <row r="557" spans="1:2" x14ac:dyDescent="0.25">
      <c r="A557" s="7">
        <v>41214</v>
      </c>
      <c r="B557">
        <v>9</v>
      </c>
    </row>
    <row r="558" spans="1:2" x14ac:dyDescent="0.25">
      <c r="A558" s="7">
        <v>41244</v>
      </c>
      <c r="B558">
        <v>9</v>
      </c>
    </row>
    <row r="559" spans="1:2" x14ac:dyDescent="0.25">
      <c r="A559" s="7">
        <v>41275</v>
      </c>
      <c r="B559">
        <v>9</v>
      </c>
    </row>
    <row r="560" spans="1:2" x14ac:dyDescent="0.25">
      <c r="A560" s="7">
        <v>41306</v>
      </c>
      <c r="B560">
        <v>8.75</v>
      </c>
    </row>
    <row r="561" spans="1:2" x14ac:dyDescent="0.25">
      <c r="A561" s="7">
        <v>41334</v>
      </c>
      <c r="B561">
        <v>8.5</v>
      </c>
    </row>
    <row r="562" spans="1:2" x14ac:dyDescent="0.25">
      <c r="A562" s="7">
        <v>41365</v>
      </c>
      <c r="B562">
        <v>8.5</v>
      </c>
    </row>
    <row r="563" spans="1:2" x14ac:dyDescent="0.25">
      <c r="A563" s="7">
        <v>41395</v>
      </c>
      <c r="B563">
        <v>8.25</v>
      </c>
    </row>
    <row r="564" spans="1:2" x14ac:dyDescent="0.25">
      <c r="A564" s="7">
        <v>41426</v>
      </c>
      <c r="B564">
        <v>8.25</v>
      </c>
    </row>
    <row r="565" spans="1:2" x14ac:dyDescent="0.25">
      <c r="A565" s="7">
        <v>41456</v>
      </c>
      <c r="B565">
        <v>10.25</v>
      </c>
    </row>
    <row r="566" spans="1:2" x14ac:dyDescent="0.25">
      <c r="A566" s="7">
        <v>41487</v>
      </c>
      <c r="B566">
        <v>10.25</v>
      </c>
    </row>
    <row r="567" spans="1:2" x14ac:dyDescent="0.25">
      <c r="A567" s="7">
        <v>41518</v>
      </c>
      <c r="B567">
        <v>9.5</v>
      </c>
    </row>
    <row r="568" spans="1:2" x14ac:dyDescent="0.25">
      <c r="A568" s="7">
        <v>41548</v>
      </c>
      <c r="B568">
        <v>8.75</v>
      </c>
    </row>
    <row r="569" spans="1:2" x14ac:dyDescent="0.25">
      <c r="A569" s="7">
        <v>41579</v>
      </c>
      <c r="B569">
        <v>8.75</v>
      </c>
    </row>
    <row r="570" spans="1:2" x14ac:dyDescent="0.25">
      <c r="A570" s="7">
        <v>41609</v>
      </c>
      <c r="B570">
        <v>8.75</v>
      </c>
    </row>
    <row r="571" spans="1:2" x14ac:dyDescent="0.25">
      <c r="A571" s="7">
        <v>41640</v>
      </c>
      <c r="B571">
        <v>9</v>
      </c>
    </row>
    <row r="572" spans="1:2" x14ac:dyDescent="0.25">
      <c r="A572" s="7">
        <v>41671</v>
      </c>
      <c r="B572">
        <v>9</v>
      </c>
    </row>
    <row r="573" spans="1:2" x14ac:dyDescent="0.25">
      <c r="A573" s="7">
        <v>41699</v>
      </c>
      <c r="B573">
        <v>9</v>
      </c>
    </row>
    <row r="574" spans="1:2" x14ac:dyDescent="0.25">
      <c r="A574" s="7">
        <v>41730</v>
      </c>
      <c r="B574">
        <v>9</v>
      </c>
    </row>
    <row r="575" spans="1:2" x14ac:dyDescent="0.25">
      <c r="A575" s="7">
        <v>41760</v>
      </c>
      <c r="B575">
        <v>9</v>
      </c>
    </row>
    <row r="576" spans="1:2" x14ac:dyDescent="0.25">
      <c r="A576" s="7">
        <v>41791</v>
      </c>
      <c r="B576">
        <v>9</v>
      </c>
    </row>
    <row r="577" spans="1:2" x14ac:dyDescent="0.25">
      <c r="A577" s="7">
        <v>41821</v>
      </c>
      <c r="B577">
        <v>9</v>
      </c>
    </row>
    <row r="578" spans="1:2" x14ac:dyDescent="0.25">
      <c r="A578" s="7">
        <v>41852</v>
      </c>
      <c r="B578">
        <v>9</v>
      </c>
    </row>
    <row r="579" spans="1:2" x14ac:dyDescent="0.25">
      <c r="A579" s="7">
        <v>41883</v>
      </c>
      <c r="B579">
        <v>9</v>
      </c>
    </row>
    <row r="580" spans="1:2" x14ac:dyDescent="0.25">
      <c r="A580" s="7">
        <v>41913</v>
      </c>
      <c r="B580">
        <v>9</v>
      </c>
    </row>
    <row r="581" spans="1:2" x14ac:dyDescent="0.25">
      <c r="A581" s="7">
        <v>41944</v>
      </c>
      <c r="B581">
        <v>9</v>
      </c>
    </row>
    <row r="582" spans="1:2" x14ac:dyDescent="0.25">
      <c r="A582" s="7">
        <v>41974</v>
      </c>
      <c r="B582">
        <v>9</v>
      </c>
    </row>
    <row r="583" spans="1:2" x14ac:dyDescent="0.25">
      <c r="A583" s="7">
        <v>42005</v>
      </c>
      <c r="B583">
        <v>8.75</v>
      </c>
    </row>
    <row r="584" spans="1:2" x14ac:dyDescent="0.25">
      <c r="A584" s="7">
        <v>42036</v>
      </c>
      <c r="B584">
        <v>8.75</v>
      </c>
    </row>
    <row r="585" spans="1:2" x14ac:dyDescent="0.25">
      <c r="A585" s="7">
        <v>42064</v>
      </c>
      <c r="B585">
        <v>8.5</v>
      </c>
    </row>
    <row r="586" spans="1:2" x14ac:dyDescent="0.25">
      <c r="A586" s="7">
        <v>42095</v>
      </c>
      <c r="B586">
        <v>8.5</v>
      </c>
    </row>
    <row r="587" spans="1:2" x14ac:dyDescent="0.25">
      <c r="A587" s="7">
        <v>42125</v>
      </c>
      <c r="B587">
        <v>8.5</v>
      </c>
    </row>
  </sheetData>
  <pageMargins left="0.75" right="0.75" top="1" bottom="1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36B53-BF76-444D-B381-04CF6615AD72}">
  <sheetPr codeName="Sheet26"/>
  <dimension ref="A1:L715"/>
  <sheetViews>
    <sheetView topLeftCell="A26" workbookViewId="0">
      <selection activeCell="A8" sqref="A8"/>
    </sheetView>
  </sheetViews>
  <sheetFormatPr defaultRowHeight="15" x14ac:dyDescent="0.25"/>
  <cols>
    <col min="1" max="1" width="9.140625" style="7"/>
  </cols>
  <sheetData>
    <row r="1" spans="1:12" x14ac:dyDescent="0.25">
      <c r="A1" s="7" t="s">
        <v>3097</v>
      </c>
      <c r="B1" t="s">
        <v>2936</v>
      </c>
      <c r="C1" t="s">
        <v>95</v>
      </c>
      <c r="D1" t="s">
        <v>3124</v>
      </c>
      <c r="E1" t="s">
        <v>3114</v>
      </c>
      <c r="F1" t="s">
        <v>3123</v>
      </c>
      <c r="G1" t="s">
        <v>82</v>
      </c>
      <c r="H1" t="s">
        <v>3093</v>
      </c>
    </row>
    <row r="2" spans="1:12" x14ac:dyDescent="0.25">
      <c r="A2" s="7" t="s">
        <v>3092</v>
      </c>
      <c r="B2" t="s">
        <v>3091</v>
      </c>
      <c r="C2" t="s">
        <v>3122</v>
      </c>
    </row>
    <row r="3" spans="1:12" x14ac:dyDescent="0.25">
      <c r="A3" s="7" t="s">
        <v>3089</v>
      </c>
      <c r="B3" t="s">
        <v>3121</v>
      </c>
      <c r="C3" t="s">
        <v>82</v>
      </c>
      <c r="D3" t="s">
        <v>3102</v>
      </c>
      <c r="E3" t="s">
        <v>3120</v>
      </c>
      <c r="F3" t="s">
        <v>100</v>
      </c>
      <c r="G3" t="s">
        <v>3119</v>
      </c>
    </row>
    <row r="4" spans="1:12" x14ac:dyDescent="0.25">
      <c r="A4" s="7" t="s">
        <v>3088</v>
      </c>
      <c r="B4" t="s">
        <v>3103</v>
      </c>
      <c r="C4" t="s">
        <v>3102</v>
      </c>
      <c r="D4" t="s">
        <v>3101</v>
      </c>
      <c r="E4" t="s">
        <v>3087</v>
      </c>
      <c r="F4" t="s">
        <v>3086</v>
      </c>
      <c r="G4" t="s">
        <v>3085</v>
      </c>
      <c r="H4" t="s">
        <v>3084</v>
      </c>
    </row>
    <row r="5" spans="1:12" x14ac:dyDescent="0.25">
      <c r="A5" s="7" t="s">
        <v>3083</v>
      </c>
      <c r="B5" t="s">
        <v>3082</v>
      </c>
      <c r="C5" t="s">
        <v>3081</v>
      </c>
      <c r="D5" t="s">
        <v>3080</v>
      </c>
      <c r="E5" t="s">
        <v>3079</v>
      </c>
    </row>
    <row r="6" spans="1:12" x14ac:dyDescent="0.25">
      <c r="A6" s="7" t="s">
        <v>3078</v>
      </c>
      <c r="B6" t="s">
        <v>3077</v>
      </c>
    </row>
    <row r="7" spans="1:12" x14ac:dyDescent="0.25">
      <c r="A7" s="7" t="s">
        <v>3076</v>
      </c>
      <c r="B7" t="s">
        <v>3118</v>
      </c>
      <c r="C7" t="s">
        <v>3117</v>
      </c>
    </row>
    <row r="8" spans="1:12" x14ac:dyDescent="0.25">
      <c r="A8" s="7" t="s">
        <v>166</v>
      </c>
      <c r="B8" t="s">
        <v>3073</v>
      </c>
      <c r="C8" s="8">
        <v>20821</v>
      </c>
      <c r="D8" t="s">
        <v>76</v>
      </c>
      <c r="E8" s="8">
        <v>42064</v>
      </c>
    </row>
    <row r="9" spans="1:12" x14ac:dyDescent="0.25">
      <c r="A9" s="7" t="s">
        <v>3072</v>
      </c>
      <c r="B9" t="s">
        <v>3071</v>
      </c>
      <c r="C9" s="8">
        <v>42163</v>
      </c>
      <c r="D9" s="102">
        <v>9.0277777777777776E-2</v>
      </c>
      <c r="E9" t="s">
        <v>3116</v>
      </c>
      <c r="F9" t="s">
        <v>3069</v>
      </c>
    </row>
    <row r="10" spans="1:12" x14ac:dyDescent="0.25">
      <c r="A10" s="7" t="s">
        <v>3068</v>
      </c>
      <c r="B10" t="s">
        <v>3041</v>
      </c>
      <c r="C10" t="s">
        <v>3040</v>
      </c>
      <c r="D10" t="s">
        <v>3115</v>
      </c>
      <c r="E10" t="s">
        <v>3037</v>
      </c>
      <c r="F10" t="s">
        <v>3036</v>
      </c>
      <c r="G10" t="s">
        <v>3035</v>
      </c>
    </row>
    <row r="12" spans="1:12" x14ac:dyDescent="0.25">
      <c r="B12" t="s">
        <v>3114</v>
      </c>
      <c r="C12" t="s">
        <v>3108</v>
      </c>
      <c r="D12" t="s">
        <v>3113</v>
      </c>
      <c r="E12" t="s">
        <v>3112</v>
      </c>
      <c r="F12" t="s">
        <v>3065</v>
      </c>
      <c r="G12" t="s">
        <v>3111</v>
      </c>
      <c r="H12" t="s">
        <v>3110</v>
      </c>
      <c r="I12" t="s">
        <v>3109</v>
      </c>
      <c r="J12" t="s">
        <v>3108</v>
      </c>
      <c r="K12" t="s">
        <v>3107</v>
      </c>
      <c r="L12" t="s">
        <v>3106</v>
      </c>
    </row>
    <row r="13" spans="1:12" x14ac:dyDescent="0.25">
      <c r="B13" t="s">
        <v>3101</v>
      </c>
      <c r="C13" t="s">
        <v>2853</v>
      </c>
      <c r="D13" t="s">
        <v>3105</v>
      </c>
      <c r="E13" t="s">
        <v>3104</v>
      </c>
      <c r="F13" t="s">
        <v>3103</v>
      </c>
      <c r="G13" t="s">
        <v>3102</v>
      </c>
      <c r="H13" t="s">
        <v>3101</v>
      </c>
    </row>
    <row r="14" spans="1:12" x14ac:dyDescent="0.25">
      <c r="B14" t="s">
        <v>3100</v>
      </c>
      <c r="C14" t="s">
        <v>3099</v>
      </c>
      <c r="D14" t="s">
        <v>3050</v>
      </c>
      <c r="E14" t="s">
        <v>3098</v>
      </c>
    </row>
    <row r="16" spans="1:12" x14ac:dyDescent="0.25">
      <c r="A16" s="7" t="s">
        <v>3034</v>
      </c>
      <c r="B16" t="s">
        <v>3033</v>
      </c>
    </row>
    <row r="17" spans="1:2" x14ac:dyDescent="0.25">
      <c r="A17" s="7">
        <v>20821</v>
      </c>
      <c r="B17">
        <v>2.1865194927143499</v>
      </c>
    </row>
    <row r="18" spans="1:2" x14ac:dyDescent="0.25">
      <c r="A18" s="7">
        <v>20852</v>
      </c>
      <c r="B18">
        <v>2.1865194927143499</v>
      </c>
    </row>
    <row r="19" spans="1:2" x14ac:dyDescent="0.25">
      <c r="A19" s="7">
        <v>20880</v>
      </c>
      <c r="B19">
        <v>2.1865194927143499</v>
      </c>
    </row>
    <row r="20" spans="1:2" x14ac:dyDescent="0.25">
      <c r="A20" s="7">
        <v>20911</v>
      </c>
      <c r="B20">
        <v>2.2298169083846502</v>
      </c>
    </row>
    <row r="21" spans="1:2" x14ac:dyDescent="0.25">
      <c r="A21" s="7">
        <v>20941</v>
      </c>
      <c r="B21">
        <v>2.2460534393178602</v>
      </c>
    </row>
    <row r="22" spans="1:2" x14ac:dyDescent="0.25">
      <c r="A22" s="7">
        <v>20972</v>
      </c>
      <c r="B22">
        <v>2.28935085498816</v>
      </c>
    </row>
    <row r="23" spans="1:2" x14ac:dyDescent="0.25">
      <c r="A23" s="7">
        <v>21002</v>
      </c>
      <c r="B23">
        <v>2.28935085498816</v>
      </c>
    </row>
    <row r="24" spans="1:2" x14ac:dyDescent="0.25">
      <c r="A24" s="7">
        <v>21033</v>
      </c>
      <c r="B24">
        <v>2.31099956282331</v>
      </c>
    </row>
    <row r="25" spans="1:2" x14ac:dyDescent="0.25">
      <c r="A25" s="7">
        <v>21064</v>
      </c>
      <c r="B25">
        <v>2.3272360936996699</v>
      </c>
    </row>
    <row r="26" spans="1:2" x14ac:dyDescent="0.25">
      <c r="A26" s="7">
        <v>21094</v>
      </c>
      <c r="B26">
        <v>2.31099956282331</v>
      </c>
    </row>
    <row r="27" spans="1:2" x14ac:dyDescent="0.25">
      <c r="A27" s="7">
        <v>21125</v>
      </c>
      <c r="B27">
        <v>2.3272360936996699</v>
      </c>
    </row>
    <row r="28" spans="1:2" x14ac:dyDescent="0.25">
      <c r="A28" s="7">
        <v>21155</v>
      </c>
      <c r="B28">
        <v>2.31099956282331</v>
      </c>
    </row>
    <row r="29" spans="1:2" x14ac:dyDescent="0.25">
      <c r="A29" s="7">
        <v>21186</v>
      </c>
      <c r="B29">
        <v>2.2677021471530101</v>
      </c>
    </row>
    <row r="30" spans="1:2" x14ac:dyDescent="0.25">
      <c r="A30" s="7">
        <v>21217</v>
      </c>
      <c r="B30">
        <v>2.2460534393178602</v>
      </c>
    </row>
    <row r="31" spans="1:2" x14ac:dyDescent="0.25">
      <c r="A31" s="7">
        <v>21245</v>
      </c>
      <c r="B31">
        <v>2.2460534393178602</v>
      </c>
    </row>
    <row r="32" spans="1:2" x14ac:dyDescent="0.25">
      <c r="A32" s="7">
        <v>21276</v>
      </c>
      <c r="B32">
        <v>2.2677021471530101</v>
      </c>
    </row>
    <row r="33" spans="1:2" x14ac:dyDescent="0.25">
      <c r="A33" s="7">
        <v>21306</v>
      </c>
      <c r="B33">
        <v>2.31099956282331</v>
      </c>
    </row>
    <row r="34" spans="1:2" x14ac:dyDescent="0.25">
      <c r="A34" s="7">
        <v>21337</v>
      </c>
      <c r="B34">
        <v>2.3705335094268101</v>
      </c>
    </row>
    <row r="35" spans="1:2" x14ac:dyDescent="0.25">
      <c r="A35" s="7">
        <v>21367</v>
      </c>
      <c r="B35">
        <v>2.4300674560303199</v>
      </c>
    </row>
    <row r="36" spans="1:2" x14ac:dyDescent="0.25">
      <c r="A36" s="7">
        <v>21398</v>
      </c>
      <c r="B36">
        <v>2.4517161638654699</v>
      </c>
    </row>
    <row r="37" spans="1:2" x14ac:dyDescent="0.25">
      <c r="A37" s="7">
        <v>21429</v>
      </c>
      <c r="B37">
        <v>2.4733648717006198</v>
      </c>
    </row>
    <row r="38" spans="1:2" x14ac:dyDescent="0.25">
      <c r="A38" s="7">
        <v>21459</v>
      </c>
      <c r="B38">
        <v>2.5112501104121301</v>
      </c>
    </row>
    <row r="39" spans="1:2" x14ac:dyDescent="0.25">
      <c r="A39" s="7">
        <v>21490</v>
      </c>
      <c r="B39">
        <v>2.4950135795357702</v>
      </c>
    </row>
    <row r="40" spans="1:2" x14ac:dyDescent="0.25">
      <c r="A40" s="7">
        <v>21520</v>
      </c>
      <c r="B40">
        <v>2.4300674560303199</v>
      </c>
    </row>
    <row r="41" spans="1:2" x14ac:dyDescent="0.25">
      <c r="A41" s="7">
        <v>21551</v>
      </c>
      <c r="B41">
        <v>2.39218221726196</v>
      </c>
    </row>
    <row r="42" spans="1:2" x14ac:dyDescent="0.25">
      <c r="A42" s="7">
        <v>21582</v>
      </c>
      <c r="B42">
        <v>2.4138309250971099</v>
      </c>
    </row>
    <row r="43" spans="1:2" x14ac:dyDescent="0.25">
      <c r="A43" s="7">
        <v>21610</v>
      </c>
      <c r="B43">
        <v>2.39218221726196</v>
      </c>
    </row>
    <row r="44" spans="1:2" x14ac:dyDescent="0.25">
      <c r="A44" s="7">
        <v>21641</v>
      </c>
      <c r="B44">
        <v>2.39218221726196</v>
      </c>
    </row>
    <row r="45" spans="1:2" x14ac:dyDescent="0.25">
      <c r="A45" s="7">
        <v>21671</v>
      </c>
      <c r="B45">
        <v>2.4300674560303199</v>
      </c>
    </row>
    <row r="46" spans="1:2" x14ac:dyDescent="0.25">
      <c r="A46" s="7">
        <v>21702</v>
      </c>
      <c r="B46">
        <v>2.4733648717006198</v>
      </c>
    </row>
    <row r="47" spans="1:2" x14ac:dyDescent="0.25">
      <c r="A47" s="7">
        <v>21732</v>
      </c>
      <c r="B47">
        <v>2.5328988183041199</v>
      </c>
    </row>
    <row r="48" spans="1:2" x14ac:dyDescent="0.25">
      <c r="A48" s="7">
        <v>21763</v>
      </c>
      <c r="B48">
        <v>2.5545475261392698</v>
      </c>
    </row>
    <row r="49" spans="1:2" x14ac:dyDescent="0.25">
      <c r="A49" s="7">
        <v>21794</v>
      </c>
      <c r="B49">
        <v>2.5328988183041199</v>
      </c>
    </row>
    <row r="50" spans="1:2" x14ac:dyDescent="0.25">
      <c r="A50" s="7">
        <v>21824</v>
      </c>
      <c r="B50">
        <v>2.5761962339744202</v>
      </c>
    </row>
    <row r="51" spans="1:2" x14ac:dyDescent="0.25">
      <c r="A51" s="7">
        <v>21855</v>
      </c>
      <c r="B51">
        <v>2.5761962339744202</v>
      </c>
    </row>
    <row r="52" spans="1:2" x14ac:dyDescent="0.25">
      <c r="A52" s="7">
        <v>21885</v>
      </c>
      <c r="B52">
        <v>2.5328988183041199</v>
      </c>
    </row>
    <row r="53" spans="1:2" x14ac:dyDescent="0.25">
      <c r="A53" s="7">
        <v>21916</v>
      </c>
      <c r="B53">
        <v>2.4950135795357702</v>
      </c>
    </row>
    <row r="54" spans="1:2" x14ac:dyDescent="0.25">
      <c r="A54" s="7">
        <v>21947</v>
      </c>
      <c r="B54">
        <v>2.4950135795357702</v>
      </c>
    </row>
    <row r="55" spans="1:2" x14ac:dyDescent="0.25">
      <c r="A55" s="7">
        <v>21976</v>
      </c>
      <c r="B55">
        <v>2.4733648717006198</v>
      </c>
    </row>
    <row r="56" spans="1:2" x14ac:dyDescent="0.25">
      <c r="A56" s="7">
        <v>22007</v>
      </c>
      <c r="B56">
        <v>2.4950135795357702</v>
      </c>
    </row>
    <row r="57" spans="1:2" x14ac:dyDescent="0.25">
      <c r="A57" s="7">
        <v>22037</v>
      </c>
      <c r="B57">
        <v>2.5112501104121301</v>
      </c>
    </row>
    <row r="58" spans="1:2" x14ac:dyDescent="0.25">
      <c r="A58" s="7">
        <v>22068</v>
      </c>
      <c r="B58">
        <v>2.5328988183041199</v>
      </c>
    </row>
    <row r="59" spans="1:2" x14ac:dyDescent="0.25">
      <c r="A59" s="7">
        <v>22098</v>
      </c>
      <c r="B59">
        <v>2.5761962339744202</v>
      </c>
    </row>
    <row r="60" spans="1:2" x14ac:dyDescent="0.25">
      <c r="A60" s="7">
        <v>22129</v>
      </c>
      <c r="B60">
        <v>2.5761962339744202</v>
      </c>
    </row>
    <row r="61" spans="1:2" x14ac:dyDescent="0.25">
      <c r="A61" s="7">
        <v>22160</v>
      </c>
      <c r="B61">
        <v>2.5545475261392698</v>
      </c>
    </row>
    <row r="62" spans="1:2" x14ac:dyDescent="0.25">
      <c r="A62" s="7">
        <v>22190</v>
      </c>
      <c r="B62">
        <v>2.5545475261392698</v>
      </c>
    </row>
    <row r="63" spans="1:2" x14ac:dyDescent="0.25">
      <c r="A63" s="7">
        <v>22221</v>
      </c>
      <c r="B63">
        <v>2.5328988183041199</v>
      </c>
    </row>
    <row r="64" spans="1:2" x14ac:dyDescent="0.25">
      <c r="A64" s="7">
        <v>22251</v>
      </c>
      <c r="B64">
        <v>2.5328988183041199</v>
      </c>
    </row>
    <row r="65" spans="1:2" x14ac:dyDescent="0.25">
      <c r="A65" s="7">
        <v>22282</v>
      </c>
      <c r="B65">
        <v>2.5112501104121301</v>
      </c>
    </row>
    <row r="66" spans="1:2" x14ac:dyDescent="0.25">
      <c r="A66" s="7">
        <v>22313</v>
      </c>
      <c r="B66">
        <v>2.5112501104121301</v>
      </c>
    </row>
    <row r="67" spans="1:2" x14ac:dyDescent="0.25">
      <c r="A67" s="7">
        <v>22341</v>
      </c>
      <c r="B67">
        <v>2.5328988183041199</v>
      </c>
    </row>
    <row r="68" spans="1:2" x14ac:dyDescent="0.25">
      <c r="A68" s="7">
        <v>22372</v>
      </c>
      <c r="B68">
        <v>2.5328988183041199</v>
      </c>
    </row>
    <row r="69" spans="1:2" x14ac:dyDescent="0.25">
      <c r="A69" s="7">
        <v>22402</v>
      </c>
      <c r="B69">
        <v>2.5328988183041199</v>
      </c>
    </row>
    <row r="70" spans="1:2" x14ac:dyDescent="0.25">
      <c r="A70" s="7">
        <v>22433</v>
      </c>
      <c r="B70">
        <v>2.5545475261392698</v>
      </c>
    </row>
    <row r="71" spans="1:2" x14ac:dyDescent="0.25">
      <c r="A71" s="7">
        <v>22463</v>
      </c>
      <c r="B71">
        <v>2.5978449418095702</v>
      </c>
    </row>
    <row r="72" spans="1:2" x14ac:dyDescent="0.25">
      <c r="A72" s="7">
        <v>22494</v>
      </c>
      <c r="B72">
        <v>2.6140814727427801</v>
      </c>
    </row>
    <row r="73" spans="1:2" x14ac:dyDescent="0.25">
      <c r="A73" s="7">
        <v>22525</v>
      </c>
      <c r="B73">
        <v>2.6140814727427801</v>
      </c>
    </row>
    <row r="74" spans="1:2" x14ac:dyDescent="0.25">
      <c r="A74" s="7">
        <v>22555</v>
      </c>
      <c r="B74">
        <v>2.6140814727427801</v>
      </c>
    </row>
    <row r="75" spans="1:2" x14ac:dyDescent="0.25">
      <c r="A75" s="7">
        <v>22586</v>
      </c>
      <c r="B75">
        <v>2.6140814727427801</v>
      </c>
    </row>
    <row r="76" spans="1:2" x14ac:dyDescent="0.25">
      <c r="A76" s="7">
        <v>22616</v>
      </c>
      <c r="B76">
        <v>2.6140814727427801</v>
      </c>
    </row>
    <row r="77" spans="1:2" x14ac:dyDescent="0.25">
      <c r="A77" s="7">
        <v>22647</v>
      </c>
      <c r="B77">
        <v>2.5978449418095702</v>
      </c>
    </row>
    <row r="78" spans="1:2" x14ac:dyDescent="0.25">
      <c r="A78" s="7">
        <v>22678</v>
      </c>
      <c r="B78">
        <v>2.5978449418095702</v>
      </c>
    </row>
    <row r="79" spans="1:2" x14ac:dyDescent="0.25">
      <c r="A79" s="7">
        <v>22706</v>
      </c>
      <c r="B79">
        <v>2.5978449418095702</v>
      </c>
    </row>
    <row r="80" spans="1:2" x14ac:dyDescent="0.25">
      <c r="A80" s="7">
        <v>22737</v>
      </c>
      <c r="B80">
        <v>2.6140814727427801</v>
      </c>
    </row>
    <row r="81" spans="1:2" x14ac:dyDescent="0.25">
      <c r="A81" s="7">
        <v>22767</v>
      </c>
      <c r="B81">
        <v>2.6357301805779301</v>
      </c>
    </row>
    <row r="82" spans="1:2" x14ac:dyDescent="0.25">
      <c r="A82" s="7">
        <v>22798</v>
      </c>
      <c r="B82">
        <v>2.6573788884130698</v>
      </c>
    </row>
    <row r="83" spans="1:2" x14ac:dyDescent="0.25">
      <c r="A83" s="7">
        <v>22828</v>
      </c>
      <c r="B83">
        <v>2.6952641271245898</v>
      </c>
    </row>
    <row r="84" spans="1:2" x14ac:dyDescent="0.25">
      <c r="A84" s="7">
        <v>22859</v>
      </c>
      <c r="B84">
        <v>2.7169128350165801</v>
      </c>
    </row>
    <row r="85" spans="1:2" x14ac:dyDescent="0.25">
      <c r="A85" s="7">
        <v>22890</v>
      </c>
      <c r="B85">
        <v>2.7169128350165801</v>
      </c>
    </row>
    <row r="86" spans="1:2" x14ac:dyDescent="0.25">
      <c r="A86" s="7">
        <v>22920</v>
      </c>
      <c r="B86">
        <v>2.73856154285173</v>
      </c>
    </row>
    <row r="87" spans="1:2" x14ac:dyDescent="0.25">
      <c r="A87" s="7">
        <v>22951</v>
      </c>
      <c r="B87">
        <v>2.7169128350165801</v>
      </c>
    </row>
    <row r="88" spans="1:2" x14ac:dyDescent="0.25">
      <c r="A88" s="7">
        <v>22981</v>
      </c>
      <c r="B88">
        <v>2.6790275962482202</v>
      </c>
    </row>
    <row r="89" spans="1:2" x14ac:dyDescent="0.25">
      <c r="A89" s="7">
        <v>23012</v>
      </c>
      <c r="B89">
        <v>2.6573788884130698</v>
      </c>
    </row>
    <row r="90" spans="1:2" x14ac:dyDescent="0.25">
      <c r="A90" s="7">
        <v>23043</v>
      </c>
      <c r="B90">
        <v>2.6357301805779301</v>
      </c>
    </row>
    <row r="91" spans="1:2" x14ac:dyDescent="0.25">
      <c r="A91" s="7">
        <v>23071</v>
      </c>
      <c r="B91">
        <v>2.6573788884130698</v>
      </c>
    </row>
    <row r="92" spans="1:2" x14ac:dyDescent="0.25">
      <c r="A92" s="7">
        <v>23102</v>
      </c>
      <c r="B92">
        <v>2.6790275962482202</v>
      </c>
    </row>
    <row r="93" spans="1:2" x14ac:dyDescent="0.25">
      <c r="A93" s="7">
        <v>23132</v>
      </c>
      <c r="B93">
        <v>2.6952641271245898</v>
      </c>
    </row>
    <row r="94" spans="1:2" x14ac:dyDescent="0.25">
      <c r="A94" s="7">
        <v>23163</v>
      </c>
      <c r="B94">
        <v>2.73856154285173</v>
      </c>
    </row>
    <row r="95" spans="1:2" x14ac:dyDescent="0.25">
      <c r="A95" s="7">
        <v>23193</v>
      </c>
      <c r="B95">
        <v>2.76021025068688</v>
      </c>
    </row>
    <row r="96" spans="1:2" x14ac:dyDescent="0.25">
      <c r="A96" s="7">
        <v>23224</v>
      </c>
      <c r="B96">
        <v>2.7818589585220299</v>
      </c>
    </row>
    <row r="97" spans="1:2" x14ac:dyDescent="0.25">
      <c r="A97" s="7">
        <v>23255</v>
      </c>
      <c r="B97">
        <v>2.7980954894552301</v>
      </c>
    </row>
    <row r="98" spans="1:2" x14ac:dyDescent="0.25">
      <c r="A98" s="7">
        <v>23285</v>
      </c>
      <c r="B98">
        <v>2.8197441972903801</v>
      </c>
    </row>
    <row r="99" spans="1:2" x14ac:dyDescent="0.25">
      <c r="A99" s="7">
        <v>23316</v>
      </c>
      <c r="B99">
        <v>2.8197441972903801</v>
      </c>
    </row>
    <row r="100" spans="1:2" x14ac:dyDescent="0.25">
      <c r="A100" s="7">
        <v>23346</v>
      </c>
      <c r="B100">
        <v>2.8630416129606799</v>
      </c>
    </row>
    <row r="101" spans="1:2" x14ac:dyDescent="0.25">
      <c r="A101" s="7">
        <v>23377</v>
      </c>
      <c r="B101">
        <v>2.8630416129606799</v>
      </c>
    </row>
    <row r="102" spans="1:2" x14ac:dyDescent="0.25">
      <c r="A102" s="7">
        <v>23408</v>
      </c>
      <c r="B102">
        <v>2.9009268517290399</v>
      </c>
    </row>
    <row r="103" spans="1:2" x14ac:dyDescent="0.25">
      <c r="A103" s="7">
        <v>23437</v>
      </c>
      <c r="B103">
        <v>2.9225755595641898</v>
      </c>
    </row>
    <row r="104" spans="1:2" x14ac:dyDescent="0.25">
      <c r="A104" s="7">
        <v>23468</v>
      </c>
      <c r="B104">
        <v>2.9442242673993402</v>
      </c>
    </row>
    <row r="105" spans="1:2" x14ac:dyDescent="0.25">
      <c r="A105" s="7">
        <v>23498</v>
      </c>
      <c r="B105">
        <v>3.0037582140028398</v>
      </c>
    </row>
    <row r="106" spans="1:2" x14ac:dyDescent="0.25">
      <c r="A106" s="7">
        <v>23529</v>
      </c>
      <c r="B106">
        <v>3.0632921605495</v>
      </c>
    </row>
    <row r="107" spans="1:2" x14ac:dyDescent="0.25">
      <c r="A107" s="7">
        <v>23559</v>
      </c>
      <c r="B107">
        <v>3.1498869919469401</v>
      </c>
    </row>
    <row r="108" spans="1:2" x14ac:dyDescent="0.25">
      <c r="A108" s="7">
        <v>23590</v>
      </c>
      <c r="B108">
        <v>3.1877722307153</v>
      </c>
    </row>
    <row r="109" spans="1:2" x14ac:dyDescent="0.25">
      <c r="A109" s="7">
        <v>23621</v>
      </c>
      <c r="B109">
        <v>3.2473061773188099</v>
      </c>
    </row>
    <row r="110" spans="1:2" x14ac:dyDescent="0.25">
      <c r="A110" s="7">
        <v>23651</v>
      </c>
      <c r="B110">
        <v>3.3339010086593999</v>
      </c>
    </row>
    <row r="111" spans="1:2" x14ac:dyDescent="0.25">
      <c r="A111" s="7">
        <v>23682</v>
      </c>
      <c r="B111">
        <v>3.3339010086593999</v>
      </c>
    </row>
    <row r="112" spans="1:2" x14ac:dyDescent="0.25">
      <c r="A112" s="7">
        <v>23712</v>
      </c>
      <c r="B112">
        <v>3.3501375395926098</v>
      </c>
    </row>
    <row r="113" spans="1:2" x14ac:dyDescent="0.25">
      <c r="A113" s="7">
        <v>23743</v>
      </c>
      <c r="B113">
        <v>3.3717862474277598</v>
      </c>
    </row>
    <row r="114" spans="1:2" x14ac:dyDescent="0.25">
      <c r="A114" s="7">
        <v>23774</v>
      </c>
      <c r="B114">
        <v>3.3122523008242499</v>
      </c>
    </row>
    <row r="115" spans="1:2" x14ac:dyDescent="0.25">
      <c r="A115" s="7">
        <v>23802</v>
      </c>
      <c r="B115">
        <v>3.2473061773188099</v>
      </c>
    </row>
    <row r="116" spans="1:2" x14ac:dyDescent="0.25">
      <c r="A116" s="7">
        <v>23833</v>
      </c>
      <c r="B116">
        <v>3.2689548851539598</v>
      </c>
    </row>
    <row r="117" spans="1:2" x14ac:dyDescent="0.25">
      <c r="A117" s="7">
        <v>23863</v>
      </c>
      <c r="B117">
        <v>3.2906035929891102</v>
      </c>
    </row>
    <row r="118" spans="1:2" x14ac:dyDescent="0.25">
      <c r="A118" s="7">
        <v>23894</v>
      </c>
      <c r="B118">
        <v>3.3339010086593999</v>
      </c>
    </row>
    <row r="119" spans="1:2" x14ac:dyDescent="0.25">
      <c r="A119" s="7">
        <v>23924</v>
      </c>
      <c r="B119">
        <v>3.4313201940312599</v>
      </c>
    </row>
    <row r="120" spans="1:2" x14ac:dyDescent="0.25">
      <c r="A120" s="7">
        <v>23955</v>
      </c>
      <c r="B120">
        <v>3.4746176097015602</v>
      </c>
    </row>
    <row r="121" spans="1:2" x14ac:dyDescent="0.25">
      <c r="A121" s="7">
        <v>23986</v>
      </c>
      <c r="B121">
        <v>3.5179150253718601</v>
      </c>
    </row>
    <row r="122" spans="1:2" x14ac:dyDescent="0.25">
      <c r="A122" s="7">
        <v>24016</v>
      </c>
      <c r="B122">
        <v>3.5179150253718601</v>
      </c>
    </row>
    <row r="123" spans="1:2" x14ac:dyDescent="0.25">
      <c r="A123" s="7">
        <v>24047</v>
      </c>
      <c r="B123">
        <v>3.5341515563050701</v>
      </c>
    </row>
    <row r="124" spans="1:2" x14ac:dyDescent="0.25">
      <c r="A124" s="7">
        <v>24077</v>
      </c>
      <c r="B124">
        <v>3.5341515563050701</v>
      </c>
    </row>
    <row r="125" spans="1:2" x14ac:dyDescent="0.25">
      <c r="A125" s="7">
        <v>24108</v>
      </c>
      <c r="B125">
        <v>3.5341515563050701</v>
      </c>
    </row>
    <row r="126" spans="1:2" x14ac:dyDescent="0.25">
      <c r="A126" s="7">
        <v>24139</v>
      </c>
      <c r="B126">
        <v>3.55580026414022</v>
      </c>
    </row>
    <row r="127" spans="1:2" x14ac:dyDescent="0.25">
      <c r="A127" s="7">
        <v>24167</v>
      </c>
      <c r="B127">
        <v>3.55580026414022</v>
      </c>
    </row>
    <row r="128" spans="1:2" x14ac:dyDescent="0.25">
      <c r="A128" s="7">
        <v>24198</v>
      </c>
      <c r="B128">
        <v>3.5774489719753699</v>
      </c>
    </row>
    <row r="129" spans="1:2" x14ac:dyDescent="0.25">
      <c r="A129" s="7">
        <v>24228</v>
      </c>
      <c r="B129">
        <v>3.6965168651255298</v>
      </c>
    </row>
    <row r="130" spans="1:2" x14ac:dyDescent="0.25">
      <c r="A130" s="7">
        <v>24259</v>
      </c>
      <c r="B130">
        <v>3.7831116965229801</v>
      </c>
    </row>
    <row r="131" spans="1:2" x14ac:dyDescent="0.25">
      <c r="A131" s="7">
        <v>24289</v>
      </c>
      <c r="B131">
        <v>3.8426456431264802</v>
      </c>
    </row>
    <row r="132" spans="1:2" x14ac:dyDescent="0.25">
      <c r="A132" s="7">
        <v>24320</v>
      </c>
      <c r="B132">
        <v>3.88053088183799</v>
      </c>
    </row>
    <row r="133" spans="1:2" x14ac:dyDescent="0.25">
      <c r="A133" s="7">
        <v>24351</v>
      </c>
      <c r="B133">
        <v>3.90217958972999</v>
      </c>
    </row>
    <row r="134" spans="1:2" x14ac:dyDescent="0.25">
      <c r="A134" s="7">
        <v>24381</v>
      </c>
      <c r="B134">
        <v>3.92382829756514</v>
      </c>
    </row>
    <row r="135" spans="1:2" x14ac:dyDescent="0.25">
      <c r="A135" s="7">
        <v>24412</v>
      </c>
      <c r="B135">
        <v>3.9671257132354301</v>
      </c>
    </row>
    <row r="136" spans="1:2" x14ac:dyDescent="0.25">
      <c r="A136" s="7">
        <v>24442</v>
      </c>
      <c r="B136">
        <v>4.0266596598389404</v>
      </c>
    </row>
    <row r="137" spans="1:2" x14ac:dyDescent="0.25">
      <c r="A137" s="7">
        <v>24473</v>
      </c>
      <c r="B137">
        <v>4.0266596598389404</v>
      </c>
    </row>
    <row r="138" spans="1:2" x14ac:dyDescent="0.25">
      <c r="A138" s="7">
        <v>24504</v>
      </c>
      <c r="B138">
        <v>4.0483083676740899</v>
      </c>
    </row>
    <row r="139" spans="1:2" x14ac:dyDescent="0.25">
      <c r="A139" s="7">
        <v>24532</v>
      </c>
      <c r="B139">
        <v>4.08619360644244</v>
      </c>
    </row>
    <row r="140" spans="1:2" x14ac:dyDescent="0.25">
      <c r="A140" s="7">
        <v>24563</v>
      </c>
      <c r="B140">
        <v>4.1294910221127399</v>
      </c>
    </row>
    <row r="141" spans="1:2" x14ac:dyDescent="0.25">
      <c r="A141" s="7">
        <v>24593</v>
      </c>
      <c r="B141">
        <v>4.2106736765513997</v>
      </c>
    </row>
    <row r="142" spans="1:2" x14ac:dyDescent="0.25">
      <c r="A142" s="7">
        <v>24624</v>
      </c>
      <c r="B142">
        <v>4.3135050388252001</v>
      </c>
    </row>
    <row r="143" spans="1:2" x14ac:dyDescent="0.25">
      <c r="A143" s="7">
        <v>24654</v>
      </c>
      <c r="B143">
        <v>4.35139027759356</v>
      </c>
    </row>
    <row r="144" spans="1:2" x14ac:dyDescent="0.25">
      <c r="A144" s="7">
        <v>24685</v>
      </c>
      <c r="B144">
        <v>4.3946876932638599</v>
      </c>
    </row>
    <row r="145" spans="1:2" x14ac:dyDescent="0.25">
      <c r="A145" s="7">
        <v>24716</v>
      </c>
      <c r="B145">
        <v>4.3730389854287104</v>
      </c>
    </row>
    <row r="146" spans="1:2" x14ac:dyDescent="0.25">
      <c r="A146" s="7">
        <v>24746</v>
      </c>
      <c r="B146">
        <v>4.4325729319753702</v>
      </c>
    </row>
    <row r="147" spans="1:2" x14ac:dyDescent="0.25">
      <c r="A147" s="7">
        <v>24777</v>
      </c>
      <c r="B147">
        <v>4.4163364010989996</v>
      </c>
    </row>
    <row r="148" spans="1:2" x14ac:dyDescent="0.25">
      <c r="A148" s="7">
        <v>24807</v>
      </c>
      <c r="B148">
        <v>4.3730389854287104</v>
      </c>
    </row>
    <row r="149" spans="1:2" x14ac:dyDescent="0.25">
      <c r="A149" s="7">
        <v>24838</v>
      </c>
      <c r="B149">
        <v>4.4975190555376603</v>
      </c>
    </row>
    <row r="150" spans="1:2" x14ac:dyDescent="0.25">
      <c r="A150" s="7">
        <v>24869</v>
      </c>
      <c r="B150">
        <v>4.4325729319753702</v>
      </c>
    </row>
    <row r="151" spans="1:2" x14ac:dyDescent="0.25">
      <c r="A151" s="7">
        <v>24898</v>
      </c>
      <c r="B151">
        <v>4.35139027759356</v>
      </c>
    </row>
    <row r="152" spans="1:2" x14ac:dyDescent="0.25">
      <c r="A152" s="7">
        <v>24929</v>
      </c>
      <c r="B152">
        <v>4.3730389854287104</v>
      </c>
    </row>
    <row r="153" spans="1:2" x14ac:dyDescent="0.25">
      <c r="A153" s="7">
        <v>24959</v>
      </c>
      <c r="B153">
        <v>4.3351537466603496</v>
      </c>
    </row>
    <row r="154" spans="1:2" x14ac:dyDescent="0.25">
      <c r="A154" s="7">
        <v>24990</v>
      </c>
      <c r="B154">
        <v>4.3730389854287104</v>
      </c>
    </row>
    <row r="155" spans="1:2" x14ac:dyDescent="0.25">
      <c r="A155" s="7">
        <v>25020</v>
      </c>
      <c r="B155">
        <v>4.35139027759356</v>
      </c>
    </row>
    <row r="156" spans="1:2" x14ac:dyDescent="0.25">
      <c r="A156" s="7">
        <v>25051</v>
      </c>
      <c r="B156">
        <v>4.4488094629085699</v>
      </c>
    </row>
    <row r="157" spans="1:2" x14ac:dyDescent="0.25">
      <c r="A157" s="7">
        <v>25082</v>
      </c>
      <c r="B157">
        <v>4.4758703477025099</v>
      </c>
    </row>
    <row r="158" spans="1:2" x14ac:dyDescent="0.25">
      <c r="A158" s="7">
        <v>25112</v>
      </c>
      <c r="B158">
        <v>4.4975190555376603</v>
      </c>
    </row>
    <row r="159" spans="1:2" x14ac:dyDescent="0.25">
      <c r="A159" s="7">
        <v>25143</v>
      </c>
      <c r="B159">
        <v>4.4000998702226397</v>
      </c>
    </row>
    <row r="160" spans="1:2" x14ac:dyDescent="0.25">
      <c r="A160" s="7">
        <v>25173</v>
      </c>
      <c r="B160">
        <v>4.2756198001136898</v>
      </c>
    </row>
    <row r="161" spans="1:2" x14ac:dyDescent="0.25">
      <c r="A161" s="7">
        <v>25204</v>
      </c>
      <c r="B161">
        <v>4.24855891526291</v>
      </c>
    </row>
    <row r="162" spans="1:2" x14ac:dyDescent="0.25">
      <c r="A162" s="7">
        <v>25235</v>
      </c>
      <c r="B162">
        <v>4.2269102074277596</v>
      </c>
    </row>
    <row r="163" spans="1:2" x14ac:dyDescent="0.25">
      <c r="A163" s="7">
        <v>25263</v>
      </c>
      <c r="B163">
        <v>4.24855891526291</v>
      </c>
    </row>
    <row r="164" spans="1:2" x14ac:dyDescent="0.25">
      <c r="A164" s="7">
        <v>25294</v>
      </c>
      <c r="B164">
        <v>4.2756198001136898</v>
      </c>
    </row>
    <row r="165" spans="1:2" x14ac:dyDescent="0.25">
      <c r="A165" s="7">
        <v>25324</v>
      </c>
      <c r="B165">
        <v>4.3243293927427802</v>
      </c>
    </row>
    <row r="166" spans="1:2" x14ac:dyDescent="0.25">
      <c r="A166" s="7">
        <v>25355</v>
      </c>
      <c r="B166">
        <v>4.4488094629085699</v>
      </c>
    </row>
    <row r="167" spans="1:2" x14ac:dyDescent="0.25">
      <c r="A167" s="7">
        <v>25385</v>
      </c>
      <c r="B167">
        <v>4.4758703477025099</v>
      </c>
    </row>
    <row r="168" spans="1:2" x14ac:dyDescent="0.25">
      <c r="A168" s="7">
        <v>25416</v>
      </c>
      <c r="B168">
        <v>4.4758703477025099</v>
      </c>
    </row>
    <row r="169" spans="1:2" x14ac:dyDescent="0.25">
      <c r="A169" s="7">
        <v>25447</v>
      </c>
      <c r="B169">
        <v>4.4758703477025099</v>
      </c>
    </row>
    <row r="170" spans="1:2" x14ac:dyDescent="0.25">
      <c r="A170" s="7">
        <v>25477</v>
      </c>
      <c r="B170">
        <v>4.4488094629085699</v>
      </c>
    </row>
    <row r="171" spans="1:2" x14ac:dyDescent="0.25">
      <c r="A171" s="7">
        <v>25508</v>
      </c>
      <c r="B171">
        <v>4.4271607550165797</v>
      </c>
    </row>
    <row r="172" spans="1:2" x14ac:dyDescent="0.25">
      <c r="A172" s="7">
        <v>25538</v>
      </c>
      <c r="B172">
        <v>4.4271607550165797</v>
      </c>
    </row>
    <row r="173" spans="1:2" x14ac:dyDescent="0.25">
      <c r="A173" s="7">
        <v>25569</v>
      </c>
      <c r="B173">
        <v>4.4271607550165797</v>
      </c>
    </row>
    <row r="174" spans="1:2" x14ac:dyDescent="0.25">
      <c r="A174" s="7">
        <v>25600</v>
      </c>
      <c r="B174">
        <v>4.4271607550165797</v>
      </c>
    </row>
    <row r="175" spans="1:2" x14ac:dyDescent="0.25">
      <c r="A175" s="7">
        <v>25628</v>
      </c>
      <c r="B175">
        <v>4.4758703477025099</v>
      </c>
    </row>
    <row r="176" spans="1:2" x14ac:dyDescent="0.25">
      <c r="A176" s="7">
        <v>25659</v>
      </c>
      <c r="B176">
        <v>4.5245799403316003</v>
      </c>
    </row>
    <row r="177" spans="1:2" x14ac:dyDescent="0.25">
      <c r="A177" s="7">
        <v>25689</v>
      </c>
      <c r="B177">
        <v>4.5732895330175296</v>
      </c>
    </row>
    <row r="178" spans="1:2" x14ac:dyDescent="0.25">
      <c r="A178" s="7">
        <v>25720</v>
      </c>
      <c r="B178">
        <v>4.6274113026622397</v>
      </c>
    </row>
    <row r="179" spans="1:2" x14ac:dyDescent="0.25">
      <c r="A179" s="7">
        <v>25750</v>
      </c>
      <c r="B179">
        <v>4.64906001049739</v>
      </c>
    </row>
    <row r="180" spans="1:2" x14ac:dyDescent="0.25">
      <c r="A180" s="7">
        <v>25781</v>
      </c>
      <c r="B180">
        <v>4.67612089529133</v>
      </c>
    </row>
    <row r="181" spans="1:2" x14ac:dyDescent="0.25">
      <c r="A181" s="7">
        <v>25812</v>
      </c>
      <c r="B181">
        <v>4.6977696031264804</v>
      </c>
    </row>
    <row r="182" spans="1:2" x14ac:dyDescent="0.25">
      <c r="A182" s="7">
        <v>25842</v>
      </c>
      <c r="B182">
        <v>4.7248304879772602</v>
      </c>
    </row>
    <row r="183" spans="1:2" x14ac:dyDescent="0.25">
      <c r="A183" s="7">
        <v>25873</v>
      </c>
      <c r="B183">
        <v>4.7248304879772602</v>
      </c>
    </row>
    <row r="184" spans="1:2" x14ac:dyDescent="0.25">
      <c r="A184" s="7">
        <v>25903</v>
      </c>
      <c r="B184">
        <v>4.64906001049739</v>
      </c>
    </row>
    <row r="185" spans="1:2" x14ac:dyDescent="0.25">
      <c r="A185" s="7">
        <v>25934</v>
      </c>
      <c r="B185">
        <v>4.6003504178114598</v>
      </c>
    </row>
    <row r="186" spans="1:2" x14ac:dyDescent="0.25">
      <c r="A186" s="7">
        <v>25965</v>
      </c>
      <c r="B186">
        <v>4.6003504178114598</v>
      </c>
    </row>
    <row r="187" spans="1:2" x14ac:dyDescent="0.25">
      <c r="A187" s="7">
        <v>25993</v>
      </c>
      <c r="B187">
        <v>4.6003504178114598</v>
      </c>
    </row>
    <row r="188" spans="1:2" x14ac:dyDescent="0.25">
      <c r="A188" s="7">
        <v>26024</v>
      </c>
      <c r="B188">
        <v>4.6003504178114598</v>
      </c>
    </row>
    <row r="189" spans="1:2" x14ac:dyDescent="0.25">
      <c r="A189" s="7">
        <v>26054</v>
      </c>
      <c r="B189">
        <v>4.6003504178114598</v>
      </c>
    </row>
    <row r="190" spans="1:2" x14ac:dyDescent="0.25">
      <c r="A190" s="7">
        <v>26085</v>
      </c>
      <c r="B190">
        <v>4.67612089529133</v>
      </c>
    </row>
    <row r="191" spans="1:2" x14ac:dyDescent="0.25">
      <c r="A191" s="7">
        <v>26115</v>
      </c>
      <c r="B191">
        <v>4.7518913727712002</v>
      </c>
    </row>
    <row r="192" spans="1:2" x14ac:dyDescent="0.25">
      <c r="A192" s="7">
        <v>26146</v>
      </c>
      <c r="B192">
        <v>4.8493105580862101</v>
      </c>
    </row>
    <row r="193" spans="1:2" x14ac:dyDescent="0.25">
      <c r="A193" s="7">
        <v>26177</v>
      </c>
      <c r="B193">
        <v>4.8980201507721501</v>
      </c>
    </row>
    <row r="194" spans="1:2" x14ac:dyDescent="0.25">
      <c r="A194" s="7">
        <v>26207</v>
      </c>
      <c r="B194">
        <v>4.8980201507721501</v>
      </c>
    </row>
    <row r="195" spans="1:2" x14ac:dyDescent="0.25">
      <c r="A195" s="7">
        <v>26238</v>
      </c>
      <c r="B195">
        <v>4.9250810355660803</v>
      </c>
    </row>
    <row r="196" spans="1:2" x14ac:dyDescent="0.25">
      <c r="A196" s="7">
        <v>26268</v>
      </c>
      <c r="B196">
        <v>4.8763714428801501</v>
      </c>
    </row>
    <row r="197" spans="1:2" x14ac:dyDescent="0.25">
      <c r="A197" s="7">
        <v>26299</v>
      </c>
      <c r="B197">
        <v>4.8493105580862101</v>
      </c>
    </row>
    <row r="198" spans="1:2" x14ac:dyDescent="0.25">
      <c r="A198" s="7">
        <v>26330</v>
      </c>
      <c r="B198">
        <v>4.8222496732922799</v>
      </c>
    </row>
    <row r="199" spans="1:2" x14ac:dyDescent="0.25">
      <c r="A199" s="7">
        <v>26359</v>
      </c>
      <c r="B199">
        <v>4.8493105580862101</v>
      </c>
    </row>
    <row r="200" spans="1:2" x14ac:dyDescent="0.25">
      <c r="A200" s="7">
        <v>26390</v>
      </c>
      <c r="B200">
        <v>4.8763714428801501</v>
      </c>
    </row>
    <row r="201" spans="1:2" x14ac:dyDescent="0.25">
      <c r="A201" s="7">
        <v>26420</v>
      </c>
      <c r="B201">
        <v>4.8980201507721501</v>
      </c>
    </row>
    <row r="202" spans="1:2" x14ac:dyDescent="0.25">
      <c r="A202" s="7">
        <v>26451</v>
      </c>
      <c r="B202">
        <v>5.0225002208811</v>
      </c>
    </row>
    <row r="203" spans="1:2" x14ac:dyDescent="0.25">
      <c r="A203" s="7">
        <v>26481</v>
      </c>
      <c r="B203">
        <v>5.1253315831548996</v>
      </c>
    </row>
    <row r="204" spans="1:2" x14ac:dyDescent="0.25">
      <c r="A204" s="7">
        <v>26512</v>
      </c>
      <c r="B204">
        <v>5.1740411758408298</v>
      </c>
    </row>
    <row r="205" spans="1:2" x14ac:dyDescent="0.25">
      <c r="A205" s="7">
        <v>26543</v>
      </c>
      <c r="B205">
        <v>5.2011020606347698</v>
      </c>
    </row>
    <row r="206" spans="1:2" x14ac:dyDescent="0.25">
      <c r="A206" s="7">
        <v>26573</v>
      </c>
      <c r="B206">
        <v>5.2227507684699201</v>
      </c>
    </row>
    <row r="207" spans="1:2" x14ac:dyDescent="0.25">
      <c r="A207" s="7">
        <v>26604</v>
      </c>
      <c r="B207">
        <v>5.2498116532638601</v>
      </c>
    </row>
    <row r="208" spans="1:2" x14ac:dyDescent="0.25">
      <c r="A208" s="7">
        <v>26634</v>
      </c>
      <c r="B208">
        <v>5.2498116532638601</v>
      </c>
    </row>
    <row r="209" spans="1:2" x14ac:dyDescent="0.25">
      <c r="A209" s="7">
        <v>26665</v>
      </c>
      <c r="B209">
        <v>5.2498116532638601</v>
      </c>
    </row>
    <row r="210" spans="1:2" x14ac:dyDescent="0.25">
      <c r="A210" s="7">
        <v>26696</v>
      </c>
      <c r="B210">
        <v>5.3255821307437197</v>
      </c>
    </row>
    <row r="211" spans="1:2" x14ac:dyDescent="0.25">
      <c r="A211" s="7">
        <v>26724</v>
      </c>
      <c r="B211">
        <v>5.4013526082235899</v>
      </c>
    </row>
    <row r="212" spans="1:2" x14ac:dyDescent="0.25">
      <c r="A212" s="7">
        <v>26755</v>
      </c>
      <c r="B212">
        <v>5.5258326783325398</v>
      </c>
    </row>
    <row r="213" spans="1:2" x14ac:dyDescent="0.25">
      <c r="A213" s="7">
        <v>26785</v>
      </c>
      <c r="B213">
        <v>5.6990223411274297</v>
      </c>
    </row>
    <row r="214" spans="1:2" x14ac:dyDescent="0.25">
      <c r="A214" s="7">
        <v>26816</v>
      </c>
      <c r="B214">
        <v>5.8235024112932301</v>
      </c>
    </row>
    <row r="215" spans="1:2" x14ac:dyDescent="0.25">
      <c r="A215" s="7">
        <v>26846</v>
      </c>
      <c r="B215">
        <v>6.0724625515111299</v>
      </c>
    </row>
    <row r="216" spans="1:2" x14ac:dyDescent="0.25">
      <c r="A216" s="7">
        <v>26877</v>
      </c>
      <c r="B216">
        <v>6.1752939138417799</v>
      </c>
    </row>
    <row r="217" spans="1:2" x14ac:dyDescent="0.25">
      <c r="A217" s="7">
        <v>26908</v>
      </c>
      <c r="B217">
        <v>6.2023547986357199</v>
      </c>
    </row>
    <row r="218" spans="1:2" x14ac:dyDescent="0.25">
      <c r="A218" s="7">
        <v>26938</v>
      </c>
      <c r="B218">
        <v>6.3484835765798202</v>
      </c>
    </row>
    <row r="219" spans="1:2" x14ac:dyDescent="0.25">
      <c r="A219" s="7">
        <v>26969</v>
      </c>
      <c r="B219">
        <v>6.4729636467456197</v>
      </c>
    </row>
    <row r="220" spans="1:2" x14ac:dyDescent="0.25">
      <c r="A220" s="7">
        <v>26999</v>
      </c>
      <c r="B220">
        <v>6.50002453153955</v>
      </c>
    </row>
    <row r="221" spans="1:2" x14ac:dyDescent="0.25">
      <c r="A221" s="7">
        <v>27030</v>
      </c>
      <c r="B221">
        <v>6.5974437168545697</v>
      </c>
    </row>
    <row r="222" spans="1:2" x14ac:dyDescent="0.25">
      <c r="A222" s="7">
        <v>27061</v>
      </c>
      <c r="B222">
        <v>6.6732141943344399</v>
      </c>
    </row>
    <row r="223" spans="1:2" x14ac:dyDescent="0.25">
      <c r="A223" s="7">
        <v>27089</v>
      </c>
      <c r="B223">
        <v>6.87346474192326</v>
      </c>
    </row>
    <row r="224" spans="1:2" x14ac:dyDescent="0.25">
      <c r="A224" s="7">
        <v>27120</v>
      </c>
      <c r="B224">
        <v>7.0737152895120801</v>
      </c>
    </row>
    <row r="225" spans="1:2" x14ac:dyDescent="0.25">
      <c r="A225" s="7">
        <v>27150</v>
      </c>
      <c r="B225">
        <v>7.3497363145807704</v>
      </c>
    </row>
    <row r="226" spans="1:2" x14ac:dyDescent="0.25">
      <c r="A226" s="7">
        <v>27181</v>
      </c>
      <c r="B226">
        <v>7.5229259773756496</v>
      </c>
    </row>
    <row r="227" spans="1:2" x14ac:dyDescent="0.25">
      <c r="A227" s="7">
        <v>27211</v>
      </c>
      <c r="B227">
        <v>7.7772982946091904</v>
      </c>
    </row>
    <row r="228" spans="1:2" x14ac:dyDescent="0.25">
      <c r="A228" s="7">
        <v>27242</v>
      </c>
      <c r="B228">
        <v>8.0262584348839408</v>
      </c>
    </row>
    <row r="229" spans="1:2" x14ac:dyDescent="0.25">
      <c r="A229" s="7">
        <v>27273</v>
      </c>
      <c r="B229">
        <v>8.3509890525817205</v>
      </c>
    </row>
    <row r="230" spans="1:2" x14ac:dyDescent="0.25">
      <c r="A230" s="7">
        <v>27303</v>
      </c>
      <c r="B230">
        <v>8.3726377604737099</v>
      </c>
    </row>
    <row r="231" spans="1:2" x14ac:dyDescent="0.25">
      <c r="A231" s="7">
        <v>27334</v>
      </c>
      <c r="B231">
        <v>8.2752185751018494</v>
      </c>
    </row>
    <row r="232" spans="1:2" x14ac:dyDescent="0.25">
      <c r="A232" s="7">
        <v>27364</v>
      </c>
      <c r="B232">
        <v>8.1507385049928995</v>
      </c>
    </row>
    <row r="233" spans="1:2" x14ac:dyDescent="0.25">
      <c r="A233" s="7">
        <v>27395</v>
      </c>
      <c r="B233">
        <v>8.1507385049928995</v>
      </c>
    </row>
    <row r="234" spans="1:2" x14ac:dyDescent="0.25">
      <c r="A234" s="7">
        <v>27426</v>
      </c>
      <c r="B234">
        <v>8.1236776201989596</v>
      </c>
    </row>
    <row r="235" spans="1:2" x14ac:dyDescent="0.25">
      <c r="A235" s="7">
        <v>27454</v>
      </c>
      <c r="B235">
        <v>8.0262584348839408</v>
      </c>
    </row>
    <row r="236" spans="1:2" x14ac:dyDescent="0.25">
      <c r="A236" s="7">
        <v>27485</v>
      </c>
      <c r="B236">
        <v>8.0749680275130302</v>
      </c>
    </row>
    <row r="237" spans="1:2" x14ac:dyDescent="0.25">
      <c r="A237" s="7">
        <v>27515</v>
      </c>
      <c r="B237">
        <v>8.1723872128280401</v>
      </c>
    </row>
    <row r="238" spans="1:2" x14ac:dyDescent="0.25">
      <c r="A238" s="7">
        <v>27546</v>
      </c>
      <c r="B238">
        <v>8.19944809767882</v>
      </c>
    </row>
    <row r="239" spans="1:2" x14ac:dyDescent="0.25">
      <c r="A239" s="7">
        <v>27576</v>
      </c>
      <c r="B239">
        <v>8.1020289123638101</v>
      </c>
    </row>
    <row r="240" spans="1:2" x14ac:dyDescent="0.25">
      <c r="A240" s="7">
        <v>27607</v>
      </c>
      <c r="B240">
        <v>8.0262584348839408</v>
      </c>
    </row>
    <row r="241" spans="1:2" x14ac:dyDescent="0.25">
      <c r="A241" s="7">
        <v>27638</v>
      </c>
      <c r="B241">
        <v>7.9775488421980096</v>
      </c>
    </row>
    <row r="242" spans="1:2" x14ac:dyDescent="0.25">
      <c r="A242" s="7">
        <v>27668</v>
      </c>
      <c r="B242">
        <v>7.9017783647181403</v>
      </c>
    </row>
    <row r="243" spans="1:2" x14ac:dyDescent="0.25">
      <c r="A243" s="7">
        <v>27699</v>
      </c>
      <c r="B243">
        <v>7.8747174799242101</v>
      </c>
    </row>
    <row r="244" spans="1:2" x14ac:dyDescent="0.25">
      <c r="A244" s="7">
        <v>27729</v>
      </c>
      <c r="B244">
        <v>7.64740604754145</v>
      </c>
    </row>
    <row r="245" spans="1:2" x14ac:dyDescent="0.25">
      <c r="A245" s="7">
        <v>27760</v>
      </c>
      <c r="B245">
        <v>7.4525676768545699</v>
      </c>
    </row>
    <row r="246" spans="1:2" x14ac:dyDescent="0.25">
      <c r="A246" s="7">
        <v>27791</v>
      </c>
      <c r="B246">
        <v>7.2523171292657498</v>
      </c>
    </row>
    <row r="247" spans="1:2" x14ac:dyDescent="0.25">
      <c r="A247" s="7">
        <v>27820</v>
      </c>
      <c r="B247">
        <v>7.1494857669919503</v>
      </c>
    </row>
    <row r="248" spans="1:2" x14ac:dyDescent="0.25">
      <c r="A248" s="7">
        <v>27851</v>
      </c>
      <c r="B248">
        <v>7.2252562444718196</v>
      </c>
    </row>
    <row r="249" spans="1:2" x14ac:dyDescent="0.25">
      <c r="A249" s="7">
        <v>27881</v>
      </c>
      <c r="B249">
        <v>7.2523171292657498</v>
      </c>
    </row>
    <row r="250" spans="1:2" x14ac:dyDescent="0.25">
      <c r="A250" s="7">
        <v>27912</v>
      </c>
      <c r="B250">
        <v>7.27396583715774</v>
      </c>
    </row>
    <row r="251" spans="1:2" x14ac:dyDescent="0.25">
      <c r="A251" s="7">
        <v>27942</v>
      </c>
      <c r="B251">
        <v>7.4255067920606397</v>
      </c>
    </row>
    <row r="252" spans="1:2" x14ac:dyDescent="0.25">
      <c r="A252" s="7">
        <v>27973</v>
      </c>
      <c r="B252">
        <v>7.4525676768545699</v>
      </c>
    </row>
    <row r="253" spans="1:2" x14ac:dyDescent="0.25">
      <c r="A253" s="7">
        <v>28004</v>
      </c>
      <c r="B253">
        <v>7.5499868622264303</v>
      </c>
    </row>
    <row r="254" spans="1:2" x14ac:dyDescent="0.25">
      <c r="A254" s="7">
        <v>28034</v>
      </c>
      <c r="B254">
        <v>7.5986964548555198</v>
      </c>
    </row>
    <row r="255" spans="1:2" x14ac:dyDescent="0.25">
      <c r="A255" s="7">
        <v>28065</v>
      </c>
      <c r="B255">
        <v>7.64740604754145</v>
      </c>
    </row>
    <row r="256" spans="1:2" x14ac:dyDescent="0.25">
      <c r="A256" s="7">
        <v>28095</v>
      </c>
      <c r="B256">
        <v>7.64740604754145</v>
      </c>
    </row>
    <row r="257" spans="1:2" x14ac:dyDescent="0.25">
      <c r="A257" s="7">
        <v>28126</v>
      </c>
      <c r="B257">
        <v>7.67446693233539</v>
      </c>
    </row>
    <row r="258" spans="1:2" x14ac:dyDescent="0.25">
      <c r="A258" s="7">
        <v>28157</v>
      </c>
      <c r="B258">
        <v>7.7502374098152602</v>
      </c>
    </row>
    <row r="259" spans="1:2" x14ac:dyDescent="0.25">
      <c r="A259" s="7">
        <v>28185</v>
      </c>
      <c r="B259">
        <v>7.7989470024443399</v>
      </c>
    </row>
    <row r="260" spans="1:2" x14ac:dyDescent="0.25">
      <c r="A260" s="7">
        <v>28216</v>
      </c>
      <c r="B260">
        <v>7.8260078872951198</v>
      </c>
    </row>
    <row r="261" spans="1:2" x14ac:dyDescent="0.25">
      <c r="A261" s="7">
        <v>28246</v>
      </c>
      <c r="B261">
        <v>7.9504879574040803</v>
      </c>
    </row>
    <row r="262" spans="1:2" x14ac:dyDescent="0.25">
      <c r="A262" s="7">
        <v>28277</v>
      </c>
      <c r="B262">
        <v>7.99919755003316</v>
      </c>
    </row>
    <row r="263" spans="1:2" x14ac:dyDescent="0.25">
      <c r="A263" s="7">
        <v>28307</v>
      </c>
      <c r="B263">
        <v>8.1236776201989596</v>
      </c>
    </row>
    <row r="264" spans="1:2" x14ac:dyDescent="0.25">
      <c r="A264" s="7">
        <v>28338</v>
      </c>
      <c r="B264">
        <v>8.1723872128280401</v>
      </c>
    </row>
    <row r="265" spans="1:2" x14ac:dyDescent="0.25">
      <c r="A265" s="7">
        <v>28369</v>
      </c>
      <c r="B265">
        <v>8.2752185751018494</v>
      </c>
    </row>
    <row r="266" spans="1:2" x14ac:dyDescent="0.25">
      <c r="A266" s="7">
        <v>28399</v>
      </c>
      <c r="B266">
        <v>8.2481576903079095</v>
      </c>
    </row>
    <row r="267" spans="1:2" x14ac:dyDescent="0.25">
      <c r="A267" s="7">
        <v>28430</v>
      </c>
      <c r="B267">
        <v>8.2481576903079095</v>
      </c>
    </row>
    <row r="268" spans="1:2" x14ac:dyDescent="0.25">
      <c r="A268" s="7">
        <v>28460</v>
      </c>
      <c r="B268">
        <v>8.2481576903079095</v>
      </c>
    </row>
    <row r="269" spans="1:2" x14ac:dyDescent="0.25">
      <c r="A269" s="7">
        <v>28491</v>
      </c>
      <c r="B269">
        <v>8.1236776201989596</v>
      </c>
    </row>
    <row r="270" spans="1:2" x14ac:dyDescent="0.25">
      <c r="A270" s="7">
        <v>28522</v>
      </c>
      <c r="B270">
        <v>7.99919755003316</v>
      </c>
    </row>
    <row r="271" spans="1:2" x14ac:dyDescent="0.25">
      <c r="A271" s="7">
        <v>28550</v>
      </c>
      <c r="B271">
        <v>8.0262584348839408</v>
      </c>
    </row>
    <row r="272" spans="1:2" x14ac:dyDescent="0.25">
      <c r="A272" s="7">
        <v>28581</v>
      </c>
      <c r="B272">
        <v>8.0479071427190902</v>
      </c>
    </row>
    <row r="273" spans="1:2" x14ac:dyDescent="0.25">
      <c r="A273" s="7">
        <v>28611</v>
      </c>
      <c r="B273">
        <v>8.0749680275130302</v>
      </c>
    </row>
    <row r="274" spans="1:2" x14ac:dyDescent="0.25">
      <c r="A274" s="7">
        <v>28642</v>
      </c>
      <c r="B274">
        <v>8.1723872128280401</v>
      </c>
    </row>
    <row r="275" spans="1:2" x14ac:dyDescent="0.25">
      <c r="A275" s="7">
        <v>28672</v>
      </c>
      <c r="B275">
        <v>8.2481576903079095</v>
      </c>
    </row>
    <row r="276" spans="1:2" x14ac:dyDescent="0.25">
      <c r="A276" s="7">
        <v>28703</v>
      </c>
      <c r="B276">
        <v>8.2752185751018494</v>
      </c>
    </row>
    <row r="277" spans="1:2" x14ac:dyDescent="0.25">
      <c r="A277" s="7">
        <v>28734</v>
      </c>
      <c r="B277">
        <v>8.3996986452676499</v>
      </c>
    </row>
    <row r="278" spans="1:2" x14ac:dyDescent="0.25">
      <c r="A278" s="7">
        <v>28764</v>
      </c>
      <c r="B278">
        <v>8.5025300075414503</v>
      </c>
    </row>
    <row r="279" spans="1:2" x14ac:dyDescent="0.25">
      <c r="A279" s="7">
        <v>28795</v>
      </c>
      <c r="B279">
        <v>8.5025300075414503</v>
      </c>
    </row>
    <row r="280" spans="1:2" x14ac:dyDescent="0.25">
      <c r="A280" s="7">
        <v>28825</v>
      </c>
      <c r="B280">
        <v>8.3726377604737099</v>
      </c>
    </row>
    <row r="281" spans="1:2" x14ac:dyDescent="0.25">
      <c r="A281" s="7">
        <v>28856</v>
      </c>
      <c r="B281">
        <v>8.3022794599526293</v>
      </c>
    </row>
    <row r="282" spans="1:2" x14ac:dyDescent="0.25">
      <c r="A282" s="7">
        <v>28887</v>
      </c>
      <c r="B282">
        <v>8.22650898247276</v>
      </c>
    </row>
    <row r="283" spans="1:2" x14ac:dyDescent="0.25">
      <c r="A283" s="7">
        <v>28915</v>
      </c>
      <c r="B283">
        <v>8.3022794599526293</v>
      </c>
    </row>
    <row r="284" spans="1:2" x14ac:dyDescent="0.25">
      <c r="A284" s="7">
        <v>28946</v>
      </c>
      <c r="B284">
        <v>8.4267595300615792</v>
      </c>
    </row>
    <row r="285" spans="1:2" x14ac:dyDescent="0.25">
      <c r="A285" s="7">
        <v>28976</v>
      </c>
      <c r="B285">
        <v>8.4754691227475103</v>
      </c>
    </row>
    <row r="286" spans="1:2" x14ac:dyDescent="0.25">
      <c r="A286" s="7">
        <v>29007</v>
      </c>
      <c r="B286">
        <v>8.6270100776504002</v>
      </c>
    </row>
    <row r="287" spans="1:2" x14ac:dyDescent="0.25">
      <c r="A287" s="7">
        <v>29037</v>
      </c>
      <c r="B287">
        <v>8.8272606252960699</v>
      </c>
    </row>
    <row r="288" spans="1:2" x14ac:dyDescent="0.25">
      <c r="A288" s="7">
        <v>29068</v>
      </c>
      <c r="B288">
        <v>9.0004502880341093</v>
      </c>
    </row>
    <row r="289" spans="1:2" x14ac:dyDescent="0.25">
      <c r="A289" s="7">
        <v>29099</v>
      </c>
      <c r="B289">
        <v>9.0762207655139804</v>
      </c>
    </row>
    <row r="290" spans="1:2" x14ac:dyDescent="0.25">
      <c r="A290" s="7">
        <v>29129</v>
      </c>
      <c r="B290">
        <v>9.1249303581999097</v>
      </c>
    </row>
    <row r="291" spans="1:2" x14ac:dyDescent="0.25">
      <c r="A291" s="7">
        <v>29160</v>
      </c>
      <c r="B291">
        <v>9.2007008356797702</v>
      </c>
    </row>
    <row r="292" spans="1:2" x14ac:dyDescent="0.25">
      <c r="A292" s="7">
        <v>29190</v>
      </c>
      <c r="B292">
        <v>9.35224179058266</v>
      </c>
    </row>
    <row r="293" spans="1:2" x14ac:dyDescent="0.25">
      <c r="A293" s="7">
        <v>29221</v>
      </c>
      <c r="B293">
        <v>9.2764713131027996</v>
      </c>
    </row>
    <row r="294" spans="1:2" x14ac:dyDescent="0.25">
      <c r="A294" s="7">
        <v>29252</v>
      </c>
      <c r="B294">
        <v>9.2223495435149196</v>
      </c>
    </row>
    <row r="295" spans="1:2" x14ac:dyDescent="0.25">
      <c r="A295" s="7">
        <v>29281</v>
      </c>
      <c r="B295">
        <v>9.3251809057887307</v>
      </c>
    </row>
    <row r="296" spans="1:2" x14ac:dyDescent="0.25">
      <c r="A296" s="7">
        <v>29312</v>
      </c>
      <c r="B296">
        <v>9.3738904984178095</v>
      </c>
    </row>
    <row r="297" spans="1:2" x14ac:dyDescent="0.25">
      <c r="A297" s="7">
        <v>29342</v>
      </c>
      <c r="B297">
        <v>9.5524923381714792</v>
      </c>
    </row>
    <row r="298" spans="1:2" x14ac:dyDescent="0.25">
      <c r="A298" s="7">
        <v>29373</v>
      </c>
      <c r="B298">
        <v>9.6499115235433397</v>
      </c>
    </row>
    <row r="299" spans="1:2" x14ac:dyDescent="0.25">
      <c r="A299" s="7">
        <v>29403</v>
      </c>
      <c r="B299">
        <v>9.8501620711321607</v>
      </c>
    </row>
    <row r="300" spans="1:2" x14ac:dyDescent="0.25">
      <c r="A300" s="7">
        <v>29434</v>
      </c>
      <c r="B300">
        <v>9.92593254861203</v>
      </c>
    </row>
    <row r="301" spans="1:2" x14ac:dyDescent="0.25">
      <c r="A301" s="7">
        <v>29465</v>
      </c>
      <c r="B301">
        <v>10.050412618720999</v>
      </c>
    </row>
    <row r="302" spans="1:2" x14ac:dyDescent="0.25">
      <c r="A302" s="7">
        <v>29495</v>
      </c>
      <c r="B302">
        <v>10.147831804036</v>
      </c>
    </row>
    <row r="303" spans="1:2" x14ac:dyDescent="0.25">
      <c r="A303" s="7">
        <v>29526</v>
      </c>
      <c r="B303">
        <v>10.272311874145</v>
      </c>
    </row>
    <row r="304" spans="1:2" x14ac:dyDescent="0.25">
      <c r="A304" s="7">
        <v>29556</v>
      </c>
      <c r="B304">
        <v>10.201953573680701</v>
      </c>
    </row>
    <row r="305" spans="1:2" x14ac:dyDescent="0.25">
      <c r="A305" s="7">
        <v>29587</v>
      </c>
      <c r="B305">
        <v>10.272311874145</v>
      </c>
    </row>
    <row r="306" spans="1:2" x14ac:dyDescent="0.25">
      <c r="A306" s="7">
        <v>29618</v>
      </c>
      <c r="B306">
        <v>10.450913713898601</v>
      </c>
    </row>
    <row r="307" spans="1:2" x14ac:dyDescent="0.25">
      <c r="A307" s="7">
        <v>29646</v>
      </c>
      <c r="B307">
        <v>10.499623306584599</v>
      </c>
    </row>
    <row r="308" spans="1:2" x14ac:dyDescent="0.25">
      <c r="A308" s="7">
        <v>29677</v>
      </c>
      <c r="B308">
        <v>10.6728129693794</v>
      </c>
    </row>
    <row r="309" spans="1:2" x14ac:dyDescent="0.25">
      <c r="A309" s="7">
        <v>29707</v>
      </c>
      <c r="B309">
        <v>10.824353924282301</v>
      </c>
    </row>
    <row r="310" spans="1:2" x14ac:dyDescent="0.25">
      <c r="A310" s="7">
        <v>29738</v>
      </c>
      <c r="B310">
        <v>10.9758948792421</v>
      </c>
    </row>
    <row r="311" spans="1:2" x14ac:dyDescent="0.25">
      <c r="A311" s="7">
        <v>29768</v>
      </c>
      <c r="B311">
        <v>11.1761454268309</v>
      </c>
    </row>
    <row r="312" spans="1:2" x14ac:dyDescent="0.25">
      <c r="A312" s="7">
        <v>29799</v>
      </c>
      <c r="B312">
        <v>11.3493350896258</v>
      </c>
    </row>
    <row r="313" spans="1:2" x14ac:dyDescent="0.25">
      <c r="A313" s="7">
        <v>29830</v>
      </c>
      <c r="B313">
        <v>11.398044682311699</v>
      </c>
    </row>
    <row r="314" spans="1:2" x14ac:dyDescent="0.25">
      <c r="A314" s="7">
        <v>29860</v>
      </c>
      <c r="B314">
        <v>11.5008760445855</v>
      </c>
    </row>
    <row r="315" spans="1:2" x14ac:dyDescent="0.25">
      <c r="A315" s="7">
        <v>29891</v>
      </c>
      <c r="B315">
        <v>11.5495856372146</v>
      </c>
    </row>
    <row r="316" spans="1:2" x14ac:dyDescent="0.25">
      <c r="A316" s="7">
        <v>29921</v>
      </c>
      <c r="B316">
        <v>11.5008760445855</v>
      </c>
    </row>
    <row r="317" spans="1:2" x14ac:dyDescent="0.25">
      <c r="A317" s="7">
        <v>29952</v>
      </c>
      <c r="B317">
        <v>11.4738151597347</v>
      </c>
    </row>
    <row r="318" spans="1:2" x14ac:dyDescent="0.25">
      <c r="A318" s="7">
        <v>29983</v>
      </c>
      <c r="B318">
        <v>11.4521664518996</v>
      </c>
    </row>
    <row r="319" spans="1:2" x14ac:dyDescent="0.25">
      <c r="A319" s="7">
        <v>30011</v>
      </c>
      <c r="B319">
        <v>11.4251055671056</v>
      </c>
    </row>
    <row r="320" spans="1:2" x14ac:dyDescent="0.25">
      <c r="A320" s="7">
        <v>30042</v>
      </c>
      <c r="B320">
        <v>11.4738151597347</v>
      </c>
    </row>
    <row r="321" spans="1:2" x14ac:dyDescent="0.25">
      <c r="A321" s="7">
        <v>30072</v>
      </c>
      <c r="B321">
        <v>11.5495856372146</v>
      </c>
    </row>
    <row r="322" spans="1:2" x14ac:dyDescent="0.25">
      <c r="A322" s="7">
        <v>30103</v>
      </c>
      <c r="B322">
        <v>11.749836184803399</v>
      </c>
    </row>
    <row r="323" spans="1:2" x14ac:dyDescent="0.25">
      <c r="A323" s="7">
        <v>30133</v>
      </c>
      <c r="B323">
        <v>11.950086732449099</v>
      </c>
    </row>
    <row r="324" spans="1:2" x14ac:dyDescent="0.25">
      <c r="A324" s="7">
        <v>30164</v>
      </c>
      <c r="B324">
        <v>12.199046872666999</v>
      </c>
    </row>
    <row r="325" spans="1:2" x14ac:dyDescent="0.25">
      <c r="A325" s="7">
        <v>30195</v>
      </c>
      <c r="B325">
        <v>12.2261077575178</v>
      </c>
    </row>
    <row r="326" spans="1:2" x14ac:dyDescent="0.25">
      <c r="A326" s="7">
        <v>30225</v>
      </c>
      <c r="B326">
        <v>12.274817350146799</v>
      </c>
    </row>
    <row r="327" spans="1:2" x14ac:dyDescent="0.25">
      <c r="A327" s="7">
        <v>30256</v>
      </c>
      <c r="B327">
        <v>12.3992974203126</v>
      </c>
    </row>
    <row r="328" spans="1:2" x14ac:dyDescent="0.25">
      <c r="A328" s="7">
        <v>30286</v>
      </c>
      <c r="B328">
        <v>12.4263583051066</v>
      </c>
    </row>
    <row r="329" spans="1:2" x14ac:dyDescent="0.25">
      <c r="A329" s="7">
        <v>30317</v>
      </c>
      <c r="B329">
        <v>12.3722365354619</v>
      </c>
    </row>
    <row r="330" spans="1:2" x14ac:dyDescent="0.25">
      <c r="A330" s="7">
        <v>30348</v>
      </c>
      <c r="B330">
        <v>12.5021287825865</v>
      </c>
    </row>
    <row r="331" spans="1:2" x14ac:dyDescent="0.25">
      <c r="A331" s="7">
        <v>30376</v>
      </c>
      <c r="B331">
        <v>12.5508383752155</v>
      </c>
    </row>
    <row r="332" spans="1:2" x14ac:dyDescent="0.25">
      <c r="A332" s="7">
        <v>30407</v>
      </c>
      <c r="B332">
        <v>12.702379330175299</v>
      </c>
    </row>
    <row r="333" spans="1:2" x14ac:dyDescent="0.25">
      <c r="A333" s="7">
        <v>30437</v>
      </c>
      <c r="B333">
        <v>13.027109947873001</v>
      </c>
    </row>
    <row r="334" spans="1:2" x14ac:dyDescent="0.25">
      <c r="A334" s="7">
        <v>30468</v>
      </c>
      <c r="B334">
        <v>13.3247796808337</v>
      </c>
    </row>
    <row r="335" spans="1:2" x14ac:dyDescent="0.25">
      <c r="A335" s="7">
        <v>30498</v>
      </c>
      <c r="B335">
        <v>13.525030228422599</v>
      </c>
    </row>
    <row r="336" spans="1:2" x14ac:dyDescent="0.25">
      <c r="A336" s="7">
        <v>30529</v>
      </c>
      <c r="B336">
        <v>13.725280776011401</v>
      </c>
    </row>
    <row r="337" spans="1:2" x14ac:dyDescent="0.25">
      <c r="A337" s="7">
        <v>30560</v>
      </c>
      <c r="B337">
        <v>13.849760846120301</v>
      </c>
    </row>
    <row r="338" spans="1:2" x14ac:dyDescent="0.25">
      <c r="A338" s="7">
        <v>30590</v>
      </c>
      <c r="B338">
        <v>13.9471800314922</v>
      </c>
    </row>
    <row r="339" spans="1:2" x14ac:dyDescent="0.25">
      <c r="A339" s="7">
        <v>30621</v>
      </c>
      <c r="B339">
        <v>14.0229505089152</v>
      </c>
    </row>
    <row r="340" spans="1:2" x14ac:dyDescent="0.25">
      <c r="A340" s="7">
        <v>30651</v>
      </c>
      <c r="B340">
        <v>13.974240916286099</v>
      </c>
    </row>
    <row r="341" spans="1:2" x14ac:dyDescent="0.25">
      <c r="A341" s="7">
        <v>30682</v>
      </c>
      <c r="B341">
        <v>14.0770722785599</v>
      </c>
    </row>
    <row r="342" spans="1:2" x14ac:dyDescent="0.25">
      <c r="A342" s="7">
        <v>30713</v>
      </c>
      <c r="B342">
        <v>14.0229505089152</v>
      </c>
    </row>
    <row r="343" spans="1:2" x14ac:dyDescent="0.25">
      <c r="A343" s="7">
        <v>30742</v>
      </c>
      <c r="B343">
        <v>13.9471800314922</v>
      </c>
    </row>
    <row r="344" spans="1:2" x14ac:dyDescent="0.25">
      <c r="A344" s="7">
        <v>30773</v>
      </c>
      <c r="B344">
        <v>13.974240916286099</v>
      </c>
    </row>
    <row r="345" spans="1:2" x14ac:dyDescent="0.25">
      <c r="A345" s="7">
        <v>30803</v>
      </c>
      <c r="B345">
        <v>14.050011393766001</v>
      </c>
    </row>
    <row r="346" spans="1:2" x14ac:dyDescent="0.25">
      <c r="A346" s="7">
        <v>30834</v>
      </c>
      <c r="B346">
        <v>14.3476811266698</v>
      </c>
    </row>
    <row r="347" spans="1:2" x14ac:dyDescent="0.25">
      <c r="A347" s="7">
        <v>30864</v>
      </c>
      <c r="B347">
        <v>14.623702151738501</v>
      </c>
    </row>
    <row r="348" spans="1:2" x14ac:dyDescent="0.25">
      <c r="A348" s="7">
        <v>30895</v>
      </c>
      <c r="B348">
        <v>14.6507630365324</v>
      </c>
    </row>
    <row r="349" spans="1:2" x14ac:dyDescent="0.25">
      <c r="A349" s="7">
        <v>30926</v>
      </c>
      <c r="B349">
        <v>14.726533514012299</v>
      </c>
    </row>
    <row r="350" spans="1:2" x14ac:dyDescent="0.25">
      <c r="A350" s="7">
        <v>30956</v>
      </c>
      <c r="B350">
        <v>14.802303991492201</v>
      </c>
    </row>
    <row r="351" spans="1:2" x14ac:dyDescent="0.25">
      <c r="A351" s="7">
        <v>30987</v>
      </c>
      <c r="B351">
        <v>14.872662292013301</v>
      </c>
    </row>
    <row r="352" spans="1:2" x14ac:dyDescent="0.25">
      <c r="A352" s="7">
        <v>31017</v>
      </c>
      <c r="B352">
        <v>14.6994726292184</v>
      </c>
    </row>
    <row r="353" spans="1:2" x14ac:dyDescent="0.25">
      <c r="A353" s="7">
        <v>31048</v>
      </c>
      <c r="B353">
        <v>14.6994726292184</v>
      </c>
    </row>
    <row r="354" spans="1:2" x14ac:dyDescent="0.25">
      <c r="A354" s="7">
        <v>31079</v>
      </c>
      <c r="B354">
        <v>14.623702151738501</v>
      </c>
    </row>
    <row r="355" spans="1:2" x14ac:dyDescent="0.25">
      <c r="A355" s="7">
        <v>31107</v>
      </c>
      <c r="B355">
        <v>14.6507630365324</v>
      </c>
    </row>
    <row r="356" spans="1:2" x14ac:dyDescent="0.25">
      <c r="A356" s="7">
        <v>31138</v>
      </c>
      <c r="B356">
        <v>14.851013584121301</v>
      </c>
    </row>
    <row r="357" spans="1:2" x14ac:dyDescent="0.25">
      <c r="A357" s="7">
        <v>31168</v>
      </c>
      <c r="B357">
        <v>14.997142362122201</v>
      </c>
    </row>
    <row r="358" spans="1:2" x14ac:dyDescent="0.25">
      <c r="A358" s="7">
        <v>31199</v>
      </c>
      <c r="B358">
        <v>15.148683317082</v>
      </c>
    </row>
    <row r="359" spans="1:2" x14ac:dyDescent="0.25">
      <c r="A359" s="7">
        <v>31229</v>
      </c>
      <c r="B359">
        <v>15.3759947494647</v>
      </c>
    </row>
    <row r="360" spans="1:2" x14ac:dyDescent="0.25">
      <c r="A360" s="7">
        <v>31260</v>
      </c>
      <c r="B360">
        <v>15.4517652269446</v>
      </c>
    </row>
    <row r="361" spans="1:2" x14ac:dyDescent="0.25">
      <c r="A361" s="7">
        <v>31291</v>
      </c>
      <c r="B361">
        <v>15.4734139347797</v>
      </c>
    </row>
    <row r="362" spans="1:2" x14ac:dyDescent="0.25">
      <c r="A362" s="7">
        <v>31321</v>
      </c>
      <c r="B362">
        <v>15.624954889739501</v>
      </c>
    </row>
    <row r="363" spans="1:2" x14ac:dyDescent="0.25">
      <c r="A363" s="7">
        <v>31352</v>
      </c>
      <c r="B363">
        <v>15.749434959848401</v>
      </c>
    </row>
    <row r="364" spans="1:2" x14ac:dyDescent="0.25">
      <c r="A364" s="7">
        <v>31382</v>
      </c>
      <c r="B364">
        <v>15.749434959848401</v>
      </c>
    </row>
    <row r="365" spans="1:2" x14ac:dyDescent="0.25">
      <c r="A365" s="7">
        <v>31413</v>
      </c>
      <c r="B365">
        <v>15.7223740750545</v>
      </c>
    </row>
    <row r="366" spans="1:2" x14ac:dyDescent="0.25">
      <c r="A366" s="7">
        <v>31444</v>
      </c>
      <c r="B366">
        <v>15.8252054373283</v>
      </c>
    </row>
    <row r="367" spans="1:2" x14ac:dyDescent="0.25">
      <c r="A367" s="7">
        <v>31472</v>
      </c>
      <c r="B367">
        <v>15.9496855074372</v>
      </c>
    </row>
    <row r="368" spans="1:2" x14ac:dyDescent="0.25">
      <c r="A368" s="7">
        <v>31503</v>
      </c>
      <c r="B368">
        <v>16.074165577603001</v>
      </c>
    </row>
    <row r="369" spans="1:2" x14ac:dyDescent="0.25">
      <c r="A369" s="7">
        <v>31533</v>
      </c>
      <c r="B369">
        <v>16.274416125191902</v>
      </c>
    </row>
    <row r="370" spans="1:2" x14ac:dyDescent="0.25">
      <c r="A370" s="7">
        <v>31564</v>
      </c>
      <c r="B370">
        <v>16.447605787986699</v>
      </c>
    </row>
    <row r="371" spans="1:2" x14ac:dyDescent="0.25">
      <c r="A371" s="7">
        <v>31594</v>
      </c>
      <c r="B371">
        <v>16.701978105220299</v>
      </c>
    </row>
    <row r="372" spans="1:2" x14ac:dyDescent="0.25">
      <c r="A372" s="7">
        <v>31625</v>
      </c>
      <c r="B372">
        <v>16.7993972905353</v>
      </c>
    </row>
    <row r="373" spans="1:2" x14ac:dyDescent="0.25">
      <c r="A373" s="7">
        <v>31656</v>
      </c>
      <c r="B373">
        <v>16.9022286528091</v>
      </c>
    </row>
    <row r="374" spans="1:2" x14ac:dyDescent="0.25">
      <c r="A374" s="7">
        <v>31686</v>
      </c>
      <c r="B374">
        <v>17.124127908233099</v>
      </c>
    </row>
    <row r="375" spans="1:2" x14ac:dyDescent="0.25">
      <c r="A375" s="7">
        <v>31717</v>
      </c>
      <c r="B375">
        <v>17.297317571028</v>
      </c>
    </row>
    <row r="376" spans="1:2" x14ac:dyDescent="0.25">
      <c r="A376" s="7">
        <v>31747</v>
      </c>
      <c r="B376">
        <v>17.199898385712899</v>
      </c>
    </row>
    <row r="377" spans="1:2" x14ac:dyDescent="0.25">
      <c r="A377" s="7">
        <v>31778</v>
      </c>
      <c r="B377">
        <v>17.199898385712899</v>
      </c>
    </row>
    <row r="378" spans="1:2" x14ac:dyDescent="0.25">
      <c r="A378" s="7">
        <v>31809</v>
      </c>
      <c r="B378">
        <v>17.151188793083801</v>
      </c>
    </row>
    <row r="379" spans="1:2" x14ac:dyDescent="0.25">
      <c r="A379" s="7">
        <v>31837</v>
      </c>
      <c r="B379">
        <v>17.151188793083801</v>
      </c>
    </row>
    <row r="380" spans="1:2" x14ac:dyDescent="0.25">
      <c r="A380" s="7">
        <v>31868</v>
      </c>
      <c r="B380">
        <v>17.275668863192799</v>
      </c>
    </row>
    <row r="381" spans="1:2" x14ac:dyDescent="0.25">
      <c r="A381" s="7">
        <v>31898</v>
      </c>
      <c r="B381">
        <v>17.573338596096601</v>
      </c>
    </row>
    <row r="382" spans="1:2" x14ac:dyDescent="0.25">
      <c r="A382" s="7">
        <v>31929</v>
      </c>
      <c r="B382">
        <v>17.876420505959299</v>
      </c>
    </row>
    <row r="383" spans="1:2" x14ac:dyDescent="0.25">
      <c r="A383" s="7">
        <v>31959</v>
      </c>
      <c r="B383">
        <v>18.098319761440099</v>
      </c>
    </row>
    <row r="384" spans="1:2" x14ac:dyDescent="0.25">
      <c r="A384" s="7">
        <v>31990</v>
      </c>
      <c r="B384">
        <v>18.4014016713027</v>
      </c>
    </row>
    <row r="385" spans="1:2" x14ac:dyDescent="0.25">
      <c r="A385" s="7">
        <v>32021</v>
      </c>
      <c r="B385">
        <v>18.6233009267835</v>
      </c>
    </row>
    <row r="386" spans="1:2" x14ac:dyDescent="0.25">
      <c r="A386" s="7">
        <v>32051</v>
      </c>
      <c r="B386">
        <v>18.747780996892502</v>
      </c>
    </row>
    <row r="387" spans="1:2" x14ac:dyDescent="0.25">
      <c r="A387" s="7">
        <v>32082</v>
      </c>
      <c r="B387">
        <v>18.8722610670014</v>
      </c>
    </row>
    <row r="388" spans="1:2" x14ac:dyDescent="0.25">
      <c r="A388" s="7">
        <v>32112</v>
      </c>
      <c r="B388">
        <v>18.8019027665372</v>
      </c>
    </row>
    <row r="389" spans="1:2" x14ac:dyDescent="0.25">
      <c r="A389" s="7">
        <v>32143</v>
      </c>
      <c r="B389">
        <v>18.823551474372302</v>
      </c>
    </row>
    <row r="390" spans="1:2" x14ac:dyDescent="0.25">
      <c r="A390" s="7">
        <v>32174</v>
      </c>
      <c r="B390">
        <v>18.726132289057301</v>
      </c>
    </row>
    <row r="391" spans="1:2" x14ac:dyDescent="0.25">
      <c r="A391" s="7">
        <v>32203</v>
      </c>
      <c r="B391">
        <v>18.823551474372302</v>
      </c>
    </row>
    <row r="392" spans="1:2" x14ac:dyDescent="0.25">
      <c r="A392" s="7">
        <v>32234</v>
      </c>
      <c r="B392">
        <v>19.072511614647102</v>
      </c>
    </row>
    <row r="393" spans="1:2" x14ac:dyDescent="0.25">
      <c r="A393" s="7">
        <v>32264</v>
      </c>
      <c r="B393">
        <v>19.2727621622359</v>
      </c>
    </row>
    <row r="394" spans="1:2" x14ac:dyDescent="0.25">
      <c r="A394" s="7">
        <v>32295</v>
      </c>
      <c r="B394">
        <v>19.548783187304601</v>
      </c>
    </row>
    <row r="395" spans="1:2" x14ac:dyDescent="0.25">
      <c r="A395" s="7">
        <v>32325</v>
      </c>
      <c r="B395">
        <v>19.8735138050024</v>
      </c>
    </row>
    <row r="396" spans="1:2" x14ac:dyDescent="0.25">
      <c r="A396" s="7">
        <v>32356</v>
      </c>
      <c r="B396">
        <v>19.997993875168198</v>
      </c>
    </row>
    <row r="397" spans="1:2" x14ac:dyDescent="0.25">
      <c r="A397" s="7">
        <v>32387</v>
      </c>
      <c r="B397">
        <v>20.149534830071101</v>
      </c>
    </row>
    <row r="398" spans="1:2" x14ac:dyDescent="0.25">
      <c r="A398" s="7">
        <v>32417</v>
      </c>
      <c r="B398">
        <v>20.577096810099501</v>
      </c>
    </row>
    <row r="399" spans="1:2" x14ac:dyDescent="0.25">
      <c r="A399" s="7">
        <v>32448</v>
      </c>
      <c r="B399">
        <v>20.700312958635699</v>
      </c>
    </row>
    <row r="400" spans="1:2" x14ac:dyDescent="0.25">
      <c r="A400" s="7">
        <v>32478</v>
      </c>
      <c r="B400">
        <v>20.453880661563201</v>
      </c>
    </row>
    <row r="401" spans="1:2" x14ac:dyDescent="0.25">
      <c r="A401" s="7">
        <v>32509</v>
      </c>
      <c r="B401">
        <v>20.330664512970198</v>
      </c>
    </row>
    <row r="402" spans="1:2" x14ac:dyDescent="0.25">
      <c r="A402" s="7">
        <v>32540</v>
      </c>
      <c r="B402">
        <v>20.330664512970198</v>
      </c>
    </row>
    <row r="403" spans="1:2" x14ac:dyDescent="0.25">
      <c r="A403" s="7">
        <v>32568</v>
      </c>
      <c r="B403">
        <v>20.453880661563201</v>
      </c>
    </row>
    <row r="404" spans="1:2" x14ac:dyDescent="0.25">
      <c r="A404" s="7">
        <v>32599</v>
      </c>
      <c r="B404">
        <v>20.577096810099501</v>
      </c>
    </row>
    <row r="405" spans="1:2" x14ac:dyDescent="0.25">
      <c r="A405" s="7">
        <v>32629</v>
      </c>
      <c r="B405">
        <v>20.823529107228801</v>
      </c>
    </row>
    <row r="406" spans="1:2" x14ac:dyDescent="0.25">
      <c r="A406" s="7">
        <v>32660</v>
      </c>
      <c r="B406">
        <v>20.946745255764998</v>
      </c>
    </row>
    <row r="407" spans="1:2" x14ac:dyDescent="0.25">
      <c r="A407" s="7">
        <v>32690</v>
      </c>
      <c r="B407">
        <v>21.193177552894401</v>
      </c>
    </row>
    <row r="408" spans="1:2" x14ac:dyDescent="0.25">
      <c r="A408" s="7">
        <v>32721</v>
      </c>
      <c r="B408">
        <v>21.4396098500237</v>
      </c>
    </row>
    <row r="409" spans="1:2" x14ac:dyDescent="0.25">
      <c r="A409" s="7">
        <v>32752</v>
      </c>
      <c r="B409">
        <v>21.686042147153</v>
      </c>
    </row>
    <row r="410" spans="1:2" x14ac:dyDescent="0.25">
      <c r="A410" s="7">
        <v>32782</v>
      </c>
      <c r="B410">
        <v>21.686042147153</v>
      </c>
    </row>
    <row r="411" spans="1:2" x14ac:dyDescent="0.25">
      <c r="A411" s="7">
        <v>32813</v>
      </c>
      <c r="B411">
        <v>21.686042147153</v>
      </c>
    </row>
    <row r="412" spans="1:2" x14ac:dyDescent="0.25">
      <c r="A412" s="7">
        <v>32843</v>
      </c>
      <c r="B412">
        <v>21.562825998616798</v>
      </c>
    </row>
    <row r="413" spans="1:2" x14ac:dyDescent="0.25">
      <c r="A413" s="7">
        <v>32874</v>
      </c>
      <c r="B413">
        <v>21.4396098500237</v>
      </c>
    </row>
    <row r="414" spans="1:2" x14ac:dyDescent="0.25">
      <c r="A414" s="7">
        <v>32905</v>
      </c>
      <c r="B414">
        <v>21.562825998616798</v>
      </c>
    </row>
    <row r="415" spans="1:2" x14ac:dyDescent="0.25">
      <c r="A415" s="7">
        <v>32933</v>
      </c>
      <c r="B415">
        <v>21.809258295746101</v>
      </c>
    </row>
    <row r="416" spans="1:2" x14ac:dyDescent="0.25">
      <c r="A416" s="7">
        <v>32964</v>
      </c>
      <c r="B416">
        <v>22.178906741411701</v>
      </c>
    </row>
    <row r="417" spans="1:2" x14ac:dyDescent="0.25">
      <c r="A417" s="7">
        <v>32994</v>
      </c>
      <c r="B417">
        <v>22.425339038541001</v>
      </c>
    </row>
    <row r="418" spans="1:2" x14ac:dyDescent="0.25">
      <c r="A418" s="7">
        <v>33025</v>
      </c>
      <c r="B418">
        <v>22.794987484263402</v>
      </c>
    </row>
    <row r="419" spans="1:2" x14ac:dyDescent="0.25">
      <c r="A419" s="7">
        <v>33055</v>
      </c>
      <c r="B419">
        <v>23.287852078522</v>
      </c>
    </row>
    <row r="420" spans="1:2" x14ac:dyDescent="0.25">
      <c r="A420" s="7">
        <v>33086</v>
      </c>
      <c r="B420">
        <v>23.411068227058301</v>
      </c>
    </row>
    <row r="421" spans="1:2" x14ac:dyDescent="0.25">
      <c r="A421" s="7">
        <v>33117</v>
      </c>
      <c r="B421">
        <v>23.534284375594499</v>
      </c>
    </row>
    <row r="422" spans="1:2" x14ac:dyDescent="0.25">
      <c r="A422" s="7">
        <v>33147</v>
      </c>
      <c r="B422">
        <v>24.027148969853201</v>
      </c>
    </row>
    <row r="423" spans="1:2" x14ac:dyDescent="0.25">
      <c r="A423" s="7">
        <v>33178</v>
      </c>
      <c r="B423">
        <v>24.396797415575602</v>
      </c>
    </row>
    <row r="424" spans="1:2" x14ac:dyDescent="0.25">
      <c r="A424" s="7">
        <v>33208</v>
      </c>
      <c r="B424">
        <v>24.5200135641118</v>
      </c>
    </row>
    <row r="425" spans="1:2" x14ac:dyDescent="0.25">
      <c r="A425" s="7">
        <v>33239</v>
      </c>
      <c r="B425">
        <v>24.889662009834201</v>
      </c>
    </row>
    <row r="426" spans="1:2" x14ac:dyDescent="0.25">
      <c r="A426" s="7">
        <v>33270</v>
      </c>
      <c r="B426">
        <v>24.889662009834201</v>
      </c>
    </row>
    <row r="427" spans="1:2" x14ac:dyDescent="0.25">
      <c r="A427" s="7">
        <v>33298</v>
      </c>
      <c r="B427">
        <v>24.766445861241099</v>
      </c>
    </row>
    <row r="428" spans="1:2" x14ac:dyDescent="0.25">
      <c r="A428" s="7">
        <v>33329</v>
      </c>
      <c r="B428">
        <v>24.889662009834201</v>
      </c>
    </row>
    <row r="429" spans="1:2" x14ac:dyDescent="0.25">
      <c r="A429" s="7">
        <v>33359</v>
      </c>
      <c r="B429">
        <v>25.1360943069635</v>
      </c>
    </row>
    <row r="430" spans="1:2" x14ac:dyDescent="0.25">
      <c r="A430" s="7">
        <v>33390</v>
      </c>
      <c r="B430">
        <v>25.752175049758399</v>
      </c>
    </row>
    <row r="431" spans="1:2" x14ac:dyDescent="0.25">
      <c r="A431" s="7">
        <v>33420</v>
      </c>
      <c r="B431">
        <v>26.3682557926101</v>
      </c>
    </row>
    <row r="432" spans="1:2" x14ac:dyDescent="0.25">
      <c r="A432" s="7">
        <v>33451</v>
      </c>
      <c r="B432">
        <v>26.7379042382757</v>
      </c>
    </row>
    <row r="433" spans="1:2" x14ac:dyDescent="0.25">
      <c r="A433" s="7">
        <v>33482</v>
      </c>
      <c r="B433">
        <v>27.230768832534299</v>
      </c>
    </row>
    <row r="434" spans="1:2" x14ac:dyDescent="0.25">
      <c r="A434" s="7">
        <v>33512</v>
      </c>
      <c r="B434">
        <v>27.477201129663701</v>
      </c>
    </row>
    <row r="435" spans="1:2" x14ac:dyDescent="0.25">
      <c r="A435" s="7">
        <v>33543</v>
      </c>
      <c r="B435">
        <v>27.723633426793</v>
      </c>
    </row>
    <row r="436" spans="1:2" x14ac:dyDescent="0.25">
      <c r="A436" s="7">
        <v>33573</v>
      </c>
      <c r="B436">
        <v>27.723633426793</v>
      </c>
    </row>
    <row r="437" spans="1:2" x14ac:dyDescent="0.25">
      <c r="A437" s="7">
        <v>33604</v>
      </c>
      <c r="B437">
        <v>28.093281872458601</v>
      </c>
    </row>
    <row r="438" spans="1:2" x14ac:dyDescent="0.25">
      <c r="A438" s="7">
        <v>33635</v>
      </c>
      <c r="B438">
        <v>28.216498021051599</v>
      </c>
    </row>
    <row r="439" spans="1:2" x14ac:dyDescent="0.25">
      <c r="A439" s="7">
        <v>33664</v>
      </c>
      <c r="B439">
        <v>28.216498021051599</v>
      </c>
    </row>
    <row r="440" spans="1:2" x14ac:dyDescent="0.25">
      <c r="A440" s="7">
        <v>33695</v>
      </c>
      <c r="B440">
        <v>28.462930318181002</v>
      </c>
    </row>
    <row r="441" spans="1:2" x14ac:dyDescent="0.25">
      <c r="A441" s="7">
        <v>33725</v>
      </c>
      <c r="B441">
        <v>28.832578763846499</v>
      </c>
    </row>
    <row r="442" spans="1:2" x14ac:dyDescent="0.25">
      <c r="A442" s="7">
        <v>33756</v>
      </c>
      <c r="B442">
        <v>29.079011060975802</v>
      </c>
    </row>
    <row r="443" spans="1:2" x14ac:dyDescent="0.25">
      <c r="A443" s="7">
        <v>33786</v>
      </c>
      <c r="B443">
        <v>29.818307952363799</v>
      </c>
    </row>
    <row r="444" spans="1:2" x14ac:dyDescent="0.25">
      <c r="A444" s="7">
        <v>33817</v>
      </c>
      <c r="B444">
        <v>29.818307952363799</v>
      </c>
    </row>
    <row r="445" spans="1:2" x14ac:dyDescent="0.25">
      <c r="A445" s="7">
        <v>33848</v>
      </c>
      <c r="B445">
        <v>29.941524100900001</v>
      </c>
    </row>
    <row r="446" spans="1:2" x14ac:dyDescent="0.25">
      <c r="A446" s="7">
        <v>33878</v>
      </c>
      <c r="B446">
        <v>30.064740249493099</v>
      </c>
    </row>
    <row r="447" spans="1:2" x14ac:dyDescent="0.25">
      <c r="A447" s="7">
        <v>33909</v>
      </c>
      <c r="B447">
        <v>30.064740249493099</v>
      </c>
    </row>
    <row r="448" spans="1:2" x14ac:dyDescent="0.25">
      <c r="A448" s="7">
        <v>33939</v>
      </c>
      <c r="B448">
        <v>29.941524100900001</v>
      </c>
    </row>
    <row r="449" spans="1:2" x14ac:dyDescent="0.25">
      <c r="A449" s="7">
        <v>33970</v>
      </c>
      <c r="B449">
        <v>29.695091803770701</v>
      </c>
    </row>
    <row r="450" spans="1:2" x14ac:dyDescent="0.25">
      <c r="A450" s="7">
        <v>34001</v>
      </c>
      <c r="B450">
        <v>29.695091803770701</v>
      </c>
    </row>
    <row r="451" spans="1:2" x14ac:dyDescent="0.25">
      <c r="A451" s="7">
        <v>34029</v>
      </c>
      <c r="B451">
        <v>29.941524100900001</v>
      </c>
    </row>
    <row r="452" spans="1:2" x14ac:dyDescent="0.25">
      <c r="A452" s="7">
        <v>34060</v>
      </c>
      <c r="B452">
        <v>30.187956398029399</v>
      </c>
    </row>
    <row r="453" spans="1:2" x14ac:dyDescent="0.25">
      <c r="A453" s="7">
        <v>34090</v>
      </c>
      <c r="B453">
        <v>30.311172546622501</v>
      </c>
    </row>
    <row r="454" spans="1:2" x14ac:dyDescent="0.25">
      <c r="A454" s="7">
        <v>34121</v>
      </c>
      <c r="B454">
        <v>30.8040371408811</v>
      </c>
    </row>
    <row r="455" spans="1:2" x14ac:dyDescent="0.25">
      <c r="A455" s="7">
        <v>34151</v>
      </c>
      <c r="B455">
        <v>31.1736855865467</v>
      </c>
    </row>
    <row r="456" spans="1:2" x14ac:dyDescent="0.25">
      <c r="A456" s="7">
        <v>34182</v>
      </c>
      <c r="B456">
        <v>31.543334032269101</v>
      </c>
    </row>
    <row r="457" spans="1:2" x14ac:dyDescent="0.25">
      <c r="A457" s="7">
        <v>34213</v>
      </c>
      <c r="B457">
        <v>31.912982477934602</v>
      </c>
    </row>
    <row r="458" spans="1:2" x14ac:dyDescent="0.25">
      <c r="A458" s="7">
        <v>34243</v>
      </c>
      <c r="B458">
        <v>32.282630923657003</v>
      </c>
    </row>
    <row r="459" spans="1:2" x14ac:dyDescent="0.25">
      <c r="A459" s="7">
        <v>34274</v>
      </c>
      <c r="B459">
        <v>32.652279369322599</v>
      </c>
    </row>
    <row r="460" spans="1:2" x14ac:dyDescent="0.25">
      <c r="A460" s="7">
        <v>34304</v>
      </c>
      <c r="B460">
        <v>32.529063220729498</v>
      </c>
    </row>
    <row r="461" spans="1:2" x14ac:dyDescent="0.25">
      <c r="A461" s="7">
        <v>34335</v>
      </c>
      <c r="B461">
        <v>32.405847072193303</v>
      </c>
    </row>
    <row r="462" spans="1:2" x14ac:dyDescent="0.25">
      <c r="A462" s="7">
        <v>34366</v>
      </c>
      <c r="B462">
        <v>32.652279369322599</v>
      </c>
    </row>
    <row r="463" spans="1:2" x14ac:dyDescent="0.25">
      <c r="A463" s="7">
        <v>34394</v>
      </c>
      <c r="B463">
        <v>32.898711666451902</v>
      </c>
    </row>
    <row r="464" spans="1:2" x14ac:dyDescent="0.25">
      <c r="A464" s="7">
        <v>34425</v>
      </c>
      <c r="B464">
        <v>33.145143963581198</v>
      </c>
    </row>
    <row r="465" spans="1:2" x14ac:dyDescent="0.25">
      <c r="A465" s="7">
        <v>34455</v>
      </c>
      <c r="B465">
        <v>33.514792409246802</v>
      </c>
    </row>
    <row r="466" spans="1:2" x14ac:dyDescent="0.25">
      <c r="A466" s="7">
        <v>34486</v>
      </c>
      <c r="B466">
        <v>34.130873152098502</v>
      </c>
    </row>
    <row r="467" spans="1:2" x14ac:dyDescent="0.25">
      <c r="A467" s="7">
        <v>34516</v>
      </c>
      <c r="B467">
        <v>34.6237377463572</v>
      </c>
    </row>
    <row r="468" spans="1:2" x14ac:dyDescent="0.25">
      <c r="A468" s="7">
        <v>34547</v>
      </c>
      <c r="B468">
        <v>34.993386192022697</v>
      </c>
    </row>
    <row r="469" spans="1:2" x14ac:dyDescent="0.25">
      <c r="A469" s="7">
        <v>34578</v>
      </c>
      <c r="B469">
        <v>35.486250786281403</v>
      </c>
    </row>
    <row r="470" spans="1:2" x14ac:dyDescent="0.25">
      <c r="A470" s="7">
        <v>34608</v>
      </c>
      <c r="B470">
        <v>35.609466934817597</v>
      </c>
    </row>
    <row r="471" spans="1:2" x14ac:dyDescent="0.25">
      <c r="A471" s="7">
        <v>34639</v>
      </c>
      <c r="B471">
        <v>35.855899231946999</v>
      </c>
    </row>
    <row r="472" spans="1:2" x14ac:dyDescent="0.25">
      <c r="A472" s="7">
        <v>34669</v>
      </c>
      <c r="B472">
        <v>35.609466934817597</v>
      </c>
    </row>
    <row r="473" spans="1:2" x14ac:dyDescent="0.25">
      <c r="A473" s="7">
        <v>34700</v>
      </c>
      <c r="B473">
        <v>35.609466934817597</v>
      </c>
    </row>
    <row r="474" spans="1:2" x14ac:dyDescent="0.25">
      <c r="A474" s="7">
        <v>34731</v>
      </c>
      <c r="B474">
        <v>35.855899231946999</v>
      </c>
    </row>
    <row r="475" spans="1:2" x14ac:dyDescent="0.25">
      <c r="A475" s="7">
        <v>34759</v>
      </c>
      <c r="B475">
        <v>36.102331529076302</v>
      </c>
    </row>
    <row r="476" spans="1:2" x14ac:dyDescent="0.25">
      <c r="A476" s="7">
        <v>34790</v>
      </c>
      <c r="B476">
        <v>36.348763826205598</v>
      </c>
    </row>
    <row r="477" spans="1:2" x14ac:dyDescent="0.25">
      <c r="A477" s="7">
        <v>34820</v>
      </c>
      <c r="B477">
        <v>36.964844569057298</v>
      </c>
    </row>
    <row r="478" spans="1:2" x14ac:dyDescent="0.25">
      <c r="A478" s="7">
        <v>34851</v>
      </c>
      <c r="B478">
        <v>37.7041414604453</v>
      </c>
    </row>
    <row r="479" spans="1:2" x14ac:dyDescent="0.25">
      <c r="A479" s="7">
        <v>34881</v>
      </c>
      <c r="B479">
        <v>38.566654500369502</v>
      </c>
    </row>
    <row r="480" spans="1:2" x14ac:dyDescent="0.25">
      <c r="A480" s="7">
        <v>34912</v>
      </c>
      <c r="B480">
        <v>38.813086797498798</v>
      </c>
    </row>
    <row r="481" spans="1:2" x14ac:dyDescent="0.25">
      <c r="A481" s="7">
        <v>34943</v>
      </c>
      <c r="B481">
        <v>39.059519094628101</v>
      </c>
    </row>
    <row r="482" spans="1:2" x14ac:dyDescent="0.25">
      <c r="A482" s="7">
        <v>34973</v>
      </c>
      <c r="B482">
        <v>39.305951391757503</v>
      </c>
    </row>
    <row r="483" spans="1:2" x14ac:dyDescent="0.25">
      <c r="A483" s="7">
        <v>35004</v>
      </c>
      <c r="B483">
        <v>39.552383688886799</v>
      </c>
    </row>
    <row r="484" spans="1:2" x14ac:dyDescent="0.25">
      <c r="A484" s="7">
        <v>35034</v>
      </c>
      <c r="B484">
        <v>39.059519094628101</v>
      </c>
    </row>
    <row r="485" spans="1:2" x14ac:dyDescent="0.25">
      <c r="A485" s="7">
        <v>35065</v>
      </c>
      <c r="B485">
        <v>38.813086797498798</v>
      </c>
    </row>
    <row r="486" spans="1:2" x14ac:dyDescent="0.25">
      <c r="A486" s="7">
        <v>35096</v>
      </c>
      <c r="B486">
        <v>38.936302946035099</v>
      </c>
    </row>
    <row r="487" spans="1:2" x14ac:dyDescent="0.25">
      <c r="A487" s="7">
        <v>35125</v>
      </c>
      <c r="B487">
        <v>39.305951391757503</v>
      </c>
    </row>
    <row r="488" spans="1:2" x14ac:dyDescent="0.25">
      <c r="A488" s="7">
        <v>35156</v>
      </c>
      <c r="B488">
        <v>39.922032134552303</v>
      </c>
    </row>
    <row r="489" spans="1:2" x14ac:dyDescent="0.25">
      <c r="A489" s="7">
        <v>35186</v>
      </c>
      <c r="B489">
        <v>40.414896728811001</v>
      </c>
    </row>
    <row r="490" spans="1:2" x14ac:dyDescent="0.25">
      <c r="A490" s="7">
        <v>35217</v>
      </c>
      <c r="B490">
        <v>41.030977471662702</v>
      </c>
    </row>
    <row r="491" spans="1:2" x14ac:dyDescent="0.25">
      <c r="A491" s="7">
        <v>35247</v>
      </c>
      <c r="B491">
        <v>41.770274362993803</v>
      </c>
    </row>
    <row r="492" spans="1:2" x14ac:dyDescent="0.25">
      <c r="A492" s="7">
        <v>35278</v>
      </c>
      <c r="B492">
        <v>42.263138957252501</v>
      </c>
    </row>
    <row r="493" spans="1:2" x14ac:dyDescent="0.25">
      <c r="A493" s="7">
        <v>35309</v>
      </c>
      <c r="B493">
        <v>42.386355105845603</v>
      </c>
    </row>
    <row r="494" spans="1:2" x14ac:dyDescent="0.25">
      <c r="A494" s="7">
        <v>35339</v>
      </c>
      <c r="B494">
        <v>42.632787402974898</v>
      </c>
    </row>
    <row r="495" spans="1:2" x14ac:dyDescent="0.25">
      <c r="A495" s="7">
        <v>35370</v>
      </c>
      <c r="B495">
        <v>43.002435848640502</v>
      </c>
    </row>
    <row r="496" spans="1:2" x14ac:dyDescent="0.25">
      <c r="A496" s="7">
        <v>35400</v>
      </c>
      <c r="B496">
        <v>43.125651997233497</v>
      </c>
    </row>
    <row r="497" spans="1:2" x14ac:dyDescent="0.25">
      <c r="A497" s="7">
        <v>35431</v>
      </c>
      <c r="B497">
        <v>43.125651997233497</v>
      </c>
    </row>
    <row r="498" spans="1:2" x14ac:dyDescent="0.25">
      <c r="A498" s="7">
        <v>35462</v>
      </c>
      <c r="B498">
        <v>43.125651997233497</v>
      </c>
    </row>
    <row r="499" spans="1:2" x14ac:dyDescent="0.25">
      <c r="A499" s="7">
        <v>35490</v>
      </c>
      <c r="B499">
        <v>43.248868145769798</v>
      </c>
    </row>
    <row r="500" spans="1:2" x14ac:dyDescent="0.25">
      <c r="A500" s="7">
        <v>35521</v>
      </c>
      <c r="B500">
        <v>43.618516591492202</v>
      </c>
    </row>
    <row r="501" spans="1:2" x14ac:dyDescent="0.25">
      <c r="A501" s="7">
        <v>35551</v>
      </c>
      <c r="B501">
        <v>43.372084294362899</v>
      </c>
    </row>
    <row r="502" spans="1:2" x14ac:dyDescent="0.25">
      <c r="A502" s="7">
        <v>35582</v>
      </c>
      <c r="B502">
        <v>43.741732740028397</v>
      </c>
    </row>
    <row r="503" spans="1:2" x14ac:dyDescent="0.25">
      <c r="A503" s="7">
        <v>35612</v>
      </c>
      <c r="B503">
        <v>44.111381185750801</v>
      </c>
    </row>
    <row r="504" spans="1:2" x14ac:dyDescent="0.25">
      <c r="A504" s="7">
        <v>35643</v>
      </c>
      <c r="B504">
        <v>44.234597334287102</v>
      </c>
    </row>
    <row r="505" spans="1:2" x14ac:dyDescent="0.25">
      <c r="A505" s="7">
        <v>35674</v>
      </c>
      <c r="B505">
        <v>44.481029631416398</v>
      </c>
    </row>
    <row r="506" spans="1:2" x14ac:dyDescent="0.25">
      <c r="A506" s="7">
        <v>35704</v>
      </c>
      <c r="B506">
        <v>44.973894225674997</v>
      </c>
    </row>
    <row r="507" spans="1:2" x14ac:dyDescent="0.25">
      <c r="A507" s="7">
        <v>35735</v>
      </c>
      <c r="B507">
        <v>45.097110374211297</v>
      </c>
    </row>
    <row r="508" spans="1:2" x14ac:dyDescent="0.25">
      <c r="A508" s="7">
        <v>35765</v>
      </c>
      <c r="B508">
        <v>45.836407265599199</v>
      </c>
    </row>
    <row r="509" spans="1:2" x14ac:dyDescent="0.25">
      <c r="A509" s="7">
        <v>35796</v>
      </c>
      <c r="B509">
        <v>47.315001048375201</v>
      </c>
    </row>
    <row r="510" spans="1:2" x14ac:dyDescent="0.25">
      <c r="A510" s="7">
        <v>35827</v>
      </c>
      <c r="B510">
        <v>47.068568751245898</v>
      </c>
    </row>
    <row r="511" spans="1:2" x14ac:dyDescent="0.25">
      <c r="A511" s="7">
        <v>35855</v>
      </c>
      <c r="B511">
        <v>46.822136454116503</v>
      </c>
    </row>
    <row r="512" spans="1:2" x14ac:dyDescent="0.25">
      <c r="A512" s="7">
        <v>35886</v>
      </c>
      <c r="B512">
        <v>47.1917848997821</v>
      </c>
    </row>
    <row r="513" spans="1:2" x14ac:dyDescent="0.25">
      <c r="A513" s="7">
        <v>35916</v>
      </c>
      <c r="B513">
        <v>47.931081791170101</v>
      </c>
    </row>
    <row r="514" spans="1:2" x14ac:dyDescent="0.25">
      <c r="A514" s="7">
        <v>35947</v>
      </c>
      <c r="B514">
        <v>49.163243276816701</v>
      </c>
    </row>
    <row r="515" spans="1:2" x14ac:dyDescent="0.25">
      <c r="A515" s="7">
        <v>35977</v>
      </c>
      <c r="B515">
        <v>50.641837059592604</v>
      </c>
    </row>
    <row r="516" spans="1:2" x14ac:dyDescent="0.25">
      <c r="A516" s="7">
        <v>36008</v>
      </c>
      <c r="B516">
        <v>50.888269356721899</v>
      </c>
    </row>
    <row r="517" spans="1:2" x14ac:dyDescent="0.25">
      <c r="A517" s="7">
        <v>36039</v>
      </c>
      <c r="B517">
        <v>51.750782396646102</v>
      </c>
    </row>
    <row r="518" spans="1:2" x14ac:dyDescent="0.25">
      <c r="A518" s="7">
        <v>36069</v>
      </c>
      <c r="B518">
        <v>53.352592327958298</v>
      </c>
    </row>
    <row r="519" spans="1:2" x14ac:dyDescent="0.25">
      <c r="A519" s="7">
        <v>36100</v>
      </c>
      <c r="B519">
        <v>53.968673070809999</v>
      </c>
    </row>
    <row r="520" spans="1:2" x14ac:dyDescent="0.25">
      <c r="A520" s="7">
        <v>36130</v>
      </c>
      <c r="B520">
        <v>52.8597277337565</v>
      </c>
    </row>
    <row r="521" spans="1:2" x14ac:dyDescent="0.25">
      <c r="A521" s="7">
        <v>36161</v>
      </c>
      <c r="B521">
        <v>51.750782396646102</v>
      </c>
    </row>
    <row r="522" spans="1:2" x14ac:dyDescent="0.25">
      <c r="A522" s="7">
        <v>36192</v>
      </c>
      <c r="B522">
        <v>51.134701653851302</v>
      </c>
    </row>
    <row r="523" spans="1:2" x14ac:dyDescent="0.25">
      <c r="A523" s="7">
        <v>36220</v>
      </c>
      <c r="B523">
        <v>51.0114855052582</v>
      </c>
    </row>
    <row r="524" spans="1:2" x14ac:dyDescent="0.25">
      <c r="A524" s="7">
        <v>36251</v>
      </c>
      <c r="B524">
        <v>51.134701653851302</v>
      </c>
    </row>
    <row r="525" spans="1:2" x14ac:dyDescent="0.25">
      <c r="A525" s="7">
        <v>36281</v>
      </c>
      <c r="B525">
        <v>51.6275662481099</v>
      </c>
    </row>
    <row r="526" spans="1:2" x14ac:dyDescent="0.25">
      <c r="A526" s="7">
        <v>36312</v>
      </c>
      <c r="B526">
        <v>51.750782396646102</v>
      </c>
    </row>
    <row r="527" spans="1:2" x14ac:dyDescent="0.25">
      <c r="A527" s="7">
        <v>36342</v>
      </c>
      <c r="B527">
        <v>52.2436469909048</v>
      </c>
    </row>
    <row r="528" spans="1:2" x14ac:dyDescent="0.25">
      <c r="A528" s="7">
        <v>36373</v>
      </c>
      <c r="B528">
        <v>52.490079288034103</v>
      </c>
    </row>
    <row r="529" spans="1:2" x14ac:dyDescent="0.25">
      <c r="A529" s="7">
        <v>36404</v>
      </c>
      <c r="B529">
        <v>52.8597277337565</v>
      </c>
    </row>
    <row r="530" spans="1:2" x14ac:dyDescent="0.25">
      <c r="A530" s="7">
        <v>36434</v>
      </c>
      <c r="B530">
        <v>53.845456922216997</v>
      </c>
    </row>
    <row r="531" spans="1:2" x14ac:dyDescent="0.25">
      <c r="A531" s="7">
        <v>36465</v>
      </c>
      <c r="B531">
        <v>53.968673070809999</v>
      </c>
    </row>
    <row r="532" spans="1:2" x14ac:dyDescent="0.25">
      <c r="A532" s="7">
        <v>36495</v>
      </c>
      <c r="B532">
        <v>53.106160030829002</v>
      </c>
    </row>
    <row r="533" spans="1:2" x14ac:dyDescent="0.25">
      <c r="A533" s="7">
        <v>36526</v>
      </c>
      <c r="B533">
        <v>53.106160030829002</v>
      </c>
    </row>
    <row r="534" spans="1:2" x14ac:dyDescent="0.25">
      <c r="A534" s="7">
        <v>36557</v>
      </c>
      <c r="B534">
        <v>52.982943882292801</v>
      </c>
    </row>
    <row r="535" spans="1:2" x14ac:dyDescent="0.25">
      <c r="A535" s="7">
        <v>36586</v>
      </c>
      <c r="B535">
        <v>53.4758084765514</v>
      </c>
    </row>
    <row r="536" spans="1:2" x14ac:dyDescent="0.25">
      <c r="A536" s="7">
        <v>36617</v>
      </c>
      <c r="B536">
        <v>53.968673070809999</v>
      </c>
    </row>
    <row r="537" spans="1:2" x14ac:dyDescent="0.25">
      <c r="A537" s="7">
        <v>36647</v>
      </c>
      <c r="B537">
        <v>54.215105367939401</v>
      </c>
    </row>
    <row r="538" spans="1:2" x14ac:dyDescent="0.25">
      <c r="A538" s="7">
        <v>36678</v>
      </c>
      <c r="B538">
        <v>54.461537665068697</v>
      </c>
    </row>
    <row r="539" spans="1:2" x14ac:dyDescent="0.25">
      <c r="A539" s="7">
        <v>36708</v>
      </c>
      <c r="B539">
        <v>54.831186110734201</v>
      </c>
    </row>
    <row r="540" spans="1:2" x14ac:dyDescent="0.25">
      <c r="A540" s="7">
        <v>36739</v>
      </c>
      <c r="B540">
        <v>54.584753813604898</v>
      </c>
    </row>
    <row r="541" spans="1:2" x14ac:dyDescent="0.25">
      <c r="A541" s="7">
        <v>36770</v>
      </c>
      <c r="B541">
        <v>54.707969962198</v>
      </c>
    </row>
    <row r="542" spans="1:2" x14ac:dyDescent="0.25">
      <c r="A542" s="7">
        <v>36800</v>
      </c>
      <c r="B542">
        <v>55.324050704992899</v>
      </c>
    </row>
    <row r="543" spans="1:2" x14ac:dyDescent="0.25">
      <c r="A543" s="7">
        <v>36831</v>
      </c>
      <c r="B543">
        <v>55.447266853586001</v>
      </c>
    </row>
    <row r="544" spans="1:2" x14ac:dyDescent="0.25">
      <c r="A544" s="7">
        <v>36861</v>
      </c>
      <c r="B544">
        <v>54.954402259327303</v>
      </c>
    </row>
    <row r="545" spans="1:2" x14ac:dyDescent="0.25">
      <c r="A545" s="7">
        <v>36892</v>
      </c>
      <c r="B545">
        <v>54.831186110734201</v>
      </c>
    </row>
    <row r="546" spans="1:2" x14ac:dyDescent="0.25">
      <c r="A546" s="7">
        <v>36923</v>
      </c>
      <c r="B546">
        <v>54.584753813604898</v>
      </c>
    </row>
    <row r="547" spans="1:2" x14ac:dyDescent="0.25">
      <c r="A547" s="7">
        <v>36951</v>
      </c>
      <c r="B547">
        <v>54.831186110734201</v>
      </c>
    </row>
    <row r="548" spans="1:2" x14ac:dyDescent="0.25">
      <c r="A548" s="7">
        <v>36982</v>
      </c>
      <c r="B548">
        <v>55.200834556456698</v>
      </c>
    </row>
    <row r="549" spans="1:2" x14ac:dyDescent="0.25">
      <c r="A549" s="7">
        <v>37012</v>
      </c>
      <c r="B549">
        <v>55.570483002122202</v>
      </c>
    </row>
    <row r="550" spans="1:2" x14ac:dyDescent="0.25">
      <c r="A550" s="7">
        <v>37043</v>
      </c>
      <c r="B550">
        <v>56.309779893510203</v>
      </c>
    </row>
    <row r="551" spans="1:2" x14ac:dyDescent="0.25">
      <c r="A551" s="7">
        <v>37073</v>
      </c>
      <c r="B551">
        <v>57.049076784898197</v>
      </c>
    </row>
    <row r="552" spans="1:2" x14ac:dyDescent="0.25">
      <c r="A552" s="7">
        <v>37104</v>
      </c>
      <c r="B552">
        <v>57.418725230563702</v>
      </c>
    </row>
    <row r="553" spans="1:2" x14ac:dyDescent="0.25">
      <c r="A553" s="7">
        <v>37135</v>
      </c>
      <c r="B553">
        <v>57.2955090820275</v>
      </c>
    </row>
    <row r="554" spans="1:2" x14ac:dyDescent="0.25">
      <c r="A554" s="7">
        <v>37165</v>
      </c>
      <c r="B554">
        <v>57.665157527692998</v>
      </c>
    </row>
    <row r="555" spans="1:2" x14ac:dyDescent="0.25">
      <c r="A555" s="7">
        <v>37196</v>
      </c>
      <c r="B555">
        <v>58.158022121951703</v>
      </c>
    </row>
    <row r="556" spans="1:2" x14ac:dyDescent="0.25">
      <c r="A556" s="7">
        <v>37226</v>
      </c>
      <c r="B556">
        <v>57.788373676286099</v>
      </c>
    </row>
    <row r="557" spans="1:2" x14ac:dyDescent="0.25">
      <c r="A557" s="7">
        <v>37257</v>
      </c>
      <c r="B557">
        <v>57.541941379156803</v>
      </c>
    </row>
    <row r="558" spans="1:2" x14ac:dyDescent="0.25">
      <c r="A558" s="7">
        <v>37288</v>
      </c>
      <c r="B558">
        <v>57.418725230563702</v>
      </c>
    </row>
    <row r="559" spans="1:2" x14ac:dyDescent="0.25">
      <c r="A559" s="7">
        <v>37316</v>
      </c>
      <c r="B559">
        <v>57.665157527692998</v>
      </c>
    </row>
    <row r="560" spans="1:2" x14ac:dyDescent="0.25">
      <c r="A560" s="7">
        <v>37347</v>
      </c>
      <c r="B560">
        <v>57.788373676286099</v>
      </c>
    </row>
    <row r="561" spans="1:2" x14ac:dyDescent="0.25">
      <c r="A561" s="7">
        <v>37377</v>
      </c>
      <c r="B561">
        <v>58.158022121951703</v>
      </c>
    </row>
    <row r="562" spans="1:2" x14ac:dyDescent="0.25">
      <c r="A562" s="7">
        <v>37408</v>
      </c>
      <c r="B562">
        <v>58.650886716210302</v>
      </c>
    </row>
    <row r="563" spans="1:2" x14ac:dyDescent="0.25">
      <c r="A563" s="7">
        <v>37438</v>
      </c>
      <c r="B563">
        <v>59.266967459005201</v>
      </c>
    </row>
    <row r="564" spans="1:2" x14ac:dyDescent="0.25">
      <c r="A564" s="7">
        <v>37469</v>
      </c>
      <c r="B564">
        <v>59.636615904727599</v>
      </c>
    </row>
    <row r="565" spans="1:2" x14ac:dyDescent="0.25">
      <c r="A565" s="7">
        <v>37500</v>
      </c>
      <c r="B565">
        <v>59.759832053263899</v>
      </c>
    </row>
    <row r="566" spans="1:2" x14ac:dyDescent="0.25">
      <c r="A566" s="7">
        <v>37530</v>
      </c>
      <c r="B566">
        <v>60.006264350393202</v>
      </c>
    </row>
    <row r="567" spans="1:2" x14ac:dyDescent="0.25">
      <c r="A567" s="7">
        <v>37561</v>
      </c>
      <c r="B567">
        <v>60.252696647522498</v>
      </c>
    </row>
    <row r="568" spans="1:2" x14ac:dyDescent="0.25">
      <c r="A568" s="7">
        <v>37591</v>
      </c>
      <c r="B568">
        <v>59.636615904727599</v>
      </c>
    </row>
    <row r="569" spans="1:2" x14ac:dyDescent="0.25">
      <c r="A569" s="7">
        <v>37622</v>
      </c>
      <c r="B569">
        <v>59.513399756134604</v>
      </c>
    </row>
    <row r="570" spans="1:2" x14ac:dyDescent="0.25">
      <c r="A570" s="7">
        <v>37653</v>
      </c>
      <c r="B570">
        <v>59.636615904727599</v>
      </c>
    </row>
    <row r="571" spans="1:2" x14ac:dyDescent="0.25">
      <c r="A571" s="7">
        <v>37681</v>
      </c>
      <c r="B571">
        <v>60.006264350393202</v>
      </c>
    </row>
    <row r="572" spans="1:2" x14ac:dyDescent="0.25">
      <c r="A572" s="7">
        <v>37712</v>
      </c>
      <c r="B572">
        <v>60.745561241781203</v>
      </c>
    </row>
    <row r="573" spans="1:2" x14ac:dyDescent="0.25">
      <c r="A573" s="7">
        <v>37742</v>
      </c>
      <c r="B573">
        <v>60.868777390374198</v>
      </c>
    </row>
    <row r="574" spans="1:2" x14ac:dyDescent="0.25">
      <c r="A574" s="7">
        <v>37773</v>
      </c>
      <c r="B574">
        <v>61.238425836039802</v>
      </c>
    </row>
    <row r="575" spans="1:2" x14ac:dyDescent="0.25">
      <c r="A575" s="7">
        <v>37803</v>
      </c>
      <c r="B575">
        <v>61.731290430298401</v>
      </c>
    </row>
    <row r="576" spans="1:2" x14ac:dyDescent="0.25">
      <c r="A576" s="7">
        <v>37834</v>
      </c>
      <c r="B576">
        <v>61.484858133169098</v>
      </c>
    </row>
    <row r="577" spans="1:2" x14ac:dyDescent="0.25">
      <c r="A577" s="7">
        <v>37865</v>
      </c>
      <c r="B577">
        <v>61.484858133169098</v>
      </c>
    </row>
    <row r="578" spans="1:2" x14ac:dyDescent="0.25">
      <c r="A578" s="7">
        <v>37895</v>
      </c>
      <c r="B578">
        <v>61.977722727427803</v>
      </c>
    </row>
    <row r="579" spans="1:2" x14ac:dyDescent="0.25">
      <c r="A579" s="7">
        <v>37926</v>
      </c>
      <c r="B579">
        <v>62.100938875963998</v>
      </c>
    </row>
    <row r="580" spans="1:2" x14ac:dyDescent="0.25">
      <c r="A580" s="7">
        <v>37956</v>
      </c>
      <c r="B580">
        <v>61.854506578834702</v>
      </c>
    </row>
    <row r="581" spans="1:2" x14ac:dyDescent="0.25">
      <c r="A581" s="7">
        <v>37987</v>
      </c>
      <c r="B581">
        <v>62.100938875963998</v>
      </c>
    </row>
    <row r="582" spans="1:2" x14ac:dyDescent="0.25">
      <c r="A582" s="7">
        <v>38018</v>
      </c>
      <c r="B582">
        <v>62.100938875963998</v>
      </c>
    </row>
    <row r="583" spans="1:2" x14ac:dyDescent="0.25">
      <c r="A583" s="7">
        <v>38047</v>
      </c>
      <c r="B583">
        <v>62.100938875963998</v>
      </c>
    </row>
    <row r="584" spans="1:2" x14ac:dyDescent="0.25">
      <c r="A584" s="7">
        <v>38078</v>
      </c>
      <c r="B584">
        <v>62.100938875963998</v>
      </c>
    </row>
    <row r="585" spans="1:2" x14ac:dyDescent="0.25">
      <c r="A585" s="7">
        <v>38108</v>
      </c>
      <c r="B585">
        <v>62.593803470222603</v>
      </c>
    </row>
    <row r="586" spans="1:2" x14ac:dyDescent="0.25">
      <c r="A586" s="7">
        <v>38139</v>
      </c>
      <c r="B586">
        <v>63.086668064481302</v>
      </c>
    </row>
    <row r="587" spans="1:2" x14ac:dyDescent="0.25">
      <c r="A587" s="7">
        <v>38169</v>
      </c>
      <c r="B587">
        <v>63.702748807333002</v>
      </c>
    </row>
    <row r="588" spans="1:2" x14ac:dyDescent="0.25">
      <c r="A588" s="7">
        <v>38200</v>
      </c>
      <c r="B588">
        <v>64.318829550127901</v>
      </c>
    </row>
    <row r="589" spans="1:2" x14ac:dyDescent="0.25">
      <c r="A589" s="7">
        <v>38231</v>
      </c>
      <c r="B589">
        <v>64.442045698721003</v>
      </c>
    </row>
    <row r="590" spans="1:2" x14ac:dyDescent="0.25">
      <c r="A590" s="7">
        <v>38261</v>
      </c>
      <c r="B590">
        <v>64.811694144386607</v>
      </c>
    </row>
    <row r="591" spans="1:2" x14ac:dyDescent="0.25">
      <c r="A591" s="7">
        <v>38292</v>
      </c>
      <c r="B591">
        <v>64.688477995850306</v>
      </c>
    </row>
    <row r="592" spans="1:2" x14ac:dyDescent="0.25">
      <c r="A592" s="7">
        <v>38322</v>
      </c>
      <c r="B592">
        <v>64.1956134015917</v>
      </c>
    </row>
    <row r="593" spans="1:2" x14ac:dyDescent="0.25">
      <c r="A593" s="7">
        <v>38353</v>
      </c>
      <c r="B593">
        <v>64.811694144386607</v>
      </c>
    </row>
    <row r="594" spans="1:2" x14ac:dyDescent="0.25">
      <c r="A594" s="7">
        <v>38384</v>
      </c>
      <c r="B594">
        <v>64.688477995850306</v>
      </c>
    </row>
    <row r="595" spans="1:2" x14ac:dyDescent="0.25">
      <c r="A595" s="7">
        <v>38412</v>
      </c>
      <c r="B595">
        <v>64.688477995850306</v>
      </c>
    </row>
    <row r="596" spans="1:2" x14ac:dyDescent="0.25">
      <c r="A596" s="7">
        <v>38443</v>
      </c>
      <c r="B596">
        <v>65.181342590052097</v>
      </c>
    </row>
    <row r="597" spans="1:2" x14ac:dyDescent="0.25">
      <c r="A597" s="7">
        <v>38473</v>
      </c>
      <c r="B597">
        <v>64.934910292922794</v>
      </c>
    </row>
    <row r="598" spans="1:2" x14ac:dyDescent="0.25">
      <c r="A598" s="7">
        <v>38504</v>
      </c>
      <c r="B598">
        <v>65.181342590052097</v>
      </c>
    </row>
    <row r="599" spans="1:2" x14ac:dyDescent="0.25">
      <c r="A599" s="7">
        <v>38534</v>
      </c>
      <c r="B599">
        <v>66.290287927162495</v>
      </c>
    </row>
    <row r="600" spans="1:2" x14ac:dyDescent="0.25">
      <c r="A600" s="7">
        <v>38565</v>
      </c>
      <c r="B600">
        <v>66.536720224291798</v>
      </c>
    </row>
    <row r="601" spans="1:2" x14ac:dyDescent="0.25">
      <c r="A601" s="7">
        <v>38596</v>
      </c>
      <c r="B601">
        <v>66.783152521421101</v>
      </c>
    </row>
    <row r="602" spans="1:2" x14ac:dyDescent="0.25">
      <c r="A602" s="7">
        <v>38626</v>
      </c>
      <c r="B602">
        <v>67.522449412809095</v>
      </c>
    </row>
    <row r="603" spans="1:2" x14ac:dyDescent="0.25">
      <c r="A603" s="7">
        <v>38657</v>
      </c>
      <c r="B603">
        <v>68.138530155604002</v>
      </c>
    </row>
    <row r="604" spans="1:2" x14ac:dyDescent="0.25">
      <c r="A604" s="7">
        <v>38687</v>
      </c>
      <c r="B604">
        <v>67.768881709881597</v>
      </c>
    </row>
    <row r="605" spans="1:2" x14ac:dyDescent="0.25">
      <c r="A605" s="7">
        <v>38718</v>
      </c>
      <c r="B605">
        <v>67.645665561345297</v>
      </c>
    </row>
    <row r="606" spans="1:2" x14ac:dyDescent="0.25">
      <c r="A606" s="7">
        <v>38749</v>
      </c>
      <c r="B606">
        <v>67.645665561345297</v>
      </c>
    </row>
    <row r="607" spans="1:2" x14ac:dyDescent="0.25">
      <c r="A607" s="7">
        <v>38777</v>
      </c>
      <c r="B607">
        <v>67.645665561345297</v>
      </c>
    </row>
    <row r="608" spans="1:2" x14ac:dyDescent="0.25">
      <c r="A608" s="7">
        <v>38808</v>
      </c>
      <c r="B608">
        <v>68.214116532449097</v>
      </c>
    </row>
    <row r="609" spans="1:2" x14ac:dyDescent="0.25">
      <c r="A609" s="7">
        <v>38838</v>
      </c>
      <c r="B609">
        <v>68.782567503552798</v>
      </c>
    </row>
    <row r="610" spans="1:2" x14ac:dyDescent="0.25">
      <c r="A610" s="7">
        <v>38869</v>
      </c>
      <c r="B610">
        <v>69.919469445760299</v>
      </c>
    </row>
    <row r="611" spans="1:2" x14ac:dyDescent="0.25">
      <c r="A611" s="7">
        <v>38899</v>
      </c>
      <c r="B611">
        <v>70.487920416864</v>
      </c>
    </row>
    <row r="612" spans="1:2" x14ac:dyDescent="0.25">
      <c r="A612" s="7">
        <v>38930</v>
      </c>
      <c r="B612">
        <v>70.487920416864</v>
      </c>
    </row>
    <row r="613" spans="1:2" x14ac:dyDescent="0.25">
      <c r="A613" s="7">
        <v>38961</v>
      </c>
      <c r="B613">
        <v>71.056371387967801</v>
      </c>
    </row>
    <row r="614" spans="1:2" x14ac:dyDescent="0.25">
      <c r="A614" s="7">
        <v>38991</v>
      </c>
      <c r="B614">
        <v>72.193273330175302</v>
      </c>
    </row>
    <row r="615" spans="1:2" x14ac:dyDescent="0.25">
      <c r="A615" s="7">
        <v>39022</v>
      </c>
      <c r="B615">
        <v>72.193273330175302</v>
      </c>
    </row>
    <row r="616" spans="1:2" x14ac:dyDescent="0.25">
      <c r="A616" s="7">
        <v>39052</v>
      </c>
      <c r="B616">
        <v>72.193273330175302</v>
      </c>
    </row>
    <row r="617" spans="1:2" x14ac:dyDescent="0.25">
      <c r="A617" s="7">
        <v>39083</v>
      </c>
      <c r="B617">
        <v>72.193273330175302</v>
      </c>
    </row>
    <row r="618" spans="1:2" x14ac:dyDescent="0.25">
      <c r="A618" s="7">
        <v>39114</v>
      </c>
      <c r="B618">
        <v>72.761724301279003</v>
      </c>
    </row>
    <row r="619" spans="1:2" x14ac:dyDescent="0.25">
      <c r="A619" s="7">
        <v>39142</v>
      </c>
      <c r="B619">
        <v>72.193273330175302</v>
      </c>
    </row>
    <row r="620" spans="1:2" x14ac:dyDescent="0.25">
      <c r="A620" s="7">
        <v>39173</v>
      </c>
      <c r="B620">
        <v>72.761724301279003</v>
      </c>
    </row>
    <row r="621" spans="1:2" x14ac:dyDescent="0.25">
      <c r="A621" s="7">
        <v>39203</v>
      </c>
      <c r="B621">
        <v>73.330175272382803</v>
      </c>
    </row>
    <row r="622" spans="1:2" x14ac:dyDescent="0.25">
      <c r="A622" s="7">
        <v>39234</v>
      </c>
      <c r="B622">
        <v>73.898626243486504</v>
      </c>
    </row>
    <row r="623" spans="1:2" x14ac:dyDescent="0.25">
      <c r="A623" s="7">
        <v>39264</v>
      </c>
      <c r="B623">
        <v>75.035528185694005</v>
      </c>
    </row>
    <row r="624" spans="1:2" x14ac:dyDescent="0.25">
      <c r="A624" s="7">
        <v>39295</v>
      </c>
      <c r="B624">
        <v>75.603979156797706</v>
      </c>
    </row>
    <row r="625" spans="1:2" x14ac:dyDescent="0.25">
      <c r="A625" s="7">
        <v>39326</v>
      </c>
      <c r="B625">
        <v>75.603979156797706</v>
      </c>
    </row>
    <row r="626" spans="1:2" x14ac:dyDescent="0.25">
      <c r="A626" s="7">
        <v>39356</v>
      </c>
      <c r="B626">
        <v>76.172430127901507</v>
      </c>
    </row>
    <row r="627" spans="1:2" x14ac:dyDescent="0.25">
      <c r="A627" s="7">
        <v>39387</v>
      </c>
      <c r="B627">
        <v>76.172430127901507</v>
      </c>
    </row>
    <row r="628" spans="1:2" x14ac:dyDescent="0.25">
      <c r="A628" s="7">
        <v>39417</v>
      </c>
      <c r="B628">
        <v>76.172430127901507</v>
      </c>
    </row>
    <row r="629" spans="1:2" x14ac:dyDescent="0.25">
      <c r="A629" s="7">
        <v>39448</v>
      </c>
      <c r="B629">
        <v>76.172430127901507</v>
      </c>
    </row>
    <row r="630" spans="1:2" x14ac:dyDescent="0.25">
      <c r="A630" s="7">
        <v>39479</v>
      </c>
      <c r="B630">
        <v>76.740881099005193</v>
      </c>
    </row>
    <row r="631" spans="1:2" x14ac:dyDescent="0.25">
      <c r="A631" s="7">
        <v>39508</v>
      </c>
      <c r="B631">
        <v>77.877783041212695</v>
      </c>
    </row>
    <row r="632" spans="1:2" x14ac:dyDescent="0.25">
      <c r="A632" s="7">
        <v>39539</v>
      </c>
      <c r="B632">
        <v>78.446234012316395</v>
      </c>
    </row>
    <row r="633" spans="1:2" x14ac:dyDescent="0.25">
      <c r="A633" s="7">
        <v>39569</v>
      </c>
      <c r="B633">
        <v>79.014684983420196</v>
      </c>
    </row>
    <row r="634" spans="1:2" x14ac:dyDescent="0.25">
      <c r="A634" s="7">
        <v>39600</v>
      </c>
      <c r="B634">
        <v>79.583135954523897</v>
      </c>
    </row>
    <row r="635" spans="1:2" x14ac:dyDescent="0.25">
      <c r="A635" s="7">
        <v>39630</v>
      </c>
      <c r="B635">
        <v>81.288488867835198</v>
      </c>
    </row>
    <row r="636" spans="1:2" x14ac:dyDescent="0.25">
      <c r="A636" s="7">
        <v>39661</v>
      </c>
      <c r="B636">
        <v>82.4253908100426</v>
      </c>
    </row>
    <row r="637" spans="1:2" x14ac:dyDescent="0.25">
      <c r="A637" s="7">
        <v>39692</v>
      </c>
      <c r="B637">
        <v>82.993841781146401</v>
      </c>
    </row>
    <row r="638" spans="1:2" x14ac:dyDescent="0.25">
      <c r="A638" s="7">
        <v>39722</v>
      </c>
      <c r="B638">
        <v>84.130743723353902</v>
      </c>
    </row>
    <row r="639" spans="1:2" x14ac:dyDescent="0.25">
      <c r="A639" s="7">
        <v>39753</v>
      </c>
      <c r="B639">
        <v>84.130743723353902</v>
      </c>
    </row>
    <row r="640" spans="1:2" x14ac:dyDescent="0.25">
      <c r="A640" s="7">
        <v>39783</v>
      </c>
      <c r="B640">
        <v>83.562292752250102</v>
      </c>
    </row>
    <row r="641" spans="1:2" x14ac:dyDescent="0.25">
      <c r="A641" s="7">
        <v>39814</v>
      </c>
      <c r="B641">
        <v>84.130743723353902</v>
      </c>
    </row>
    <row r="642" spans="1:2" x14ac:dyDescent="0.25">
      <c r="A642" s="7">
        <v>39845</v>
      </c>
      <c r="B642">
        <v>84.130743723353902</v>
      </c>
    </row>
    <row r="643" spans="1:2" x14ac:dyDescent="0.25">
      <c r="A643" s="7">
        <v>39873</v>
      </c>
      <c r="B643">
        <v>84.130743723353902</v>
      </c>
    </row>
    <row r="644" spans="1:2" x14ac:dyDescent="0.25">
      <c r="A644" s="7">
        <v>39904</v>
      </c>
      <c r="B644">
        <v>85.267645665561403</v>
      </c>
    </row>
    <row r="645" spans="1:2" x14ac:dyDescent="0.25">
      <c r="A645" s="7">
        <v>39934</v>
      </c>
      <c r="B645">
        <v>85.836096636665104</v>
      </c>
    </row>
    <row r="646" spans="1:2" x14ac:dyDescent="0.25">
      <c r="A646" s="7">
        <v>39965</v>
      </c>
      <c r="B646">
        <v>86.972998578872605</v>
      </c>
    </row>
    <row r="647" spans="1:2" x14ac:dyDescent="0.25">
      <c r="A647" s="7">
        <v>39995</v>
      </c>
      <c r="B647">
        <v>90.952155376598796</v>
      </c>
    </row>
    <row r="648" spans="1:2" x14ac:dyDescent="0.25">
      <c r="A648" s="7">
        <v>40026</v>
      </c>
      <c r="B648">
        <v>92.089057318806297</v>
      </c>
    </row>
    <row r="649" spans="1:2" x14ac:dyDescent="0.25">
      <c r="A649" s="7">
        <v>40057</v>
      </c>
      <c r="B649">
        <v>92.657508289909998</v>
      </c>
    </row>
    <row r="650" spans="1:2" x14ac:dyDescent="0.25">
      <c r="A650" s="7">
        <v>40087</v>
      </c>
      <c r="B650">
        <v>93.7944102321175</v>
      </c>
    </row>
    <row r="651" spans="1:2" x14ac:dyDescent="0.25">
      <c r="A651" s="7">
        <v>40118</v>
      </c>
      <c r="B651">
        <v>95.499763145428702</v>
      </c>
    </row>
    <row r="652" spans="1:2" x14ac:dyDescent="0.25">
      <c r="A652" s="7">
        <v>40148</v>
      </c>
      <c r="B652">
        <v>96.068214116532403</v>
      </c>
    </row>
    <row r="653" spans="1:2" x14ac:dyDescent="0.25">
      <c r="A653" s="7">
        <v>40179</v>
      </c>
      <c r="B653">
        <v>97.773567029843704</v>
      </c>
    </row>
    <row r="654" spans="1:2" x14ac:dyDescent="0.25">
      <c r="A654" s="7">
        <v>40210</v>
      </c>
      <c r="B654">
        <v>96.636665087636203</v>
      </c>
    </row>
    <row r="655" spans="1:2" x14ac:dyDescent="0.25">
      <c r="A655" s="7">
        <v>40238</v>
      </c>
      <c r="B655">
        <v>96.636665087636203</v>
      </c>
    </row>
    <row r="656" spans="1:2" x14ac:dyDescent="0.25">
      <c r="A656" s="7">
        <v>40269</v>
      </c>
      <c r="B656">
        <v>96.636665087636203</v>
      </c>
    </row>
    <row r="657" spans="1:2" x14ac:dyDescent="0.25">
      <c r="A657" s="7">
        <v>40299</v>
      </c>
      <c r="B657">
        <v>97.773567029843704</v>
      </c>
    </row>
    <row r="658" spans="1:2" x14ac:dyDescent="0.25">
      <c r="A658" s="7">
        <v>40330</v>
      </c>
      <c r="B658">
        <v>98.910468972051206</v>
      </c>
    </row>
    <row r="659" spans="1:2" x14ac:dyDescent="0.25">
      <c r="A659" s="7">
        <v>40360</v>
      </c>
      <c r="B659">
        <v>101.184272856466</v>
      </c>
    </row>
    <row r="660" spans="1:2" x14ac:dyDescent="0.25">
      <c r="A660" s="7">
        <v>40391</v>
      </c>
      <c r="B660">
        <v>101.184272856466</v>
      </c>
    </row>
    <row r="661" spans="1:2" x14ac:dyDescent="0.25">
      <c r="A661" s="7">
        <v>40422</v>
      </c>
      <c r="B661">
        <v>101.75272382756999</v>
      </c>
    </row>
    <row r="662" spans="1:2" x14ac:dyDescent="0.25">
      <c r="A662" s="7">
        <v>40452</v>
      </c>
      <c r="B662">
        <v>102.889625769777</v>
      </c>
    </row>
    <row r="663" spans="1:2" x14ac:dyDescent="0.25">
      <c r="A663" s="7">
        <v>40483</v>
      </c>
      <c r="B663">
        <v>103.458076740881</v>
      </c>
    </row>
    <row r="664" spans="1:2" x14ac:dyDescent="0.25">
      <c r="A664" s="7">
        <v>40513</v>
      </c>
      <c r="B664">
        <v>105.163429654192</v>
      </c>
    </row>
    <row r="665" spans="1:2" x14ac:dyDescent="0.25">
      <c r="A665" s="7">
        <v>40544</v>
      </c>
      <c r="B665">
        <v>106.868782567504</v>
      </c>
    </row>
    <row r="666" spans="1:2" x14ac:dyDescent="0.25">
      <c r="A666" s="7">
        <v>40575</v>
      </c>
      <c r="B666">
        <v>105.163429654192</v>
      </c>
    </row>
    <row r="667" spans="1:2" x14ac:dyDescent="0.25">
      <c r="A667" s="7">
        <v>40603</v>
      </c>
      <c r="B667">
        <v>105.163429654192</v>
      </c>
    </row>
    <row r="668" spans="1:2" x14ac:dyDescent="0.25">
      <c r="A668" s="7">
        <v>40634</v>
      </c>
      <c r="B668">
        <v>105.731880625296</v>
      </c>
    </row>
    <row r="669" spans="1:2" x14ac:dyDescent="0.25">
      <c r="A669" s="7">
        <v>40664</v>
      </c>
      <c r="B669">
        <v>106.3003315964</v>
      </c>
    </row>
    <row r="670" spans="1:2" x14ac:dyDescent="0.25">
      <c r="A670" s="7">
        <v>40695</v>
      </c>
      <c r="B670">
        <v>107.437233538607</v>
      </c>
    </row>
    <row r="671" spans="1:2" x14ac:dyDescent="0.25">
      <c r="A671" s="7">
        <v>40725</v>
      </c>
      <c r="B671">
        <v>109.71103742302201</v>
      </c>
    </row>
    <row r="672" spans="1:2" x14ac:dyDescent="0.25">
      <c r="A672" s="7">
        <v>40756</v>
      </c>
      <c r="B672">
        <v>110.27948839412601</v>
      </c>
    </row>
    <row r="673" spans="1:2" x14ac:dyDescent="0.25">
      <c r="A673" s="7">
        <v>40787</v>
      </c>
      <c r="B673">
        <v>111.98484130743699</v>
      </c>
    </row>
    <row r="674" spans="1:2" x14ac:dyDescent="0.25">
      <c r="A674" s="7">
        <v>40817</v>
      </c>
      <c r="B674">
        <v>112.55329227854099</v>
      </c>
    </row>
    <row r="675" spans="1:2" x14ac:dyDescent="0.25">
      <c r="A675" s="7">
        <v>40848</v>
      </c>
      <c r="B675">
        <v>113.12174324964499</v>
      </c>
    </row>
    <row r="676" spans="1:2" x14ac:dyDescent="0.25">
      <c r="A676" s="7">
        <v>40878</v>
      </c>
      <c r="B676">
        <v>111.98484130743699</v>
      </c>
    </row>
    <row r="677" spans="1:2" x14ac:dyDescent="0.25">
      <c r="A677" s="7">
        <v>40909</v>
      </c>
      <c r="B677">
        <v>112.55329227854099</v>
      </c>
    </row>
    <row r="678" spans="1:2" x14ac:dyDescent="0.25">
      <c r="A678" s="7">
        <v>40940</v>
      </c>
      <c r="B678">
        <v>113.12174324964499</v>
      </c>
    </row>
    <row r="679" spans="1:2" x14ac:dyDescent="0.25">
      <c r="A679" s="7">
        <v>40969</v>
      </c>
      <c r="B679">
        <v>114.258645191852</v>
      </c>
    </row>
    <row r="680" spans="1:2" x14ac:dyDescent="0.25">
      <c r="A680" s="7">
        <v>41000</v>
      </c>
      <c r="B680">
        <v>116.532449076267</v>
      </c>
    </row>
    <row r="681" spans="1:2" x14ac:dyDescent="0.25">
      <c r="A681" s="7">
        <v>41030</v>
      </c>
      <c r="B681">
        <v>117.100900047371</v>
      </c>
    </row>
    <row r="682" spans="1:2" x14ac:dyDescent="0.25">
      <c r="A682" s="7">
        <v>41061</v>
      </c>
      <c r="B682">
        <v>118.237801989578</v>
      </c>
    </row>
    <row r="683" spans="1:2" x14ac:dyDescent="0.25">
      <c r="A683" s="7">
        <v>41091</v>
      </c>
      <c r="B683">
        <v>120.51160587399301</v>
      </c>
    </row>
    <row r="684" spans="1:2" x14ac:dyDescent="0.25">
      <c r="A684" s="7">
        <v>41122</v>
      </c>
      <c r="B684">
        <v>121.648507816201</v>
      </c>
    </row>
    <row r="685" spans="1:2" x14ac:dyDescent="0.25">
      <c r="A685" s="7">
        <v>41153</v>
      </c>
      <c r="B685">
        <v>122.216958787305</v>
      </c>
    </row>
    <row r="686" spans="1:2" x14ac:dyDescent="0.25">
      <c r="A686" s="7">
        <v>41183</v>
      </c>
      <c r="B686">
        <v>123.35386072951199</v>
      </c>
    </row>
    <row r="687" spans="1:2" x14ac:dyDescent="0.25">
      <c r="A687" s="7">
        <v>41214</v>
      </c>
      <c r="B687">
        <v>123.92231170061601</v>
      </c>
    </row>
    <row r="688" spans="1:2" x14ac:dyDescent="0.25">
      <c r="A688" s="7">
        <v>41244</v>
      </c>
      <c r="B688">
        <v>124.49076267172001</v>
      </c>
    </row>
    <row r="689" spans="1:2" x14ac:dyDescent="0.25">
      <c r="A689" s="7">
        <v>41275</v>
      </c>
      <c r="B689">
        <v>125.627664613927</v>
      </c>
    </row>
    <row r="690" spans="1:2" x14ac:dyDescent="0.25">
      <c r="A690" s="7">
        <v>41306</v>
      </c>
      <c r="B690">
        <v>126.76456655613499</v>
      </c>
    </row>
    <row r="691" spans="1:2" x14ac:dyDescent="0.25">
      <c r="A691" s="7">
        <v>41334</v>
      </c>
      <c r="B691">
        <v>127.333017527238</v>
      </c>
    </row>
    <row r="692" spans="1:2" x14ac:dyDescent="0.25">
      <c r="A692" s="7">
        <v>41365</v>
      </c>
      <c r="B692">
        <v>128.46991946944601</v>
      </c>
    </row>
    <row r="693" spans="1:2" x14ac:dyDescent="0.25">
      <c r="A693" s="7">
        <v>41395</v>
      </c>
      <c r="B693">
        <v>129.60682141165299</v>
      </c>
    </row>
    <row r="694" spans="1:2" x14ac:dyDescent="0.25">
      <c r="A694" s="7">
        <v>41426</v>
      </c>
      <c r="B694">
        <v>131.31217432496399</v>
      </c>
    </row>
    <row r="695" spans="1:2" x14ac:dyDescent="0.25">
      <c r="A695" s="7">
        <v>41456</v>
      </c>
      <c r="B695">
        <v>133.58597820937899</v>
      </c>
    </row>
    <row r="696" spans="1:2" x14ac:dyDescent="0.25">
      <c r="A696" s="7">
        <v>41487</v>
      </c>
      <c r="B696">
        <v>134.72288015158699</v>
      </c>
    </row>
    <row r="697" spans="1:2" x14ac:dyDescent="0.25">
      <c r="A697" s="7">
        <v>41518</v>
      </c>
      <c r="B697">
        <v>135.29133112269099</v>
      </c>
    </row>
    <row r="698" spans="1:2" x14ac:dyDescent="0.25">
      <c r="A698" s="7">
        <v>41548</v>
      </c>
      <c r="B698">
        <v>136.99668403600199</v>
      </c>
    </row>
    <row r="699" spans="1:2" x14ac:dyDescent="0.25">
      <c r="A699" s="7">
        <v>41579</v>
      </c>
      <c r="B699">
        <v>138.133585978209</v>
      </c>
    </row>
    <row r="700" spans="1:2" x14ac:dyDescent="0.25">
      <c r="A700" s="7">
        <v>41609</v>
      </c>
      <c r="B700">
        <v>135.859782093794</v>
      </c>
    </row>
    <row r="701" spans="1:2" x14ac:dyDescent="0.25">
      <c r="A701" s="7">
        <v>41640</v>
      </c>
      <c r="B701">
        <v>134.72288015158699</v>
      </c>
    </row>
    <row r="702" spans="1:2" x14ac:dyDescent="0.25">
      <c r="A702" s="7">
        <v>41671</v>
      </c>
      <c r="B702">
        <v>135.29133112269099</v>
      </c>
    </row>
    <row r="703" spans="1:2" x14ac:dyDescent="0.25">
      <c r="A703" s="7">
        <v>41699</v>
      </c>
      <c r="B703">
        <v>135.859782093794</v>
      </c>
    </row>
    <row r="704" spans="1:2" x14ac:dyDescent="0.25">
      <c r="A704" s="7">
        <v>41730</v>
      </c>
      <c r="B704">
        <v>137.56513500710599</v>
      </c>
    </row>
    <row r="705" spans="1:2" x14ac:dyDescent="0.25">
      <c r="A705" s="7">
        <v>41760</v>
      </c>
      <c r="B705">
        <v>138.702036949313</v>
      </c>
    </row>
    <row r="706" spans="1:2" x14ac:dyDescent="0.25">
      <c r="A706" s="7">
        <v>41791</v>
      </c>
      <c r="B706">
        <v>139.838938891521</v>
      </c>
    </row>
    <row r="707" spans="1:2" x14ac:dyDescent="0.25">
      <c r="A707" s="7">
        <v>41821</v>
      </c>
      <c r="B707">
        <v>143.249644718143</v>
      </c>
    </row>
    <row r="708" spans="1:2" x14ac:dyDescent="0.25">
      <c r="A708" s="7">
        <v>41852</v>
      </c>
      <c r="B708">
        <v>143.818095689247</v>
      </c>
    </row>
    <row r="709" spans="1:2" x14ac:dyDescent="0.25">
      <c r="A709" s="7">
        <v>41883</v>
      </c>
      <c r="B709">
        <v>143.818095689247</v>
      </c>
    </row>
    <row r="710" spans="1:2" x14ac:dyDescent="0.25">
      <c r="A710" s="7">
        <v>41913</v>
      </c>
      <c r="B710">
        <v>143.818095689247</v>
      </c>
    </row>
    <row r="711" spans="1:2" x14ac:dyDescent="0.25">
      <c r="A711" s="7">
        <v>41944</v>
      </c>
      <c r="B711">
        <v>143.818095689247</v>
      </c>
    </row>
    <row r="712" spans="1:2" x14ac:dyDescent="0.25">
      <c r="A712" s="7">
        <v>41974</v>
      </c>
      <c r="B712">
        <v>143.818095689247</v>
      </c>
    </row>
    <row r="713" spans="1:2" x14ac:dyDescent="0.25">
      <c r="A713" s="7">
        <v>42005</v>
      </c>
      <c r="B713">
        <v>144.386546660351</v>
      </c>
    </row>
    <row r="714" spans="1:2" x14ac:dyDescent="0.25">
      <c r="A714" s="7">
        <v>42036</v>
      </c>
      <c r="B714">
        <v>143.818095689247</v>
      </c>
    </row>
    <row r="715" spans="1:2" x14ac:dyDescent="0.25">
      <c r="A715" s="7">
        <v>42064</v>
      </c>
      <c r="B715">
        <v>144.386546660351</v>
      </c>
    </row>
  </sheetData>
  <pageMargins left="0.75" right="0.75" top="1" bottom="1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E7A9F-DD5C-44A0-B228-443F91A299BB}">
  <sheetPr codeName="Sheet27"/>
  <dimension ref="A1:L81"/>
  <sheetViews>
    <sheetView topLeftCell="A60" workbookViewId="0">
      <selection activeCell="A8" sqref="A8"/>
    </sheetView>
  </sheetViews>
  <sheetFormatPr defaultRowHeight="15" x14ac:dyDescent="0.25"/>
  <cols>
    <col min="1" max="1" width="9.140625" style="7"/>
  </cols>
  <sheetData>
    <row r="1" spans="1:12" x14ac:dyDescent="0.25">
      <c r="A1" s="7" t="s">
        <v>3097</v>
      </c>
      <c r="B1" t="s">
        <v>3167</v>
      </c>
      <c r="C1" t="s">
        <v>3166</v>
      </c>
      <c r="D1" t="s">
        <v>3131</v>
      </c>
      <c r="E1" t="s">
        <v>3165</v>
      </c>
      <c r="F1" t="s">
        <v>3164</v>
      </c>
      <c r="G1" t="s">
        <v>3163</v>
      </c>
      <c r="H1" t="s">
        <v>82</v>
      </c>
      <c r="I1" t="s">
        <v>2743</v>
      </c>
    </row>
    <row r="2" spans="1:12" x14ac:dyDescent="0.25">
      <c r="A2" s="7" t="s">
        <v>3092</v>
      </c>
      <c r="B2" t="s">
        <v>3091</v>
      </c>
      <c r="C2" t="s">
        <v>3162</v>
      </c>
    </row>
    <row r="3" spans="1:12" x14ac:dyDescent="0.25">
      <c r="A3" s="7" t="s">
        <v>3089</v>
      </c>
      <c r="B3" t="s">
        <v>3160</v>
      </c>
      <c r="C3" t="s">
        <v>2934</v>
      </c>
      <c r="D3" t="s">
        <v>3161</v>
      </c>
      <c r="E3" t="s">
        <v>3160</v>
      </c>
      <c r="F3" t="s">
        <v>2934</v>
      </c>
      <c r="G3" t="s">
        <v>3159</v>
      </c>
      <c r="H3" t="s">
        <v>3158</v>
      </c>
    </row>
    <row r="4" spans="1:12" x14ac:dyDescent="0.25">
      <c r="A4" s="7" t="s">
        <v>3088</v>
      </c>
      <c r="B4" t="s">
        <v>3157</v>
      </c>
      <c r="C4" t="s">
        <v>3156</v>
      </c>
      <c r="D4" t="s">
        <v>155</v>
      </c>
      <c r="E4">
        <v>8.1</v>
      </c>
    </row>
    <row r="5" spans="1:12" x14ac:dyDescent="0.25">
      <c r="A5" s="7" t="s">
        <v>3083</v>
      </c>
      <c r="B5" t="s">
        <v>3082</v>
      </c>
      <c r="C5" t="s">
        <v>3081</v>
      </c>
      <c r="D5" t="s">
        <v>3080</v>
      </c>
      <c r="E5" t="s">
        <v>3079</v>
      </c>
    </row>
    <row r="6" spans="1:12" x14ac:dyDescent="0.25">
      <c r="A6" s="7" t="s">
        <v>3078</v>
      </c>
      <c r="B6" t="s">
        <v>3155</v>
      </c>
    </row>
    <row r="7" spans="1:12" x14ac:dyDescent="0.25">
      <c r="A7" s="7" t="s">
        <v>3076</v>
      </c>
      <c r="B7" t="s">
        <v>3154</v>
      </c>
      <c r="C7" t="s">
        <v>2934</v>
      </c>
      <c r="D7">
        <v>2005</v>
      </c>
      <c r="E7" t="s">
        <v>86</v>
      </c>
      <c r="F7" t="s">
        <v>3153</v>
      </c>
    </row>
    <row r="8" spans="1:12" x14ac:dyDescent="0.25">
      <c r="A8" s="7" t="s">
        <v>166</v>
      </c>
      <c r="B8" t="s">
        <v>3073</v>
      </c>
      <c r="C8" s="8">
        <v>18264</v>
      </c>
      <c r="D8" t="s">
        <v>76</v>
      </c>
      <c r="E8" s="8">
        <v>40544</v>
      </c>
    </row>
    <row r="9" spans="1:12" x14ac:dyDescent="0.25">
      <c r="A9" s="7" t="s">
        <v>3072</v>
      </c>
      <c r="B9" t="s">
        <v>3071</v>
      </c>
      <c r="C9" s="8">
        <v>42123</v>
      </c>
      <c r="D9" s="102">
        <v>0.43124999999999997</v>
      </c>
      <c r="E9" t="s">
        <v>3070</v>
      </c>
      <c r="F9" t="s">
        <v>3069</v>
      </c>
    </row>
    <row r="10" spans="1:12" x14ac:dyDescent="0.25">
      <c r="A10" s="7" t="s">
        <v>3068</v>
      </c>
      <c r="B10" t="s">
        <v>3152</v>
      </c>
      <c r="C10" t="s">
        <v>3091</v>
      </c>
      <c r="D10" t="s">
        <v>3151</v>
      </c>
    </row>
    <row r="12" spans="1:12" x14ac:dyDescent="0.25">
      <c r="B12" t="s">
        <v>3150</v>
      </c>
      <c r="C12" t="s">
        <v>3149</v>
      </c>
      <c r="D12" t="s">
        <v>3055</v>
      </c>
      <c r="E12" t="s">
        <v>3113</v>
      </c>
      <c r="F12" t="s">
        <v>119</v>
      </c>
      <c r="G12" t="s">
        <v>3148</v>
      </c>
      <c r="H12" t="s">
        <v>3147</v>
      </c>
      <c r="I12" t="s">
        <v>3146</v>
      </c>
      <c r="J12" t="s">
        <v>3145</v>
      </c>
      <c r="K12" t="s">
        <v>3053</v>
      </c>
      <c r="L12" t="s">
        <v>3144</v>
      </c>
    </row>
    <row r="13" spans="1:12" x14ac:dyDescent="0.25">
      <c r="B13" t="s">
        <v>3143</v>
      </c>
      <c r="C13" t="s">
        <v>3142</v>
      </c>
      <c r="D13" t="s">
        <v>3140</v>
      </c>
      <c r="E13" t="s">
        <v>3141</v>
      </c>
      <c r="F13" t="s">
        <v>3140</v>
      </c>
      <c r="G13" t="s">
        <v>3139</v>
      </c>
      <c r="H13" t="s">
        <v>100</v>
      </c>
      <c r="I13" t="s">
        <v>3138</v>
      </c>
      <c r="J13" t="s">
        <v>3137</v>
      </c>
      <c r="K13" t="s">
        <v>3136</v>
      </c>
    </row>
    <row r="14" spans="1:12" x14ac:dyDescent="0.25">
      <c r="B14" t="s">
        <v>3135</v>
      </c>
      <c r="C14" t="s">
        <v>3134</v>
      </c>
      <c r="D14" t="s">
        <v>3133</v>
      </c>
      <c r="E14" t="s">
        <v>82</v>
      </c>
    </row>
    <row r="15" spans="1:12" x14ac:dyDescent="0.25">
      <c r="B15" t="s">
        <v>3132</v>
      </c>
      <c r="C15" t="s">
        <v>3131</v>
      </c>
      <c r="D15" t="s">
        <v>3130</v>
      </c>
    </row>
    <row r="17" spans="1:6" x14ac:dyDescent="0.25">
      <c r="B17" t="s">
        <v>3129</v>
      </c>
      <c r="C17" t="s">
        <v>3128</v>
      </c>
      <c r="D17" t="s">
        <v>3127</v>
      </c>
      <c r="E17" t="s">
        <v>3126</v>
      </c>
      <c r="F17" t="s">
        <v>3125</v>
      </c>
    </row>
    <row r="19" spans="1:6" x14ac:dyDescent="0.25">
      <c r="A19" s="7" t="s">
        <v>3034</v>
      </c>
      <c r="B19" t="s">
        <v>3033</v>
      </c>
    </row>
    <row r="20" spans="1:6" x14ac:dyDescent="0.25">
      <c r="A20" s="7">
        <v>18264</v>
      </c>
      <c r="B20">
        <v>236430.21875</v>
      </c>
    </row>
    <row r="21" spans="1:6" x14ac:dyDescent="0.25">
      <c r="A21" s="7">
        <v>18629</v>
      </c>
      <c r="B21">
        <v>240878.89063000001</v>
      </c>
    </row>
    <row r="22" spans="1:6" x14ac:dyDescent="0.25">
      <c r="A22" s="7">
        <v>18994</v>
      </c>
      <c r="B22">
        <v>253114.32813000001</v>
      </c>
    </row>
    <row r="23" spans="1:6" x14ac:dyDescent="0.25">
      <c r="A23" s="7">
        <v>19360</v>
      </c>
      <c r="B23">
        <v>267731.90625</v>
      </c>
    </row>
    <row r="24" spans="1:6" x14ac:dyDescent="0.25">
      <c r="A24" s="7">
        <v>19725</v>
      </c>
      <c r="B24">
        <v>277791.96875</v>
      </c>
    </row>
    <row r="25" spans="1:6" x14ac:dyDescent="0.25">
      <c r="A25" s="7">
        <v>20090</v>
      </c>
      <c r="B25">
        <v>283960.71875</v>
      </c>
    </row>
    <row r="26" spans="1:6" x14ac:dyDescent="0.25">
      <c r="A26" s="7">
        <v>20455</v>
      </c>
      <c r="B26">
        <v>291710.90625</v>
      </c>
    </row>
    <row r="27" spans="1:6" x14ac:dyDescent="0.25">
      <c r="A27" s="7">
        <v>20821</v>
      </c>
      <c r="B27">
        <v>291898.25</v>
      </c>
    </row>
    <row r="28" spans="1:6" x14ac:dyDescent="0.25">
      <c r="A28" s="7">
        <v>21186</v>
      </c>
      <c r="B28">
        <v>312586.75</v>
      </c>
    </row>
    <row r="29" spans="1:6" x14ac:dyDescent="0.25">
      <c r="A29" s="7">
        <v>21551</v>
      </c>
      <c r="B29">
        <v>318774.71875</v>
      </c>
    </row>
    <row r="30" spans="1:6" x14ac:dyDescent="0.25">
      <c r="A30" s="7">
        <v>21916</v>
      </c>
      <c r="B30">
        <v>343446.625</v>
      </c>
    </row>
    <row r="31" spans="1:6" x14ac:dyDescent="0.25">
      <c r="A31" s="7">
        <v>22282</v>
      </c>
      <c r="B31">
        <v>355762.4375</v>
      </c>
    </row>
    <row r="32" spans="1:6" x14ac:dyDescent="0.25">
      <c r="A32" s="7">
        <v>22647</v>
      </c>
      <c r="B32">
        <v>367624.96875</v>
      </c>
    </row>
    <row r="33" spans="1:2" x14ac:dyDescent="0.25">
      <c r="A33" s="7">
        <v>23012</v>
      </c>
      <c r="B33">
        <v>391775.65625</v>
      </c>
    </row>
    <row r="34" spans="1:2" x14ac:dyDescent="0.25">
      <c r="A34" s="7">
        <v>23377</v>
      </c>
      <c r="B34">
        <v>420894.9375</v>
      </c>
    </row>
    <row r="35" spans="1:2" x14ac:dyDescent="0.25">
      <c r="A35" s="7">
        <v>23743</v>
      </c>
      <c r="B35">
        <v>411872.875</v>
      </c>
    </row>
    <row r="36" spans="1:2" x14ac:dyDescent="0.25">
      <c r="A36" s="7">
        <v>24108</v>
      </c>
      <c r="B36">
        <v>410287.03125</v>
      </c>
    </row>
    <row r="37" spans="1:2" x14ac:dyDescent="0.25">
      <c r="A37" s="7">
        <v>24473</v>
      </c>
      <c r="B37">
        <v>442853.84375</v>
      </c>
    </row>
    <row r="38" spans="1:2" x14ac:dyDescent="0.25">
      <c r="A38" s="7">
        <v>24838</v>
      </c>
      <c r="B38">
        <v>465407.8125</v>
      </c>
    </row>
    <row r="39" spans="1:2" x14ac:dyDescent="0.25">
      <c r="A39" s="7">
        <v>25204</v>
      </c>
      <c r="B39">
        <v>517534.34375</v>
      </c>
    </row>
    <row r="40" spans="1:2" x14ac:dyDescent="0.25">
      <c r="A40" s="7">
        <v>25569</v>
      </c>
      <c r="B40">
        <v>525546.5625</v>
      </c>
    </row>
    <row r="41" spans="1:2" x14ac:dyDescent="0.25">
      <c r="A41" s="7">
        <v>25934</v>
      </c>
      <c r="B41">
        <v>535091.875</v>
      </c>
    </row>
    <row r="42" spans="1:2" x14ac:dyDescent="0.25">
      <c r="A42" s="7">
        <v>26299</v>
      </c>
      <c r="B42">
        <v>531789.125</v>
      </c>
    </row>
    <row r="43" spans="1:2" x14ac:dyDescent="0.25">
      <c r="A43" s="7">
        <v>26665</v>
      </c>
      <c r="B43">
        <v>547499.1875</v>
      </c>
    </row>
    <row r="44" spans="1:2" x14ac:dyDescent="0.25">
      <c r="A44" s="7">
        <v>27030</v>
      </c>
      <c r="B44">
        <v>554026.9375</v>
      </c>
    </row>
    <row r="45" spans="1:2" x14ac:dyDescent="0.25">
      <c r="A45" s="7">
        <v>27395</v>
      </c>
      <c r="B45">
        <v>604942.125</v>
      </c>
    </row>
    <row r="46" spans="1:2" x14ac:dyDescent="0.25">
      <c r="A46" s="7">
        <v>27760</v>
      </c>
      <c r="B46">
        <v>615690.3125</v>
      </c>
    </row>
    <row r="47" spans="1:2" x14ac:dyDescent="0.25">
      <c r="A47" s="7">
        <v>28126</v>
      </c>
      <c r="B47">
        <v>659994.875</v>
      </c>
    </row>
    <row r="48" spans="1:2" x14ac:dyDescent="0.25">
      <c r="A48" s="7">
        <v>28491</v>
      </c>
      <c r="B48">
        <v>696537.6875</v>
      </c>
    </row>
    <row r="49" spans="1:2" x14ac:dyDescent="0.25">
      <c r="A49" s="7">
        <v>28856</v>
      </c>
      <c r="B49">
        <v>661441.4375</v>
      </c>
    </row>
    <row r="50" spans="1:2" x14ac:dyDescent="0.25">
      <c r="A50" s="7">
        <v>29221</v>
      </c>
      <c r="B50">
        <v>705206.75</v>
      </c>
    </row>
    <row r="51" spans="1:2" x14ac:dyDescent="0.25">
      <c r="A51" s="7">
        <v>29587</v>
      </c>
      <c r="B51">
        <v>751284.5</v>
      </c>
    </row>
    <row r="52" spans="1:2" x14ac:dyDescent="0.25">
      <c r="A52" s="7">
        <v>29952</v>
      </c>
      <c r="B52">
        <v>779692.25</v>
      </c>
    </row>
    <row r="53" spans="1:2" x14ac:dyDescent="0.25">
      <c r="A53" s="7">
        <v>30317</v>
      </c>
      <c r="B53">
        <v>837596.625</v>
      </c>
    </row>
    <row r="54" spans="1:2" x14ac:dyDescent="0.25">
      <c r="A54" s="7">
        <v>30682</v>
      </c>
      <c r="B54">
        <v>868405</v>
      </c>
    </row>
    <row r="55" spans="1:2" x14ac:dyDescent="0.25">
      <c r="A55" s="7">
        <v>31048</v>
      </c>
      <c r="B55">
        <v>915893</v>
      </c>
    </row>
    <row r="56" spans="1:2" x14ac:dyDescent="0.25">
      <c r="A56" s="7">
        <v>31413</v>
      </c>
      <c r="B56">
        <v>960493.0625</v>
      </c>
    </row>
    <row r="57" spans="1:2" x14ac:dyDescent="0.25">
      <c r="A57" s="7">
        <v>31778</v>
      </c>
      <c r="B57">
        <v>1006301.1875</v>
      </c>
    </row>
    <row r="58" spans="1:2" x14ac:dyDescent="0.25">
      <c r="A58" s="7">
        <v>32143</v>
      </c>
      <c r="B58">
        <v>1106161.375</v>
      </c>
    </row>
    <row r="59" spans="1:2" x14ac:dyDescent="0.25">
      <c r="A59" s="7">
        <v>32509</v>
      </c>
      <c r="B59">
        <v>1178863.375</v>
      </c>
    </row>
    <row r="60" spans="1:2" x14ac:dyDescent="0.25">
      <c r="A60" s="7">
        <v>32874</v>
      </c>
      <c r="B60">
        <v>1245597.5</v>
      </c>
    </row>
    <row r="61" spans="1:2" x14ac:dyDescent="0.25">
      <c r="A61" s="7">
        <v>33239</v>
      </c>
      <c r="B61">
        <v>1250870.5</v>
      </c>
    </row>
    <row r="62" spans="1:2" x14ac:dyDescent="0.25">
      <c r="A62" s="7">
        <v>33604</v>
      </c>
      <c r="B62">
        <v>1318672.75</v>
      </c>
    </row>
    <row r="63" spans="1:2" x14ac:dyDescent="0.25">
      <c r="A63" s="7">
        <v>33970</v>
      </c>
      <c r="B63">
        <v>1384012.25</v>
      </c>
    </row>
    <row r="64" spans="1:2" x14ac:dyDescent="0.25">
      <c r="A64" s="7">
        <v>34335</v>
      </c>
      <c r="B64">
        <v>1487309.75</v>
      </c>
    </row>
    <row r="65" spans="1:2" x14ac:dyDescent="0.25">
      <c r="A65" s="7">
        <v>34700</v>
      </c>
      <c r="B65">
        <v>1601025.75</v>
      </c>
    </row>
    <row r="66" spans="1:2" x14ac:dyDescent="0.25">
      <c r="A66" s="7">
        <v>35065</v>
      </c>
      <c r="B66">
        <v>1719416.375</v>
      </c>
    </row>
    <row r="67" spans="1:2" x14ac:dyDescent="0.25">
      <c r="A67" s="7">
        <v>35431</v>
      </c>
      <c r="B67">
        <v>1796414.75</v>
      </c>
    </row>
    <row r="68" spans="1:2" x14ac:dyDescent="0.25">
      <c r="A68" s="7">
        <v>35796</v>
      </c>
      <c r="B68">
        <v>1903972.75</v>
      </c>
    </row>
    <row r="69" spans="1:2" x14ac:dyDescent="0.25">
      <c r="A69" s="7">
        <v>36161</v>
      </c>
      <c r="B69">
        <v>2039701.75</v>
      </c>
    </row>
    <row r="70" spans="1:2" x14ac:dyDescent="0.25">
      <c r="A70" s="7">
        <v>36526</v>
      </c>
      <c r="B70">
        <v>2121910.25</v>
      </c>
    </row>
    <row r="71" spans="1:2" x14ac:dyDescent="0.25">
      <c r="A71" s="7">
        <v>36892</v>
      </c>
      <c r="B71">
        <v>2232608</v>
      </c>
    </row>
    <row r="72" spans="1:2" x14ac:dyDescent="0.25">
      <c r="A72" s="7">
        <v>37257</v>
      </c>
      <c r="B72">
        <v>2316705.25</v>
      </c>
    </row>
    <row r="73" spans="1:2" x14ac:dyDescent="0.25">
      <c r="A73" s="7">
        <v>37622</v>
      </c>
      <c r="B73">
        <v>2510633.75</v>
      </c>
    </row>
    <row r="74" spans="1:2" x14ac:dyDescent="0.25">
      <c r="A74" s="7">
        <v>37987</v>
      </c>
      <c r="B74">
        <v>2718924.25</v>
      </c>
    </row>
    <row r="75" spans="1:2" x14ac:dyDescent="0.25">
      <c r="A75" s="7">
        <v>38353</v>
      </c>
      <c r="B75">
        <v>2971373</v>
      </c>
    </row>
    <row r="76" spans="1:2" x14ac:dyDescent="0.25">
      <c r="A76" s="7">
        <v>38718</v>
      </c>
      <c r="B76">
        <v>3246639.75</v>
      </c>
    </row>
    <row r="77" spans="1:2" x14ac:dyDescent="0.25">
      <c r="A77" s="7">
        <v>39083</v>
      </c>
      <c r="B77">
        <v>3564854.75</v>
      </c>
    </row>
    <row r="78" spans="1:2" x14ac:dyDescent="0.25">
      <c r="A78" s="7">
        <v>39448</v>
      </c>
      <c r="B78">
        <v>3703561.75</v>
      </c>
    </row>
    <row r="79" spans="1:2" x14ac:dyDescent="0.25">
      <c r="A79" s="7">
        <v>39814</v>
      </c>
      <c r="B79">
        <v>4008669.75</v>
      </c>
    </row>
    <row r="80" spans="1:2" x14ac:dyDescent="0.25">
      <c r="A80" s="7">
        <v>40179</v>
      </c>
      <c r="B80">
        <v>4391612.5</v>
      </c>
    </row>
    <row r="81" spans="1:2" x14ac:dyDescent="0.25">
      <c r="A81" s="7">
        <v>40544</v>
      </c>
      <c r="B81">
        <v>4692698</v>
      </c>
    </row>
  </sheetData>
  <pageMargins left="0.75" right="0.75" top="1" bottom="1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F0F11-AC65-415F-B727-76633C26A81F}">
  <sheetPr codeName="Sheet28"/>
  <dimension ref="A1:K277"/>
  <sheetViews>
    <sheetView topLeftCell="A199" workbookViewId="0">
      <selection activeCell="A8" sqref="A8"/>
    </sheetView>
  </sheetViews>
  <sheetFormatPr defaultRowHeight="15" x14ac:dyDescent="0.25"/>
  <cols>
    <col min="1" max="1" width="9.140625" style="7"/>
  </cols>
  <sheetData>
    <row r="1" spans="1:11" x14ac:dyDescent="0.25">
      <c r="A1" s="7" t="s">
        <v>3097</v>
      </c>
      <c r="B1" t="s">
        <v>3167</v>
      </c>
      <c r="C1" t="s">
        <v>3192</v>
      </c>
      <c r="D1" t="s">
        <v>3189</v>
      </c>
      <c r="E1" t="s">
        <v>3188</v>
      </c>
      <c r="F1" t="s">
        <v>2727</v>
      </c>
      <c r="G1" t="s">
        <v>82</v>
      </c>
      <c r="H1" t="s">
        <v>3093</v>
      </c>
    </row>
    <row r="2" spans="1:11" x14ac:dyDescent="0.25">
      <c r="A2" s="7" t="s">
        <v>3092</v>
      </c>
      <c r="B2" t="s">
        <v>3091</v>
      </c>
      <c r="C2" t="s">
        <v>3191</v>
      </c>
    </row>
    <row r="3" spans="1:11" x14ac:dyDescent="0.25">
      <c r="A3" s="7" t="s">
        <v>3089</v>
      </c>
      <c r="B3" t="s">
        <v>3175</v>
      </c>
      <c r="C3" t="s">
        <v>82</v>
      </c>
      <c r="D3" t="s">
        <v>85</v>
      </c>
      <c r="E3" t="s">
        <v>3174</v>
      </c>
    </row>
    <row r="4" spans="1:11" x14ac:dyDescent="0.25">
      <c r="A4" s="7" t="s">
        <v>3088</v>
      </c>
      <c r="B4" t="s">
        <v>3190</v>
      </c>
      <c r="C4" t="s">
        <v>3189</v>
      </c>
      <c r="D4" t="s">
        <v>3188</v>
      </c>
      <c r="E4" t="s">
        <v>2727</v>
      </c>
      <c r="F4" t="s">
        <v>3187</v>
      </c>
      <c r="G4" t="s">
        <v>3087</v>
      </c>
      <c r="H4" t="s">
        <v>3086</v>
      </c>
      <c r="I4" t="s">
        <v>3085</v>
      </c>
      <c r="J4" t="s">
        <v>3084</v>
      </c>
    </row>
    <row r="5" spans="1:11" x14ac:dyDescent="0.25">
      <c r="A5" s="7" t="s">
        <v>3083</v>
      </c>
      <c r="B5" t="s">
        <v>3082</v>
      </c>
      <c r="C5" t="s">
        <v>3081</v>
      </c>
      <c r="D5" t="s">
        <v>3080</v>
      </c>
      <c r="E5" t="s">
        <v>3079</v>
      </c>
    </row>
    <row r="6" spans="1:11" x14ac:dyDescent="0.25">
      <c r="A6" s="7" t="s">
        <v>3078</v>
      </c>
      <c r="B6" t="s">
        <v>3077</v>
      </c>
    </row>
    <row r="7" spans="1:11" x14ac:dyDescent="0.25">
      <c r="A7" s="7" t="s">
        <v>3076</v>
      </c>
      <c r="B7" t="s">
        <v>3118</v>
      </c>
      <c r="C7" t="s">
        <v>3117</v>
      </c>
    </row>
    <row r="8" spans="1:11" x14ac:dyDescent="0.25">
      <c r="A8" s="7" t="s">
        <v>166</v>
      </c>
      <c r="B8" t="s">
        <v>3073</v>
      </c>
      <c r="C8" s="8">
        <v>34335</v>
      </c>
      <c r="D8" t="s">
        <v>76</v>
      </c>
      <c r="E8" s="8">
        <v>42217</v>
      </c>
    </row>
    <row r="9" spans="1:11" x14ac:dyDescent="0.25">
      <c r="A9" s="7" t="s">
        <v>3072</v>
      </c>
      <c r="B9" t="s">
        <v>3071</v>
      </c>
      <c r="C9" s="8">
        <v>42263</v>
      </c>
      <c r="D9" s="102">
        <v>6.3194444444444442E-2</v>
      </c>
      <c r="E9" t="s">
        <v>3116</v>
      </c>
      <c r="F9" t="s">
        <v>3069</v>
      </c>
    </row>
    <row r="10" spans="1:11" x14ac:dyDescent="0.25">
      <c r="A10" s="7" t="s">
        <v>3068</v>
      </c>
      <c r="B10" t="s">
        <v>3167</v>
      </c>
      <c r="C10" t="s">
        <v>3186</v>
      </c>
      <c r="D10" t="s">
        <v>3181</v>
      </c>
      <c r="E10" t="s">
        <v>3180</v>
      </c>
      <c r="F10" t="s">
        <v>3169</v>
      </c>
      <c r="G10" t="s">
        <v>3185</v>
      </c>
      <c r="H10" t="s">
        <v>3110</v>
      </c>
      <c r="I10" t="s">
        <v>3184</v>
      </c>
      <c r="J10" t="s">
        <v>3183</v>
      </c>
      <c r="K10" t="s">
        <v>2934</v>
      </c>
    </row>
    <row r="11" spans="1:11" x14ac:dyDescent="0.25">
      <c r="B11" t="s">
        <v>3182</v>
      </c>
      <c r="C11" t="s">
        <v>3181</v>
      </c>
      <c r="D11" t="s">
        <v>3180</v>
      </c>
      <c r="E11" t="s">
        <v>3179</v>
      </c>
      <c r="F11" t="s">
        <v>88</v>
      </c>
      <c r="G11" t="s">
        <v>3178</v>
      </c>
      <c r="H11" t="s">
        <v>3177</v>
      </c>
      <c r="I11" t="s">
        <v>3176</v>
      </c>
    </row>
    <row r="13" spans="1:11" x14ac:dyDescent="0.25">
      <c r="B13" t="s">
        <v>3041</v>
      </c>
      <c r="C13" t="s">
        <v>3040</v>
      </c>
      <c r="D13" t="s">
        <v>3175</v>
      </c>
      <c r="E13" t="s">
        <v>82</v>
      </c>
      <c r="F13" t="s">
        <v>85</v>
      </c>
      <c r="G13" t="s">
        <v>3174</v>
      </c>
      <c r="H13" t="s">
        <v>3173</v>
      </c>
      <c r="I13" t="s">
        <v>3172</v>
      </c>
      <c r="J13" t="s">
        <v>100</v>
      </c>
    </row>
    <row r="14" spans="1:11" x14ac:dyDescent="0.25">
      <c r="B14" t="s">
        <v>3171</v>
      </c>
      <c r="C14" t="s">
        <v>2934</v>
      </c>
      <c r="D14" t="s">
        <v>3170</v>
      </c>
      <c r="E14" t="s">
        <v>3169</v>
      </c>
      <c r="F14" t="s">
        <v>3133</v>
      </c>
      <c r="G14" t="s">
        <v>3131</v>
      </c>
    </row>
    <row r="15" spans="1:11" x14ac:dyDescent="0.25">
      <c r="B15" t="s">
        <v>3168</v>
      </c>
    </row>
    <row r="17" spans="1:2" x14ac:dyDescent="0.25">
      <c r="A17" s="7" t="s">
        <v>3034</v>
      </c>
      <c r="B17" t="s">
        <v>3033</v>
      </c>
    </row>
    <row r="18" spans="1:2" x14ac:dyDescent="0.25">
      <c r="A18" s="7">
        <v>34335</v>
      </c>
      <c r="B18">
        <v>92.65</v>
      </c>
    </row>
    <row r="19" spans="1:2" x14ac:dyDescent="0.25">
      <c r="A19" s="7">
        <v>34366</v>
      </c>
      <c r="B19">
        <v>92.45</v>
      </c>
    </row>
    <row r="20" spans="1:2" x14ac:dyDescent="0.25">
      <c r="A20" s="7">
        <v>34394</v>
      </c>
      <c r="B20">
        <v>92.55</v>
      </c>
    </row>
    <row r="21" spans="1:2" x14ac:dyDescent="0.25">
      <c r="A21" s="7">
        <v>34425</v>
      </c>
      <c r="B21">
        <v>93.63</v>
      </c>
    </row>
    <row r="22" spans="1:2" x14ac:dyDescent="0.25">
      <c r="A22" s="7">
        <v>34455</v>
      </c>
      <c r="B22">
        <v>93.25</v>
      </c>
    </row>
    <row r="23" spans="1:2" x14ac:dyDescent="0.25">
      <c r="A23" s="7">
        <v>34486</v>
      </c>
      <c r="B23">
        <v>93.68</v>
      </c>
    </row>
    <row r="24" spans="1:2" x14ac:dyDescent="0.25">
      <c r="A24" s="7">
        <v>34516</v>
      </c>
      <c r="B24">
        <v>92.83</v>
      </c>
    </row>
    <row r="25" spans="1:2" x14ac:dyDescent="0.25">
      <c r="A25" s="7">
        <v>34547</v>
      </c>
      <c r="B25">
        <v>92.98</v>
      </c>
    </row>
    <row r="26" spans="1:2" x14ac:dyDescent="0.25">
      <c r="A26" s="7">
        <v>34578</v>
      </c>
      <c r="B26">
        <v>92.11</v>
      </c>
    </row>
    <row r="27" spans="1:2" x14ac:dyDescent="0.25">
      <c r="A27" s="7">
        <v>34608</v>
      </c>
      <c r="B27">
        <v>91.88</v>
      </c>
    </row>
    <row r="28" spans="1:2" x14ac:dyDescent="0.25">
      <c r="A28" s="7">
        <v>34639</v>
      </c>
      <c r="B28">
        <v>92.35</v>
      </c>
    </row>
    <row r="29" spans="1:2" x14ac:dyDescent="0.25">
      <c r="A29" s="7">
        <v>34669</v>
      </c>
      <c r="B29">
        <v>94.29</v>
      </c>
    </row>
    <row r="30" spans="1:2" x14ac:dyDescent="0.25">
      <c r="A30" s="7">
        <v>34700</v>
      </c>
      <c r="B30">
        <v>94.53</v>
      </c>
    </row>
    <row r="31" spans="1:2" x14ac:dyDescent="0.25">
      <c r="A31" s="7">
        <v>34731</v>
      </c>
      <c r="B31">
        <v>94.11</v>
      </c>
    </row>
    <row r="32" spans="1:2" x14ac:dyDescent="0.25">
      <c r="A32" s="7">
        <v>34759</v>
      </c>
      <c r="B32">
        <v>90.87</v>
      </c>
    </row>
    <row r="33" spans="1:2" x14ac:dyDescent="0.25">
      <c r="A33" s="7">
        <v>34790</v>
      </c>
      <c r="B33">
        <v>91.17</v>
      </c>
    </row>
    <row r="34" spans="1:2" x14ac:dyDescent="0.25">
      <c r="A34" s="7">
        <v>34820</v>
      </c>
      <c r="B34">
        <v>91.94</v>
      </c>
    </row>
    <row r="35" spans="1:2" x14ac:dyDescent="0.25">
      <c r="A35" s="7">
        <v>34851</v>
      </c>
      <c r="B35">
        <v>91.6</v>
      </c>
    </row>
    <row r="36" spans="1:2" x14ac:dyDescent="0.25">
      <c r="A36" s="7">
        <v>34881</v>
      </c>
      <c r="B36">
        <v>92.28</v>
      </c>
    </row>
    <row r="37" spans="1:2" x14ac:dyDescent="0.25">
      <c r="A37" s="7">
        <v>34912</v>
      </c>
      <c r="B37">
        <v>93.33</v>
      </c>
    </row>
    <row r="38" spans="1:2" x14ac:dyDescent="0.25">
      <c r="A38" s="7">
        <v>34943</v>
      </c>
      <c r="B38">
        <v>89.21</v>
      </c>
    </row>
    <row r="39" spans="1:2" x14ac:dyDescent="0.25">
      <c r="A39" s="7">
        <v>34973</v>
      </c>
      <c r="B39">
        <v>84.87</v>
      </c>
    </row>
    <row r="40" spans="1:2" x14ac:dyDescent="0.25">
      <c r="A40" s="7">
        <v>35004</v>
      </c>
      <c r="B40">
        <v>85.02</v>
      </c>
    </row>
    <row r="41" spans="1:2" x14ac:dyDescent="0.25">
      <c r="A41" s="7">
        <v>35034</v>
      </c>
      <c r="B41">
        <v>84.56</v>
      </c>
    </row>
    <row r="42" spans="1:2" x14ac:dyDescent="0.25">
      <c r="A42" s="7">
        <v>35065</v>
      </c>
      <c r="B42">
        <v>82.87</v>
      </c>
    </row>
    <row r="43" spans="1:2" x14ac:dyDescent="0.25">
      <c r="A43" s="7">
        <v>35096</v>
      </c>
      <c r="B43">
        <v>80.930000000000007</v>
      </c>
    </row>
    <row r="44" spans="1:2" x14ac:dyDescent="0.25">
      <c r="A44" s="7">
        <v>35125</v>
      </c>
      <c r="B44">
        <v>85.78</v>
      </c>
    </row>
    <row r="45" spans="1:2" x14ac:dyDescent="0.25">
      <c r="A45" s="7">
        <v>35156</v>
      </c>
      <c r="B45">
        <v>87.4</v>
      </c>
    </row>
    <row r="46" spans="1:2" x14ac:dyDescent="0.25">
      <c r="A46" s="7">
        <v>35186</v>
      </c>
      <c r="B46">
        <v>86.39</v>
      </c>
    </row>
    <row r="47" spans="1:2" x14ac:dyDescent="0.25">
      <c r="A47" s="7">
        <v>35217</v>
      </c>
      <c r="B47">
        <v>86.64</v>
      </c>
    </row>
    <row r="48" spans="1:2" x14ac:dyDescent="0.25">
      <c r="A48" s="7">
        <v>35247</v>
      </c>
      <c r="B48">
        <v>86.2</v>
      </c>
    </row>
    <row r="49" spans="1:2" x14ac:dyDescent="0.25">
      <c r="A49" s="7">
        <v>35278</v>
      </c>
      <c r="B49">
        <v>85.82</v>
      </c>
    </row>
    <row r="50" spans="1:2" x14ac:dyDescent="0.25">
      <c r="A50" s="7">
        <v>35309</v>
      </c>
      <c r="B50">
        <v>86.06</v>
      </c>
    </row>
    <row r="51" spans="1:2" x14ac:dyDescent="0.25">
      <c r="A51" s="7">
        <v>35339</v>
      </c>
      <c r="B51">
        <v>86.31</v>
      </c>
    </row>
    <row r="52" spans="1:2" x14ac:dyDescent="0.25">
      <c r="A52" s="7">
        <v>35370</v>
      </c>
      <c r="B52">
        <v>85.71</v>
      </c>
    </row>
    <row r="53" spans="1:2" x14ac:dyDescent="0.25">
      <c r="A53" s="7">
        <v>35400</v>
      </c>
      <c r="B53">
        <v>86.69</v>
      </c>
    </row>
    <row r="54" spans="1:2" x14ac:dyDescent="0.25">
      <c r="A54" s="7">
        <v>35431</v>
      </c>
      <c r="B54">
        <v>87.52</v>
      </c>
    </row>
    <row r="55" spans="1:2" x14ac:dyDescent="0.25">
      <c r="A55" s="7">
        <v>35462</v>
      </c>
      <c r="B55">
        <v>89.58</v>
      </c>
    </row>
    <row r="56" spans="1:2" x14ac:dyDescent="0.25">
      <c r="A56" s="7">
        <v>35490</v>
      </c>
      <c r="B56">
        <v>90.09</v>
      </c>
    </row>
    <row r="57" spans="1:2" x14ac:dyDescent="0.25">
      <c r="A57" s="7">
        <v>35521</v>
      </c>
      <c r="B57">
        <v>91.82</v>
      </c>
    </row>
    <row r="58" spans="1:2" x14ac:dyDescent="0.25">
      <c r="A58" s="7">
        <v>35551</v>
      </c>
      <c r="B58">
        <v>90.93</v>
      </c>
    </row>
    <row r="59" spans="1:2" x14ac:dyDescent="0.25">
      <c r="A59" s="7">
        <v>35582</v>
      </c>
      <c r="B59">
        <v>91.33</v>
      </c>
    </row>
    <row r="60" spans="1:2" x14ac:dyDescent="0.25">
      <c r="A60" s="7">
        <v>35612</v>
      </c>
      <c r="B60">
        <v>92.92</v>
      </c>
    </row>
    <row r="61" spans="1:2" x14ac:dyDescent="0.25">
      <c r="A61" s="7">
        <v>35643</v>
      </c>
      <c r="B61">
        <v>94.11</v>
      </c>
    </row>
    <row r="62" spans="1:2" x14ac:dyDescent="0.25">
      <c r="A62" s="7">
        <v>35674</v>
      </c>
      <c r="B62">
        <v>93.07</v>
      </c>
    </row>
    <row r="63" spans="1:2" x14ac:dyDescent="0.25">
      <c r="A63" s="7">
        <v>35704</v>
      </c>
      <c r="B63">
        <v>93.57</v>
      </c>
    </row>
    <row r="64" spans="1:2" x14ac:dyDescent="0.25">
      <c r="A64" s="7">
        <v>35735</v>
      </c>
      <c r="B64">
        <v>91.17</v>
      </c>
    </row>
    <row r="65" spans="1:2" x14ac:dyDescent="0.25">
      <c r="A65" s="7">
        <v>35765</v>
      </c>
      <c r="B65">
        <v>89.71</v>
      </c>
    </row>
    <row r="66" spans="1:2" x14ac:dyDescent="0.25">
      <c r="A66" s="7">
        <v>35796</v>
      </c>
      <c r="B66">
        <v>92.81</v>
      </c>
    </row>
    <row r="67" spans="1:2" x14ac:dyDescent="0.25">
      <c r="A67" s="7">
        <v>35827</v>
      </c>
      <c r="B67">
        <v>91.84</v>
      </c>
    </row>
    <row r="68" spans="1:2" x14ac:dyDescent="0.25">
      <c r="A68" s="7">
        <v>35855</v>
      </c>
      <c r="B68">
        <v>90.3</v>
      </c>
    </row>
    <row r="69" spans="1:2" x14ac:dyDescent="0.25">
      <c r="A69" s="7">
        <v>35886</v>
      </c>
      <c r="B69">
        <v>91.05</v>
      </c>
    </row>
    <row r="70" spans="1:2" x14ac:dyDescent="0.25">
      <c r="A70" s="7">
        <v>35916</v>
      </c>
      <c r="B70">
        <v>90.02</v>
      </c>
    </row>
    <row r="71" spans="1:2" x14ac:dyDescent="0.25">
      <c r="A71" s="7">
        <v>35947</v>
      </c>
      <c r="B71">
        <v>88.24</v>
      </c>
    </row>
    <row r="72" spans="1:2" x14ac:dyDescent="0.25">
      <c r="A72" s="7">
        <v>35977</v>
      </c>
      <c r="B72">
        <v>88.57</v>
      </c>
    </row>
    <row r="73" spans="1:2" x14ac:dyDescent="0.25">
      <c r="A73" s="7">
        <v>36008</v>
      </c>
      <c r="B73">
        <v>88.34</v>
      </c>
    </row>
    <row r="74" spans="1:2" x14ac:dyDescent="0.25">
      <c r="A74" s="7">
        <v>36039</v>
      </c>
      <c r="B74">
        <v>87.03</v>
      </c>
    </row>
    <row r="75" spans="1:2" x14ac:dyDescent="0.25">
      <c r="A75" s="7">
        <v>36069</v>
      </c>
      <c r="B75">
        <v>85.5</v>
      </c>
    </row>
    <row r="76" spans="1:2" x14ac:dyDescent="0.25">
      <c r="A76" s="7">
        <v>36100</v>
      </c>
      <c r="B76">
        <v>86.29</v>
      </c>
    </row>
    <row r="77" spans="1:2" x14ac:dyDescent="0.25">
      <c r="A77" s="7">
        <v>36130</v>
      </c>
      <c r="B77">
        <v>85.24</v>
      </c>
    </row>
    <row r="78" spans="1:2" x14ac:dyDescent="0.25">
      <c r="A78" s="7">
        <v>36161</v>
      </c>
      <c r="B78">
        <v>84.76</v>
      </c>
    </row>
    <row r="79" spans="1:2" x14ac:dyDescent="0.25">
      <c r="A79" s="7">
        <v>36192</v>
      </c>
      <c r="B79">
        <v>86.43</v>
      </c>
    </row>
    <row r="80" spans="1:2" x14ac:dyDescent="0.25">
      <c r="A80" s="7">
        <v>36220</v>
      </c>
      <c r="B80">
        <v>87.75</v>
      </c>
    </row>
    <row r="81" spans="1:2" x14ac:dyDescent="0.25">
      <c r="A81" s="7">
        <v>36251</v>
      </c>
      <c r="B81">
        <v>87.57</v>
      </c>
    </row>
    <row r="82" spans="1:2" x14ac:dyDescent="0.25">
      <c r="A82" s="7">
        <v>36281</v>
      </c>
      <c r="B82">
        <v>87.71</v>
      </c>
    </row>
    <row r="83" spans="1:2" x14ac:dyDescent="0.25">
      <c r="A83" s="7">
        <v>36312</v>
      </c>
      <c r="B83">
        <v>87.8</v>
      </c>
    </row>
    <row r="84" spans="1:2" x14ac:dyDescent="0.25">
      <c r="A84" s="7">
        <v>36342</v>
      </c>
      <c r="B84">
        <v>87.77</v>
      </c>
    </row>
    <row r="85" spans="1:2" x14ac:dyDescent="0.25">
      <c r="A85" s="7">
        <v>36373</v>
      </c>
      <c r="B85">
        <v>86.85</v>
      </c>
    </row>
    <row r="86" spans="1:2" x14ac:dyDescent="0.25">
      <c r="A86" s="7">
        <v>36404</v>
      </c>
      <c r="B86">
        <v>86.79</v>
      </c>
    </row>
    <row r="87" spans="1:2" x14ac:dyDescent="0.25">
      <c r="A87" s="7">
        <v>36434</v>
      </c>
      <c r="B87">
        <v>86.91</v>
      </c>
    </row>
    <row r="88" spans="1:2" x14ac:dyDescent="0.25">
      <c r="A88" s="7">
        <v>36465</v>
      </c>
      <c r="B88">
        <v>88</v>
      </c>
    </row>
    <row r="89" spans="1:2" x14ac:dyDescent="0.25">
      <c r="A89" s="7">
        <v>36495</v>
      </c>
      <c r="B89">
        <v>87.54</v>
      </c>
    </row>
    <row r="90" spans="1:2" x14ac:dyDescent="0.25">
      <c r="A90" s="7">
        <v>36526</v>
      </c>
      <c r="B90">
        <v>87.07</v>
      </c>
    </row>
    <row r="91" spans="1:2" x14ac:dyDescent="0.25">
      <c r="A91" s="7">
        <v>36557</v>
      </c>
      <c r="B91">
        <v>88.28</v>
      </c>
    </row>
    <row r="92" spans="1:2" x14ac:dyDescent="0.25">
      <c r="A92" s="7">
        <v>36586</v>
      </c>
      <c r="B92">
        <v>90.38</v>
      </c>
    </row>
    <row r="93" spans="1:2" x14ac:dyDescent="0.25">
      <c r="A93" s="7">
        <v>36617</v>
      </c>
      <c r="B93">
        <v>92.01</v>
      </c>
    </row>
    <row r="94" spans="1:2" x14ac:dyDescent="0.25">
      <c r="A94" s="7">
        <v>36647</v>
      </c>
      <c r="B94">
        <v>93.28</v>
      </c>
    </row>
    <row r="95" spans="1:2" x14ac:dyDescent="0.25">
      <c r="A95" s="7">
        <v>36678</v>
      </c>
      <c r="B95">
        <v>90.66</v>
      </c>
    </row>
    <row r="96" spans="1:2" x14ac:dyDescent="0.25">
      <c r="A96" s="7">
        <v>36708</v>
      </c>
      <c r="B96">
        <v>91.11</v>
      </c>
    </row>
    <row r="97" spans="1:2" x14ac:dyDescent="0.25">
      <c r="A97" s="7">
        <v>36739</v>
      </c>
      <c r="B97">
        <v>90.35</v>
      </c>
    </row>
    <row r="98" spans="1:2" x14ac:dyDescent="0.25">
      <c r="A98" s="7">
        <v>36770</v>
      </c>
      <c r="B98">
        <v>91.61</v>
      </c>
    </row>
    <row r="99" spans="1:2" x14ac:dyDescent="0.25">
      <c r="A99" s="7">
        <v>36800</v>
      </c>
      <c r="B99">
        <v>93.45</v>
      </c>
    </row>
    <row r="100" spans="1:2" x14ac:dyDescent="0.25">
      <c r="A100" s="7">
        <v>36831</v>
      </c>
      <c r="B100">
        <v>93.02</v>
      </c>
    </row>
    <row r="101" spans="1:2" x14ac:dyDescent="0.25">
      <c r="A101" s="7">
        <v>36861</v>
      </c>
      <c r="B101">
        <v>91.94</v>
      </c>
    </row>
    <row r="102" spans="1:2" x14ac:dyDescent="0.25">
      <c r="A102" s="7">
        <v>36892</v>
      </c>
      <c r="B102">
        <v>91.37</v>
      </c>
    </row>
    <row r="103" spans="1:2" x14ac:dyDescent="0.25">
      <c r="A103" s="7">
        <v>36923</v>
      </c>
      <c r="B103">
        <v>91.94</v>
      </c>
    </row>
    <row r="104" spans="1:2" x14ac:dyDescent="0.25">
      <c r="A104" s="7">
        <v>36951</v>
      </c>
      <c r="B104">
        <v>93.04</v>
      </c>
    </row>
    <row r="105" spans="1:2" x14ac:dyDescent="0.25">
      <c r="A105" s="7">
        <v>36982</v>
      </c>
      <c r="B105">
        <v>93.94</v>
      </c>
    </row>
    <row r="106" spans="1:2" x14ac:dyDescent="0.25">
      <c r="A106" s="7">
        <v>37012</v>
      </c>
      <c r="B106">
        <v>93.9</v>
      </c>
    </row>
    <row r="107" spans="1:2" x14ac:dyDescent="0.25">
      <c r="A107" s="7">
        <v>37043</v>
      </c>
      <c r="B107">
        <v>94.87</v>
      </c>
    </row>
    <row r="108" spans="1:2" x14ac:dyDescent="0.25">
      <c r="A108" s="7">
        <v>37073</v>
      </c>
      <c r="B108">
        <v>94.94</v>
      </c>
    </row>
    <row r="109" spans="1:2" x14ac:dyDescent="0.25">
      <c r="A109" s="7">
        <v>37104</v>
      </c>
      <c r="B109">
        <v>93.29</v>
      </c>
    </row>
    <row r="110" spans="1:2" x14ac:dyDescent="0.25">
      <c r="A110" s="7">
        <v>37135</v>
      </c>
      <c r="B110">
        <v>91.51</v>
      </c>
    </row>
    <row r="111" spans="1:2" x14ac:dyDescent="0.25">
      <c r="A111" s="7">
        <v>37165</v>
      </c>
      <c r="B111">
        <v>92.07</v>
      </c>
    </row>
    <row r="112" spans="1:2" x14ac:dyDescent="0.25">
      <c r="A112" s="7">
        <v>37196</v>
      </c>
      <c r="B112">
        <v>92.66</v>
      </c>
    </row>
    <row r="113" spans="1:2" x14ac:dyDescent="0.25">
      <c r="A113" s="7">
        <v>37226</v>
      </c>
      <c r="B113">
        <v>92.79</v>
      </c>
    </row>
    <row r="114" spans="1:2" x14ac:dyDescent="0.25">
      <c r="A114" s="7">
        <v>37257</v>
      </c>
      <c r="B114">
        <v>92.18</v>
      </c>
    </row>
    <row r="115" spans="1:2" x14ac:dyDescent="0.25">
      <c r="A115" s="7">
        <v>37288</v>
      </c>
      <c r="B115">
        <v>91.63</v>
      </c>
    </row>
    <row r="116" spans="1:2" x14ac:dyDescent="0.25">
      <c r="A116" s="7">
        <v>37316</v>
      </c>
      <c r="B116">
        <v>91.52</v>
      </c>
    </row>
    <row r="117" spans="1:2" x14ac:dyDescent="0.25">
      <c r="A117" s="7">
        <v>37347</v>
      </c>
      <c r="B117">
        <v>90.54</v>
      </c>
    </row>
    <row r="118" spans="1:2" x14ac:dyDescent="0.25">
      <c r="A118" s="7">
        <v>37377</v>
      </c>
      <c r="B118">
        <v>89.08</v>
      </c>
    </row>
    <row r="119" spans="1:2" x14ac:dyDescent="0.25">
      <c r="A119" s="7">
        <v>37408</v>
      </c>
      <c r="B119">
        <v>88.69</v>
      </c>
    </row>
    <row r="120" spans="1:2" x14ac:dyDescent="0.25">
      <c r="A120" s="7">
        <v>37438</v>
      </c>
      <c r="B120">
        <v>87.88</v>
      </c>
    </row>
    <row r="121" spans="1:2" x14ac:dyDescent="0.25">
      <c r="A121" s="7">
        <v>37469</v>
      </c>
      <c r="B121">
        <v>89.59</v>
      </c>
    </row>
    <row r="122" spans="1:2" x14ac:dyDescent="0.25">
      <c r="A122" s="7">
        <v>37500</v>
      </c>
      <c r="B122">
        <v>89.92</v>
      </c>
    </row>
    <row r="123" spans="1:2" x14ac:dyDescent="0.25">
      <c r="A123" s="7">
        <v>37530</v>
      </c>
      <c r="B123">
        <v>90.32</v>
      </c>
    </row>
    <row r="124" spans="1:2" x14ac:dyDescent="0.25">
      <c r="A124" s="7">
        <v>37561</v>
      </c>
      <c r="B124">
        <v>89.52</v>
      </c>
    </row>
    <row r="125" spans="1:2" x14ac:dyDescent="0.25">
      <c r="A125" s="7">
        <v>37591</v>
      </c>
      <c r="B125">
        <v>88.67</v>
      </c>
    </row>
    <row r="126" spans="1:2" x14ac:dyDescent="0.25">
      <c r="A126" s="7">
        <v>37622</v>
      </c>
      <c r="B126">
        <v>87.51</v>
      </c>
    </row>
    <row r="127" spans="1:2" x14ac:dyDescent="0.25">
      <c r="A127" s="7">
        <v>37653</v>
      </c>
      <c r="B127">
        <v>88.1</v>
      </c>
    </row>
    <row r="128" spans="1:2" x14ac:dyDescent="0.25">
      <c r="A128" s="7">
        <v>37681</v>
      </c>
      <c r="B128">
        <v>89.08</v>
      </c>
    </row>
    <row r="129" spans="1:2" x14ac:dyDescent="0.25">
      <c r="A129" s="7">
        <v>37712</v>
      </c>
      <c r="B129">
        <v>90.12</v>
      </c>
    </row>
    <row r="130" spans="1:2" x14ac:dyDescent="0.25">
      <c r="A130" s="7">
        <v>37742</v>
      </c>
      <c r="B130">
        <v>88.28</v>
      </c>
    </row>
    <row r="131" spans="1:2" x14ac:dyDescent="0.25">
      <c r="A131" s="7">
        <v>37773</v>
      </c>
      <c r="B131">
        <v>88.81</v>
      </c>
    </row>
    <row r="132" spans="1:2" x14ac:dyDescent="0.25">
      <c r="A132" s="7">
        <v>37803</v>
      </c>
      <c r="B132">
        <v>90.59</v>
      </c>
    </row>
    <row r="133" spans="1:2" x14ac:dyDescent="0.25">
      <c r="A133" s="7">
        <v>37834</v>
      </c>
      <c r="B133">
        <v>91.85</v>
      </c>
    </row>
    <row r="134" spans="1:2" x14ac:dyDescent="0.25">
      <c r="A134" s="7">
        <v>37865</v>
      </c>
      <c r="B134">
        <v>92.06</v>
      </c>
    </row>
    <row r="135" spans="1:2" x14ac:dyDescent="0.25">
      <c r="A135" s="7">
        <v>37895</v>
      </c>
      <c r="B135">
        <v>91.21</v>
      </c>
    </row>
    <row r="136" spans="1:2" x14ac:dyDescent="0.25">
      <c r="A136" s="7">
        <v>37926</v>
      </c>
      <c r="B136">
        <v>91.18</v>
      </c>
    </row>
    <row r="137" spans="1:2" x14ac:dyDescent="0.25">
      <c r="A137" s="7">
        <v>37956</v>
      </c>
      <c r="B137">
        <v>89.15</v>
      </c>
    </row>
    <row r="138" spans="1:2" x14ac:dyDescent="0.25">
      <c r="A138" s="7">
        <v>37987</v>
      </c>
      <c r="B138">
        <v>88.88</v>
      </c>
    </row>
    <row r="139" spans="1:2" x14ac:dyDescent="0.25">
      <c r="A139" s="7">
        <v>38018</v>
      </c>
      <c r="B139">
        <v>89.34</v>
      </c>
    </row>
    <row r="140" spans="1:2" x14ac:dyDescent="0.25">
      <c r="A140" s="7">
        <v>38047</v>
      </c>
      <c r="B140">
        <v>90.71</v>
      </c>
    </row>
    <row r="141" spans="1:2" x14ac:dyDescent="0.25">
      <c r="A141" s="7">
        <v>38078</v>
      </c>
      <c r="B141">
        <v>94.05</v>
      </c>
    </row>
    <row r="142" spans="1:2" x14ac:dyDescent="0.25">
      <c r="A142" s="7">
        <v>38108</v>
      </c>
      <c r="B142">
        <v>92.3</v>
      </c>
    </row>
    <row r="143" spans="1:2" x14ac:dyDescent="0.25">
      <c r="A143" s="7">
        <v>38139</v>
      </c>
      <c r="B143">
        <v>91.09</v>
      </c>
    </row>
    <row r="144" spans="1:2" x14ac:dyDescent="0.25">
      <c r="A144" s="7">
        <v>38169</v>
      </c>
      <c r="B144">
        <v>90.39</v>
      </c>
    </row>
    <row r="145" spans="1:2" x14ac:dyDescent="0.25">
      <c r="A145" s="7">
        <v>38200</v>
      </c>
      <c r="B145">
        <v>91.42</v>
      </c>
    </row>
    <row r="146" spans="1:2" x14ac:dyDescent="0.25">
      <c r="A146" s="7">
        <v>38231</v>
      </c>
      <c r="B146">
        <v>91.44</v>
      </c>
    </row>
    <row r="147" spans="1:2" x14ac:dyDescent="0.25">
      <c r="A147" s="7">
        <v>38261</v>
      </c>
      <c r="B147">
        <v>90.98</v>
      </c>
    </row>
    <row r="148" spans="1:2" x14ac:dyDescent="0.25">
      <c r="A148" s="7">
        <v>38292</v>
      </c>
      <c r="B148">
        <v>90.96</v>
      </c>
    </row>
    <row r="149" spans="1:2" x14ac:dyDescent="0.25">
      <c r="A149" s="7">
        <v>38322</v>
      </c>
      <c r="B149">
        <v>90.89</v>
      </c>
    </row>
    <row r="150" spans="1:2" x14ac:dyDescent="0.25">
      <c r="A150" s="7">
        <v>38353</v>
      </c>
      <c r="B150">
        <v>92.54</v>
      </c>
    </row>
    <row r="151" spans="1:2" x14ac:dyDescent="0.25">
      <c r="A151" s="7">
        <v>38384</v>
      </c>
      <c r="B151">
        <v>92.33</v>
      </c>
    </row>
    <row r="152" spans="1:2" x14ac:dyDescent="0.25">
      <c r="A152" s="7">
        <v>38412</v>
      </c>
      <c r="B152">
        <v>91.84</v>
      </c>
    </row>
    <row r="153" spans="1:2" x14ac:dyDescent="0.25">
      <c r="A153" s="7">
        <v>38443</v>
      </c>
      <c r="B153">
        <v>93.45</v>
      </c>
    </row>
    <row r="154" spans="1:2" x14ac:dyDescent="0.25">
      <c r="A154" s="7">
        <v>38473</v>
      </c>
      <c r="B154">
        <v>94.16</v>
      </c>
    </row>
    <row r="155" spans="1:2" x14ac:dyDescent="0.25">
      <c r="A155" s="7">
        <v>38504</v>
      </c>
      <c r="B155">
        <v>95.93</v>
      </c>
    </row>
    <row r="156" spans="1:2" x14ac:dyDescent="0.25">
      <c r="A156" s="7">
        <v>38534</v>
      </c>
      <c r="B156">
        <v>97.7</v>
      </c>
    </row>
    <row r="157" spans="1:2" x14ac:dyDescent="0.25">
      <c r="A157" s="7">
        <v>38565</v>
      </c>
      <c r="B157">
        <v>96.03</v>
      </c>
    </row>
    <row r="158" spans="1:2" x14ac:dyDescent="0.25">
      <c r="A158" s="7">
        <v>38596</v>
      </c>
      <c r="B158">
        <v>95.59</v>
      </c>
    </row>
    <row r="159" spans="1:2" x14ac:dyDescent="0.25">
      <c r="A159" s="7">
        <v>38626</v>
      </c>
      <c r="B159">
        <v>94.75</v>
      </c>
    </row>
    <row r="160" spans="1:2" x14ac:dyDescent="0.25">
      <c r="A160" s="7">
        <v>38657</v>
      </c>
      <c r="B160">
        <v>94.12</v>
      </c>
    </row>
    <row r="161" spans="1:2" x14ac:dyDescent="0.25">
      <c r="A161" s="7">
        <v>38687</v>
      </c>
      <c r="B161">
        <v>93.02</v>
      </c>
    </row>
    <row r="162" spans="1:2" x14ac:dyDescent="0.25">
      <c r="A162" s="7">
        <v>38718</v>
      </c>
      <c r="B162">
        <v>94.7</v>
      </c>
    </row>
    <row r="163" spans="1:2" x14ac:dyDescent="0.25">
      <c r="A163" s="7">
        <v>38749</v>
      </c>
      <c r="B163">
        <v>94.94</v>
      </c>
    </row>
    <row r="164" spans="1:2" x14ac:dyDescent="0.25">
      <c r="A164" s="7">
        <v>38777</v>
      </c>
      <c r="B164">
        <v>94.38</v>
      </c>
    </row>
    <row r="165" spans="1:2" x14ac:dyDescent="0.25">
      <c r="A165" s="7">
        <v>38808</v>
      </c>
      <c r="B165">
        <v>93.69</v>
      </c>
    </row>
    <row r="166" spans="1:2" x14ac:dyDescent="0.25">
      <c r="A166" s="7">
        <v>38838</v>
      </c>
      <c r="B166">
        <v>91.62</v>
      </c>
    </row>
    <row r="167" spans="1:2" x14ac:dyDescent="0.25">
      <c r="A167" s="7">
        <v>38869</v>
      </c>
      <c r="B167">
        <v>92.12</v>
      </c>
    </row>
    <row r="168" spans="1:2" x14ac:dyDescent="0.25">
      <c r="A168" s="7">
        <v>38899</v>
      </c>
      <c r="B168">
        <v>91.66</v>
      </c>
    </row>
    <row r="169" spans="1:2" x14ac:dyDescent="0.25">
      <c r="A169" s="7">
        <v>38930</v>
      </c>
      <c r="B169">
        <v>91.34</v>
      </c>
    </row>
    <row r="170" spans="1:2" x14ac:dyDescent="0.25">
      <c r="A170" s="7">
        <v>38961</v>
      </c>
      <c r="B170">
        <v>92.97</v>
      </c>
    </row>
    <row r="171" spans="1:2" x14ac:dyDescent="0.25">
      <c r="A171" s="7">
        <v>38991</v>
      </c>
      <c r="B171">
        <v>95.06</v>
      </c>
    </row>
    <row r="172" spans="1:2" x14ac:dyDescent="0.25">
      <c r="A172" s="7">
        <v>39022</v>
      </c>
      <c r="B172">
        <v>95.07</v>
      </c>
    </row>
    <row r="173" spans="1:2" x14ac:dyDescent="0.25">
      <c r="A173" s="7">
        <v>39052</v>
      </c>
      <c r="B173">
        <v>93.7</v>
      </c>
    </row>
    <row r="174" spans="1:2" x14ac:dyDescent="0.25">
      <c r="A174" s="7">
        <v>39083</v>
      </c>
      <c r="B174">
        <v>95.18</v>
      </c>
    </row>
    <row r="175" spans="1:2" x14ac:dyDescent="0.25">
      <c r="A175" s="7">
        <v>39114</v>
      </c>
      <c r="B175">
        <v>94.98</v>
      </c>
    </row>
    <row r="176" spans="1:2" x14ac:dyDescent="0.25">
      <c r="A176" s="7">
        <v>39142</v>
      </c>
      <c r="B176">
        <v>94.79</v>
      </c>
    </row>
    <row r="177" spans="1:2" x14ac:dyDescent="0.25">
      <c r="A177" s="7">
        <v>39173</v>
      </c>
      <c r="B177">
        <v>98.82</v>
      </c>
    </row>
    <row r="178" spans="1:2" x14ac:dyDescent="0.25">
      <c r="A178" s="7">
        <v>39203</v>
      </c>
      <c r="B178">
        <v>102</v>
      </c>
    </row>
    <row r="179" spans="1:2" x14ac:dyDescent="0.25">
      <c r="A179" s="7">
        <v>39234</v>
      </c>
      <c r="B179">
        <v>102.2</v>
      </c>
    </row>
    <row r="180" spans="1:2" x14ac:dyDescent="0.25">
      <c r="A180" s="7">
        <v>39264</v>
      </c>
      <c r="B180">
        <v>102.23</v>
      </c>
    </row>
    <row r="181" spans="1:2" x14ac:dyDescent="0.25">
      <c r="A181" s="7">
        <v>39295</v>
      </c>
      <c r="B181">
        <v>101.59</v>
      </c>
    </row>
    <row r="182" spans="1:2" x14ac:dyDescent="0.25">
      <c r="A182" s="7">
        <v>39326</v>
      </c>
      <c r="B182">
        <v>101.54</v>
      </c>
    </row>
    <row r="183" spans="1:2" x14ac:dyDescent="0.25">
      <c r="A183" s="7">
        <v>39356</v>
      </c>
      <c r="B183">
        <v>101.91</v>
      </c>
    </row>
    <row r="184" spans="1:2" x14ac:dyDescent="0.25">
      <c r="A184" s="7">
        <v>39387</v>
      </c>
      <c r="B184">
        <v>100.25</v>
      </c>
    </row>
    <row r="185" spans="1:2" x14ac:dyDescent="0.25">
      <c r="A185" s="7">
        <v>39417</v>
      </c>
      <c r="B185">
        <v>100.2</v>
      </c>
    </row>
    <row r="186" spans="1:2" x14ac:dyDescent="0.25">
      <c r="A186" s="7">
        <v>39448</v>
      </c>
      <c r="B186">
        <v>99.98</v>
      </c>
    </row>
    <row r="187" spans="1:2" x14ac:dyDescent="0.25">
      <c r="A187" s="7">
        <v>39479</v>
      </c>
      <c r="B187">
        <v>98.93</v>
      </c>
    </row>
    <row r="188" spans="1:2" x14ac:dyDescent="0.25">
      <c r="A188" s="7">
        <v>39508</v>
      </c>
      <c r="B188">
        <v>97.32</v>
      </c>
    </row>
    <row r="189" spans="1:2" x14ac:dyDescent="0.25">
      <c r="A189" s="7">
        <v>39539</v>
      </c>
      <c r="B189">
        <v>98.45</v>
      </c>
    </row>
    <row r="190" spans="1:2" x14ac:dyDescent="0.25">
      <c r="A190" s="7">
        <v>39569</v>
      </c>
      <c r="B190">
        <v>94.12</v>
      </c>
    </row>
    <row r="191" spans="1:2" x14ac:dyDescent="0.25">
      <c r="A191" s="7">
        <v>39600</v>
      </c>
      <c r="B191">
        <v>94.41</v>
      </c>
    </row>
    <row r="192" spans="1:2" x14ac:dyDescent="0.25">
      <c r="A192" s="7">
        <v>39630</v>
      </c>
      <c r="B192">
        <v>94.44</v>
      </c>
    </row>
    <row r="193" spans="1:2" x14ac:dyDescent="0.25">
      <c r="A193" s="7">
        <v>39661</v>
      </c>
      <c r="B193">
        <v>96.62</v>
      </c>
    </row>
    <row r="194" spans="1:2" x14ac:dyDescent="0.25">
      <c r="A194" s="7">
        <v>39692</v>
      </c>
      <c r="B194">
        <v>92.66</v>
      </c>
    </row>
    <row r="195" spans="1:2" x14ac:dyDescent="0.25">
      <c r="A195" s="7">
        <v>39722</v>
      </c>
      <c r="B195">
        <v>90.64</v>
      </c>
    </row>
    <row r="196" spans="1:2" x14ac:dyDescent="0.25">
      <c r="A196" s="7">
        <v>39753</v>
      </c>
      <c r="B196">
        <v>91.62</v>
      </c>
    </row>
    <row r="197" spans="1:2" x14ac:dyDescent="0.25">
      <c r="A197" s="7">
        <v>39783</v>
      </c>
      <c r="B197">
        <v>89.45</v>
      </c>
    </row>
    <row r="198" spans="1:2" x14ac:dyDescent="0.25">
      <c r="A198" s="7">
        <v>39814</v>
      </c>
      <c r="B198">
        <v>89.48</v>
      </c>
    </row>
    <row r="199" spans="1:2" x14ac:dyDescent="0.25">
      <c r="A199" s="7">
        <v>39845</v>
      </c>
      <c r="B199">
        <v>89.2</v>
      </c>
    </row>
    <row r="200" spans="1:2" x14ac:dyDescent="0.25">
      <c r="A200" s="7">
        <v>39873</v>
      </c>
      <c r="B200">
        <v>85.95</v>
      </c>
    </row>
    <row r="201" spans="1:2" x14ac:dyDescent="0.25">
      <c r="A201" s="7">
        <v>39904</v>
      </c>
      <c r="B201">
        <v>87.5</v>
      </c>
    </row>
    <row r="202" spans="1:2" x14ac:dyDescent="0.25">
      <c r="A202" s="7">
        <v>39934</v>
      </c>
      <c r="B202">
        <v>88.66</v>
      </c>
    </row>
    <row r="203" spans="1:2" x14ac:dyDescent="0.25">
      <c r="A203" s="7">
        <v>39965</v>
      </c>
      <c r="B203">
        <v>89.68</v>
      </c>
    </row>
    <row r="204" spans="1:2" x14ac:dyDescent="0.25">
      <c r="A204" s="7">
        <v>39995</v>
      </c>
      <c r="B204">
        <v>89.18</v>
      </c>
    </row>
    <row r="205" spans="1:2" x14ac:dyDescent="0.25">
      <c r="A205" s="7">
        <v>40026</v>
      </c>
      <c r="B205">
        <v>89.5</v>
      </c>
    </row>
    <row r="206" spans="1:2" x14ac:dyDescent="0.25">
      <c r="A206" s="7">
        <v>40057</v>
      </c>
      <c r="B206">
        <v>88.72</v>
      </c>
    </row>
    <row r="207" spans="1:2" x14ac:dyDescent="0.25">
      <c r="A207" s="7">
        <v>40087</v>
      </c>
      <c r="B207">
        <v>91.13</v>
      </c>
    </row>
    <row r="208" spans="1:2" x14ac:dyDescent="0.25">
      <c r="A208" s="7">
        <v>40118</v>
      </c>
      <c r="B208">
        <v>92.09</v>
      </c>
    </row>
    <row r="209" spans="1:2" x14ac:dyDescent="0.25">
      <c r="A209" s="7">
        <v>40148</v>
      </c>
      <c r="B209">
        <v>92.99</v>
      </c>
    </row>
    <row r="210" spans="1:2" x14ac:dyDescent="0.25">
      <c r="A210" s="7">
        <v>40179</v>
      </c>
      <c r="B210">
        <v>95.75</v>
      </c>
    </row>
    <row r="211" spans="1:2" x14ac:dyDescent="0.25">
      <c r="A211" s="7">
        <v>40210</v>
      </c>
      <c r="B211">
        <v>96.03</v>
      </c>
    </row>
    <row r="212" spans="1:2" x14ac:dyDescent="0.25">
      <c r="A212" s="7">
        <v>40238</v>
      </c>
      <c r="B212">
        <v>98.18</v>
      </c>
    </row>
    <row r="213" spans="1:2" x14ac:dyDescent="0.25">
      <c r="A213" s="7">
        <v>40269</v>
      </c>
      <c r="B213">
        <v>101.82</v>
      </c>
    </row>
    <row r="214" spans="1:2" x14ac:dyDescent="0.25">
      <c r="A214" s="7">
        <v>40299</v>
      </c>
      <c r="B214">
        <v>101.78</v>
      </c>
    </row>
    <row r="215" spans="1:2" x14ac:dyDescent="0.25">
      <c r="A215" s="7">
        <v>40330</v>
      </c>
      <c r="B215">
        <v>101.75</v>
      </c>
    </row>
    <row r="216" spans="1:2" x14ac:dyDescent="0.25">
      <c r="A216" s="7">
        <v>40360</v>
      </c>
      <c r="B216">
        <v>100.08</v>
      </c>
    </row>
    <row r="217" spans="1:2" x14ac:dyDescent="0.25">
      <c r="A217" s="7">
        <v>40391</v>
      </c>
      <c r="B217">
        <v>99.63</v>
      </c>
    </row>
    <row r="218" spans="1:2" x14ac:dyDescent="0.25">
      <c r="A218" s="7">
        <v>40422</v>
      </c>
      <c r="B218">
        <v>100.3</v>
      </c>
    </row>
    <row r="219" spans="1:2" x14ac:dyDescent="0.25">
      <c r="A219" s="7">
        <v>40452</v>
      </c>
      <c r="B219">
        <v>101.23</v>
      </c>
    </row>
    <row r="220" spans="1:2" x14ac:dyDescent="0.25">
      <c r="A220" s="7">
        <v>40483</v>
      </c>
      <c r="B220">
        <v>100.8</v>
      </c>
    </row>
    <row r="221" spans="1:2" x14ac:dyDescent="0.25">
      <c r="A221" s="7">
        <v>40513</v>
      </c>
      <c r="B221">
        <v>102.64</v>
      </c>
    </row>
    <row r="222" spans="1:2" x14ac:dyDescent="0.25">
      <c r="A222" s="7">
        <v>40544</v>
      </c>
      <c r="B222">
        <v>102.05</v>
      </c>
    </row>
    <row r="223" spans="1:2" x14ac:dyDescent="0.25">
      <c r="A223" s="7">
        <v>40575</v>
      </c>
      <c r="B223">
        <v>100.76</v>
      </c>
    </row>
    <row r="224" spans="1:2" x14ac:dyDescent="0.25">
      <c r="A224" s="7">
        <v>40603</v>
      </c>
      <c r="B224">
        <v>101.22</v>
      </c>
    </row>
    <row r="225" spans="1:2" x14ac:dyDescent="0.25">
      <c r="A225" s="7">
        <v>40634</v>
      </c>
      <c r="B225">
        <v>102.55</v>
      </c>
    </row>
    <row r="226" spans="1:2" x14ac:dyDescent="0.25">
      <c r="A226" s="7">
        <v>40664</v>
      </c>
      <c r="B226">
        <v>101.13</v>
      </c>
    </row>
    <row r="227" spans="1:2" x14ac:dyDescent="0.25">
      <c r="A227" s="7">
        <v>40695</v>
      </c>
      <c r="B227">
        <v>101.59</v>
      </c>
    </row>
    <row r="228" spans="1:2" x14ac:dyDescent="0.25">
      <c r="A228" s="7">
        <v>40725</v>
      </c>
      <c r="B228">
        <v>103.13</v>
      </c>
    </row>
    <row r="229" spans="1:2" x14ac:dyDescent="0.25">
      <c r="A229" s="7">
        <v>40756</v>
      </c>
      <c r="B229">
        <v>101.06</v>
      </c>
    </row>
    <row r="230" spans="1:2" x14ac:dyDescent="0.25">
      <c r="A230" s="7">
        <v>40787</v>
      </c>
      <c r="B230">
        <v>98.8</v>
      </c>
    </row>
    <row r="231" spans="1:2" x14ac:dyDescent="0.25">
      <c r="A231" s="7">
        <v>40817</v>
      </c>
      <c r="B231">
        <v>96.58</v>
      </c>
    </row>
    <row r="232" spans="1:2" x14ac:dyDescent="0.25">
      <c r="A232" s="7">
        <v>40848</v>
      </c>
      <c r="B232">
        <v>94.31</v>
      </c>
    </row>
    <row r="233" spans="1:2" x14ac:dyDescent="0.25">
      <c r="A233" s="7">
        <v>40878</v>
      </c>
      <c r="B233">
        <v>91.97</v>
      </c>
    </row>
    <row r="234" spans="1:2" x14ac:dyDescent="0.25">
      <c r="A234" s="7">
        <v>40909</v>
      </c>
      <c r="B234">
        <v>95.06</v>
      </c>
    </row>
    <row r="235" spans="1:2" x14ac:dyDescent="0.25">
      <c r="A235" s="7">
        <v>40940</v>
      </c>
      <c r="B235">
        <v>97.38</v>
      </c>
    </row>
    <row r="236" spans="1:2" x14ac:dyDescent="0.25">
      <c r="A236" s="7">
        <v>40969</v>
      </c>
      <c r="B236">
        <v>95.98</v>
      </c>
    </row>
    <row r="237" spans="1:2" x14ac:dyDescent="0.25">
      <c r="A237" s="7">
        <v>41000</v>
      </c>
      <c r="B237">
        <v>94.81</v>
      </c>
    </row>
    <row r="238" spans="1:2" x14ac:dyDescent="0.25">
      <c r="A238" s="7">
        <v>41030</v>
      </c>
      <c r="B238">
        <v>91.71</v>
      </c>
    </row>
    <row r="239" spans="1:2" x14ac:dyDescent="0.25">
      <c r="A239" s="7">
        <v>41061</v>
      </c>
      <c r="B239">
        <v>90.69</v>
      </c>
    </row>
    <row r="240" spans="1:2" x14ac:dyDescent="0.25">
      <c r="A240" s="7">
        <v>41091</v>
      </c>
      <c r="B240">
        <v>92.5</v>
      </c>
    </row>
    <row r="241" spans="1:2" x14ac:dyDescent="0.25">
      <c r="A241" s="7">
        <v>41122</v>
      </c>
      <c r="B241">
        <v>92.28</v>
      </c>
    </row>
    <row r="242" spans="1:2" x14ac:dyDescent="0.25">
      <c r="A242" s="7">
        <v>41153</v>
      </c>
      <c r="B242">
        <v>93.3</v>
      </c>
    </row>
    <row r="243" spans="1:2" x14ac:dyDescent="0.25">
      <c r="A243" s="7">
        <v>41183</v>
      </c>
      <c r="B243">
        <v>94.75</v>
      </c>
    </row>
    <row r="244" spans="1:2" x14ac:dyDescent="0.25">
      <c r="A244" s="7">
        <v>41214</v>
      </c>
      <c r="B244">
        <v>92.47</v>
      </c>
    </row>
    <row r="245" spans="1:2" x14ac:dyDescent="0.25">
      <c r="A245" s="7">
        <v>41244</v>
      </c>
      <c r="B245">
        <v>91.78</v>
      </c>
    </row>
    <row r="246" spans="1:2" x14ac:dyDescent="0.25">
      <c r="A246" s="7">
        <v>41275</v>
      </c>
      <c r="B246">
        <v>93.04</v>
      </c>
    </row>
    <row r="247" spans="1:2" x14ac:dyDescent="0.25">
      <c r="A247" s="7">
        <v>41306</v>
      </c>
      <c r="B247">
        <v>93.97</v>
      </c>
    </row>
    <row r="248" spans="1:2" x14ac:dyDescent="0.25">
      <c r="A248" s="7">
        <v>41334</v>
      </c>
      <c r="B248">
        <v>93.38</v>
      </c>
    </row>
    <row r="249" spans="1:2" x14ac:dyDescent="0.25">
      <c r="A249" s="7">
        <v>41365</v>
      </c>
      <c r="B249">
        <v>94.11</v>
      </c>
    </row>
    <row r="250" spans="1:2" x14ac:dyDescent="0.25">
      <c r="A250" s="7">
        <v>41395</v>
      </c>
      <c r="B250">
        <v>93.34</v>
      </c>
    </row>
    <row r="251" spans="1:2" x14ac:dyDescent="0.25">
      <c r="A251" s="7">
        <v>41426</v>
      </c>
      <c r="B251">
        <v>88.69</v>
      </c>
    </row>
    <row r="252" spans="1:2" x14ac:dyDescent="0.25">
      <c r="A252" s="7">
        <v>41456</v>
      </c>
      <c r="B252">
        <v>88.34</v>
      </c>
    </row>
    <row r="253" spans="1:2" x14ac:dyDescent="0.25">
      <c r="A253" s="7">
        <v>41487</v>
      </c>
      <c r="B253">
        <v>85.15</v>
      </c>
    </row>
    <row r="254" spans="1:2" x14ac:dyDescent="0.25">
      <c r="A254" s="7">
        <v>41518</v>
      </c>
      <c r="B254">
        <v>84.25</v>
      </c>
    </row>
    <row r="255" spans="1:2" x14ac:dyDescent="0.25">
      <c r="A255" s="7">
        <v>41548</v>
      </c>
      <c r="B255">
        <v>86.06</v>
      </c>
    </row>
    <row r="256" spans="1:2" x14ac:dyDescent="0.25">
      <c r="A256" s="7">
        <v>41579</v>
      </c>
      <c r="B256">
        <v>85.74</v>
      </c>
    </row>
    <row r="257" spans="1:2" x14ac:dyDescent="0.25">
      <c r="A257" s="7">
        <v>41609</v>
      </c>
      <c r="B257">
        <v>85.53</v>
      </c>
    </row>
    <row r="258" spans="1:2" x14ac:dyDescent="0.25">
      <c r="A258" s="7">
        <v>41640</v>
      </c>
      <c r="B258">
        <v>85.16</v>
      </c>
    </row>
    <row r="259" spans="1:2" x14ac:dyDescent="0.25">
      <c r="A259" s="7">
        <v>41671</v>
      </c>
      <c r="B259">
        <v>84.98</v>
      </c>
    </row>
    <row r="260" spans="1:2" x14ac:dyDescent="0.25">
      <c r="A260" s="7">
        <v>41699</v>
      </c>
      <c r="B260">
        <v>86.61</v>
      </c>
    </row>
    <row r="261" spans="1:2" x14ac:dyDescent="0.25">
      <c r="A261" s="7">
        <v>41730</v>
      </c>
      <c r="B261">
        <v>87.38</v>
      </c>
    </row>
    <row r="262" spans="1:2" x14ac:dyDescent="0.25">
      <c r="A262" s="7">
        <v>41760</v>
      </c>
      <c r="B262">
        <v>89.38</v>
      </c>
    </row>
    <row r="263" spans="1:2" x14ac:dyDescent="0.25">
      <c r="A263" s="7">
        <v>41791</v>
      </c>
      <c r="B263">
        <v>89.36</v>
      </c>
    </row>
    <row r="264" spans="1:2" x14ac:dyDescent="0.25">
      <c r="A264" s="7">
        <v>41821</v>
      </c>
      <c r="B264">
        <v>89.83</v>
      </c>
    </row>
    <row r="265" spans="1:2" x14ac:dyDescent="0.25">
      <c r="A265" s="7">
        <v>41852</v>
      </c>
      <c r="B265">
        <v>89.68</v>
      </c>
    </row>
    <row r="266" spans="1:2" x14ac:dyDescent="0.25">
      <c r="A266" s="7">
        <v>41883</v>
      </c>
      <c r="B266">
        <v>90.34</v>
      </c>
    </row>
    <row r="267" spans="1:2" x14ac:dyDescent="0.25">
      <c r="A267" s="7">
        <v>41913</v>
      </c>
      <c r="B267">
        <v>89.97</v>
      </c>
    </row>
    <row r="268" spans="1:2" x14ac:dyDescent="0.25">
      <c r="A268" s="7">
        <v>41944</v>
      </c>
      <c r="B268">
        <v>89.81</v>
      </c>
    </row>
    <row r="269" spans="1:2" x14ac:dyDescent="0.25">
      <c r="A269" s="7">
        <v>41974</v>
      </c>
      <c r="B269">
        <v>88.44</v>
      </c>
    </row>
    <row r="270" spans="1:2" x14ac:dyDescent="0.25">
      <c r="A270" s="7">
        <v>42005</v>
      </c>
      <c r="B270">
        <v>90.65</v>
      </c>
    </row>
    <row r="271" spans="1:2" x14ac:dyDescent="0.25">
      <c r="A271" s="7">
        <v>42036</v>
      </c>
      <c r="B271">
        <v>90.34</v>
      </c>
    </row>
    <row r="272" spans="1:2" x14ac:dyDescent="0.25">
      <c r="A272" s="7">
        <v>42064</v>
      </c>
      <c r="B272">
        <v>91.01</v>
      </c>
    </row>
    <row r="273" spans="1:2" x14ac:dyDescent="0.25">
      <c r="A273" s="7">
        <v>42095</v>
      </c>
      <c r="B273">
        <v>90.31</v>
      </c>
    </row>
    <row r="274" spans="1:2" x14ac:dyDescent="0.25">
      <c r="A274" s="7">
        <v>42125</v>
      </c>
      <c r="B274">
        <v>88.45</v>
      </c>
    </row>
    <row r="275" spans="1:2" x14ac:dyDescent="0.25">
      <c r="A275" s="7">
        <v>42156</v>
      </c>
      <c r="B275">
        <v>89.25</v>
      </c>
    </row>
    <row r="276" spans="1:2" x14ac:dyDescent="0.25">
      <c r="A276" s="7">
        <v>42186</v>
      </c>
      <c r="B276">
        <v>89.73</v>
      </c>
    </row>
    <row r="277" spans="1:2" x14ac:dyDescent="0.25">
      <c r="A277" s="7">
        <v>42217</v>
      </c>
      <c r="B277">
        <v>88.1</v>
      </c>
    </row>
  </sheetData>
  <pageMargins left="0.75" right="0.75" top="1" bottom="1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3464C-001D-4331-AE2F-BC82CCA4ABF5}">
  <sheetPr codeName="Sheet29"/>
  <dimension ref="A1:L267"/>
  <sheetViews>
    <sheetView topLeftCell="A89" workbookViewId="0">
      <selection activeCell="A8" sqref="A8"/>
    </sheetView>
  </sheetViews>
  <sheetFormatPr defaultRowHeight="15" x14ac:dyDescent="0.25"/>
  <cols>
    <col min="1" max="1" width="9.140625" style="7"/>
  </cols>
  <sheetData>
    <row r="1" spans="1:12" x14ac:dyDescent="0.25">
      <c r="A1" s="7" t="s">
        <v>3097</v>
      </c>
      <c r="B1" t="s">
        <v>3197</v>
      </c>
      <c r="C1" t="s">
        <v>2934</v>
      </c>
      <c r="D1" t="s">
        <v>176</v>
      </c>
      <c r="E1" t="s">
        <v>3196</v>
      </c>
      <c r="F1" t="s">
        <v>119</v>
      </c>
      <c r="G1" t="s">
        <v>3093</v>
      </c>
    </row>
    <row r="2" spans="1:12" x14ac:dyDescent="0.25">
      <c r="A2" s="7" t="s">
        <v>3092</v>
      </c>
      <c r="B2" t="s">
        <v>3091</v>
      </c>
      <c r="C2" t="s">
        <v>3195</v>
      </c>
    </row>
    <row r="3" spans="1:12" x14ac:dyDescent="0.25">
      <c r="A3" s="7" t="s">
        <v>3089</v>
      </c>
      <c r="B3" t="s">
        <v>3121</v>
      </c>
      <c r="C3" t="s">
        <v>82</v>
      </c>
      <c r="D3" t="s">
        <v>3102</v>
      </c>
      <c r="E3" t="s">
        <v>3120</v>
      </c>
      <c r="F3" t="s">
        <v>100</v>
      </c>
      <c r="G3" t="s">
        <v>3119</v>
      </c>
    </row>
    <row r="4" spans="1:12" x14ac:dyDescent="0.25">
      <c r="A4" s="7" t="s">
        <v>3088</v>
      </c>
      <c r="B4" t="s">
        <v>3103</v>
      </c>
      <c r="C4" t="s">
        <v>3102</v>
      </c>
      <c r="D4" t="s">
        <v>3101</v>
      </c>
      <c r="E4" t="s">
        <v>3087</v>
      </c>
      <c r="F4" t="s">
        <v>3086</v>
      </c>
      <c r="G4" t="s">
        <v>3085</v>
      </c>
      <c r="H4" t="s">
        <v>3084</v>
      </c>
    </row>
    <row r="5" spans="1:12" x14ac:dyDescent="0.25">
      <c r="A5" s="7" t="s">
        <v>3083</v>
      </c>
      <c r="B5" t="s">
        <v>3082</v>
      </c>
      <c r="C5" t="s">
        <v>3080</v>
      </c>
      <c r="D5" t="s">
        <v>3079</v>
      </c>
    </row>
    <row r="6" spans="1:12" x14ac:dyDescent="0.25">
      <c r="A6" s="7" t="s">
        <v>3078</v>
      </c>
      <c r="B6" t="s">
        <v>3077</v>
      </c>
    </row>
    <row r="7" spans="1:12" x14ac:dyDescent="0.25">
      <c r="A7" s="7" t="s">
        <v>3076</v>
      </c>
      <c r="B7" t="s">
        <v>3118</v>
      </c>
      <c r="C7" t="s">
        <v>3117</v>
      </c>
    </row>
    <row r="8" spans="1:12" x14ac:dyDescent="0.25">
      <c r="A8" s="7" t="s">
        <v>166</v>
      </c>
      <c r="B8" t="s">
        <v>3073</v>
      </c>
      <c r="C8" s="8">
        <v>34425</v>
      </c>
      <c r="D8" t="s">
        <v>76</v>
      </c>
      <c r="E8" s="8">
        <v>42036</v>
      </c>
    </row>
    <row r="9" spans="1:12" x14ac:dyDescent="0.25">
      <c r="A9" s="7" t="s">
        <v>3072</v>
      </c>
      <c r="B9" t="s">
        <v>3071</v>
      </c>
      <c r="C9" s="8">
        <v>42163</v>
      </c>
      <c r="D9" s="102">
        <v>9.0277777777777776E-2</v>
      </c>
      <c r="E9" t="s">
        <v>3116</v>
      </c>
      <c r="F9" t="s">
        <v>3069</v>
      </c>
    </row>
    <row r="10" spans="1:12" x14ac:dyDescent="0.25">
      <c r="A10" s="7" t="s">
        <v>3068</v>
      </c>
      <c r="B10" t="s">
        <v>3041</v>
      </c>
      <c r="C10" t="s">
        <v>3040</v>
      </c>
      <c r="D10" t="s">
        <v>3115</v>
      </c>
      <c r="E10" t="s">
        <v>3037</v>
      </c>
      <c r="F10" t="s">
        <v>3036</v>
      </c>
      <c r="G10" t="s">
        <v>3035</v>
      </c>
    </row>
    <row r="12" spans="1:12" x14ac:dyDescent="0.25">
      <c r="B12" t="s">
        <v>3114</v>
      </c>
      <c r="C12" t="s">
        <v>3108</v>
      </c>
      <c r="D12" t="s">
        <v>3113</v>
      </c>
      <c r="E12" t="s">
        <v>3112</v>
      </c>
      <c r="F12" t="s">
        <v>3065</v>
      </c>
      <c r="G12" t="s">
        <v>3111</v>
      </c>
      <c r="H12" t="s">
        <v>3110</v>
      </c>
      <c r="I12" t="s">
        <v>3109</v>
      </c>
      <c r="J12" t="s">
        <v>3108</v>
      </c>
      <c r="K12" t="s">
        <v>3107</v>
      </c>
      <c r="L12" t="s">
        <v>3106</v>
      </c>
    </row>
    <row r="13" spans="1:12" x14ac:dyDescent="0.25">
      <c r="B13" t="s">
        <v>3101</v>
      </c>
      <c r="C13" t="s">
        <v>2853</v>
      </c>
      <c r="D13" t="s">
        <v>3105</v>
      </c>
      <c r="E13" t="s">
        <v>3104</v>
      </c>
      <c r="F13" t="s">
        <v>3103</v>
      </c>
      <c r="G13" t="s">
        <v>3102</v>
      </c>
      <c r="H13" t="s">
        <v>3101</v>
      </c>
      <c r="I13" t="s">
        <v>3194</v>
      </c>
    </row>
    <row r="14" spans="1:12" x14ac:dyDescent="0.25">
      <c r="B14" t="s">
        <v>3193</v>
      </c>
      <c r="C14" t="s">
        <v>3099</v>
      </c>
      <c r="D14" t="s">
        <v>3050</v>
      </c>
      <c r="E14" t="s">
        <v>3098</v>
      </c>
    </row>
    <row r="16" spans="1:12" x14ac:dyDescent="0.25">
      <c r="A16" s="7" t="s">
        <v>3034</v>
      </c>
      <c r="B16" t="s">
        <v>3033</v>
      </c>
    </row>
    <row r="17" spans="1:2" x14ac:dyDescent="0.25">
      <c r="A17" s="7">
        <v>34425</v>
      </c>
      <c r="B17">
        <v>30.649609654147</v>
      </c>
    </row>
    <row r="18" spans="1:2" x14ac:dyDescent="0.25">
      <c r="A18" s="7">
        <v>34455</v>
      </c>
      <c r="B18">
        <v>31.2363531004879</v>
      </c>
    </row>
    <row r="19" spans="1:2" x14ac:dyDescent="0.25">
      <c r="A19" s="7">
        <v>34486</v>
      </c>
      <c r="B19">
        <v>31.852388301839401</v>
      </c>
    </row>
    <row r="20" spans="1:2" x14ac:dyDescent="0.25">
      <c r="A20" s="7">
        <v>34516</v>
      </c>
      <c r="B20">
        <v>32.321756950059601</v>
      </c>
    </row>
    <row r="21" spans="1:2" x14ac:dyDescent="0.25">
      <c r="A21" s="7">
        <v>34547</v>
      </c>
      <c r="B21">
        <v>32.442624622558803</v>
      </c>
    </row>
    <row r="22" spans="1:2" x14ac:dyDescent="0.25">
      <c r="A22" s="7">
        <v>34578</v>
      </c>
      <c r="B22">
        <v>32.6039132523821</v>
      </c>
    </row>
    <row r="23" spans="1:2" x14ac:dyDescent="0.25">
      <c r="A23" s="7">
        <v>34608</v>
      </c>
      <c r="B23">
        <v>33.241370309306497</v>
      </c>
    </row>
    <row r="24" spans="1:2" x14ac:dyDescent="0.25">
      <c r="A24" s="7">
        <v>34639</v>
      </c>
      <c r="B24">
        <v>33.829081429715202</v>
      </c>
    </row>
    <row r="25" spans="1:2" x14ac:dyDescent="0.25">
      <c r="A25" s="7">
        <v>34669</v>
      </c>
      <c r="B25">
        <v>34.0273388642143</v>
      </c>
    </row>
    <row r="26" spans="1:2" x14ac:dyDescent="0.25">
      <c r="A26" s="7">
        <v>34700</v>
      </c>
      <c r="B26">
        <v>34.905351303239698</v>
      </c>
    </row>
    <row r="27" spans="1:2" x14ac:dyDescent="0.25">
      <c r="A27" s="7">
        <v>34731</v>
      </c>
      <c r="B27">
        <v>34.452057043383398</v>
      </c>
    </row>
    <row r="28" spans="1:2" x14ac:dyDescent="0.25">
      <c r="A28" s="7">
        <v>34759</v>
      </c>
      <c r="B28">
        <v>34.7634721436036</v>
      </c>
    </row>
    <row r="29" spans="1:2" x14ac:dyDescent="0.25">
      <c r="A29" s="7">
        <v>34790</v>
      </c>
      <c r="B29">
        <v>35.429182504966697</v>
      </c>
    </row>
    <row r="30" spans="1:2" x14ac:dyDescent="0.25">
      <c r="A30" s="7">
        <v>34820</v>
      </c>
      <c r="B30">
        <v>35.182347409749802</v>
      </c>
    </row>
    <row r="31" spans="1:2" x14ac:dyDescent="0.25">
      <c r="A31" s="7">
        <v>34851</v>
      </c>
      <c r="B31">
        <v>35.573974350107498</v>
      </c>
    </row>
    <row r="32" spans="1:2" x14ac:dyDescent="0.25">
      <c r="A32" s="7">
        <v>34881</v>
      </c>
      <c r="B32">
        <v>36.3157546767372</v>
      </c>
    </row>
    <row r="33" spans="1:2" x14ac:dyDescent="0.25">
      <c r="A33" s="7">
        <v>34912</v>
      </c>
      <c r="B33">
        <v>36.4292489809702</v>
      </c>
    </row>
    <row r="34" spans="1:2" x14ac:dyDescent="0.25">
      <c r="A34" s="7">
        <v>34943</v>
      </c>
      <c r="B34">
        <v>37.839631846646597</v>
      </c>
    </row>
    <row r="35" spans="1:2" x14ac:dyDescent="0.25">
      <c r="A35" s="7">
        <v>34973</v>
      </c>
      <c r="B35">
        <v>37.123270916154603</v>
      </c>
    </row>
    <row r="36" spans="1:2" x14ac:dyDescent="0.25">
      <c r="A36" s="7">
        <v>35004</v>
      </c>
      <c r="B36">
        <v>37.773290316956199</v>
      </c>
    </row>
    <row r="37" spans="1:2" x14ac:dyDescent="0.25">
      <c r="A37" s="7">
        <v>35034</v>
      </c>
      <c r="B37">
        <v>38.4067035664321</v>
      </c>
    </row>
    <row r="38" spans="1:2" x14ac:dyDescent="0.25">
      <c r="A38" s="7">
        <v>35065</v>
      </c>
      <c r="B38">
        <v>38.881572069941598</v>
      </c>
    </row>
    <row r="39" spans="1:2" x14ac:dyDescent="0.25">
      <c r="A39" s="7">
        <v>35096</v>
      </c>
      <c r="B39">
        <v>37.956205178311599</v>
      </c>
    </row>
    <row r="40" spans="1:2" x14ac:dyDescent="0.25">
      <c r="A40" s="7">
        <v>35125</v>
      </c>
      <c r="B40">
        <v>39.869382248913503</v>
      </c>
    </row>
    <row r="41" spans="1:2" x14ac:dyDescent="0.25">
      <c r="A41" s="7">
        <v>35156</v>
      </c>
      <c r="B41">
        <v>39.407222284137198</v>
      </c>
    </row>
    <row r="42" spans="1:2" x14ac:dyDescent="0.25">
      <c r="A42" s="7">
        <v>35186</v>
      </c>
      <c r="B42">
        <v>39.658006447685899</v>
      </c>
    </row>
    <row r="43" spans="1:2" x14ac:dyDescent="0.25">
      <c r="A43" s="7">
        <v>35217</v>
      </c>
      <c r="B43">
        <v>39.221045720273899</v>
      </c>
    </row>
    <row r="44" spans="1:2" x14ac:dyDescent="0.25">
      <c r="A44" s="7">
        <v>35247</v>
      </c>
      <c r="B44">
        <v>38.828270705840303</v>
      </c>
    </row>
    <row r="45" spans="1:2" x14ac:dyDescent="0.25">
      <c r="A45" s="7">
        <v>35278</v>
      </c>
      <c r="B45">
        <v>39.656143919449903</v>
      </c>
    </row>
    <row r="46" spans="1:2" x14ac:dyDescent="0.25">
      <c r="A46" s="7">
        <v>35309</v>
      </c>
      <c r="B46">
        <v>39.2498876777695</v>
      </c>
    </row>
    <row r="47" spans="1:2" x14ac:dyDescent="0.25">
      <c r="A47" s="7">
        <v>35339</v>
      </c>
      <c r="B47">
        <v>40.038482702562597</v>
      </c>
    </row>
    <row r="48" spans="1:2" x14ac:dyDescent="0.25">
      <c r="A48" s="7">
        <v>35370</v>
      </c>
      <c r="B48">
        <v>38.8786834416535</v>
      </c>
    </row>
    <row r="49" spans="1:2" x14ac:dyDescent="0.25">
      <c r="A49" s="7">
        <v>35400</v>
      </c>
      <c r="B49">
        <v>39.868266194146003</v>
      </c>
    </row>
    <row r="50" spans="1:2" x14ac:dyDescent="0.25">
      <c r="A50" s="7">
        <v>35431</v>
      </c>
      <c r="B50">
        <v>39.4746013804086</v>
      </c>
    </row>
    <row r="51" spans="1:2" x14ac:dyDescent="0.25">
      <c r="A51" s="7">
        <v>35462</v>
      </c>
      <c r="B51">
        <v>40.320541197781701</v>
      </c>
    </row>
    <row r="52" spans="1:2" x14ac:dyDescent="0.25">
      <c r="A52" s="7">
        <v>35490</v>
      </c>
      <c r="B52">
        <v>40.9877070247841</v>
      </c>
    </row>
    <row r="53" spans="1:2" x14ac:dyDescent="0.25">
      <c r="A53" s="7">
        <v>35521</v>
      </c>
      <c r="B53">
        <v>41.077849075107302</v>
      </c>
    </row>
    <row r="54" spans="1:2" x14ac:dyDescent="0.25">
      <c r="A54" s="7">
        <v>35551</v>
      </c>
      <c r="B54">
        <v>41.215805970542</v>
      </c>
    </row>
    <row r="55" spans="1:2" x14ac:dyDescent="0.25">
      <c r="A55" s="7">
        <v>35582</v>
      </c>
      <c r="B55">
        <v>41.6848300159741</v>
      </c>
    </row>
    <row r="56" spans="1:2" x14ac:dyDescent="0.25">
      <c r="A56" s="7">
        <v>35612</v>
      </c>
      <c r="B56">
        <v>41.995618150790698</v>
      </c>
    </row>
    <row r="57" spans="1:2" x14ac:dyDescent="0.25">
      <c r="A57" s="7">
        <v>35643</v>
      </c>
      <c r="B57">
        <v>41.945601488926599</v>
      </c>
    </row>
    <row r="58" spans="1:2" x14ac:dyDescent="0.25">
      <c r="A58" s="7">
        <v>35674</v>
      </c>
      <c r="B58">
        <v>42.521517901212</v>
      </c>
    </row>
    <row r="59" spans="1:2" x14ac:dyDescent="0.25">
      <c r="A59" s="7">
        <v>35704</v>
      </c>
      <c r="B59">
        <v>42.763378334421901</v>
      </c>
    </row>
    <row r="60" spans="1:2" x14ac:dyDescent="0.25">
      <c r="A60" s="7">
        <v>35735</v>
      </c>
      <c r="B60">
        <v>42.987692437665501</v>
      </c>
    </row>
    <row r="61" spans="1:2" x14ac:dyDescent="0.25">
      <c r="A61" s="7">
        <v>35765</v>
      </c>
      <c r="B61">
        <v>42.445603160868799</v>
      </c>
    </row>
    <row r="62" spans="1:2" x14ac:dyDescent="0.25">
      <c r="A62" s="7">
        <v>35796</v>
      </c>
      <c r="B62">
        <v>42.831666974308398</v>
      </c>
    </row>
    <row r="63" spans="1:2" x14ac:dyDescent="0.25">
      <c r="A63" s="7">
        <v>35827</v>
      </c>
      <c r="B63">
        <v>43.1728665739927</v>
      </c>
    </row>
    <row r="64" spans="1:2" x14ac:dyDescent="0.25">
      <c r="A64" s="7">
        <v>35855</v>
      </c>
      <c r="B64">
        <v>42.788495996291999</v>
      </c>
    </row>
    <row r="65" spans="1:2" x14ac:dyDescent="0.25">
      <c r="A65" s="7">
        <v>35886</v>
      </c>
      <c r="B65">
        <v>42.971525513475001</v>
      </c>
    </row>
    <row r="66" spans="1:2" x14ac:dyDescent="0.25">
      <c r="A66" s="7">
        <v>35916</v>
      </c>
      <c r="B66">
        <v>43.200760633302302</v>
      </c>
    </row>
    <row r="67" spans="1:2" x14ac:dyDescent="0.25">
      <c r="A67" s="7">
        <v>35947</v>
      </c>
      <c r="B67">
        <v>43.897290395615698</v>
      </c>
    </row>
    <row r="68" spans="1:2" x14ac:dyDescent="0.25">
      <c r="A68" s="7">
        <v>35977</v>
      </c>
      <c r="B68">
        <v>43.591458707222401</v>
      </c>
    </row>
    <row r="69" spans="1:2" x14ac:dyDescent="0.25">
      <c r="A69" s="7">
        <v>36008</v>
      </c>
      <c r="B69">
        <v>43.689208464297998</v>
      </c>
    </row>
    <row r="70" spans="1:2" x14ac:dyDescent="0.25">
      <c r="A70" s="7">
        <v>36039</v>
      </c>
      <c r="B70">
        <v>43.706702995100002</v>
      </c>
    </row>
    <row r="71" spans="1:2" x14ac:dyDescent="0.25">
      <c r="A71" s="7">
        <v>36069</v>
      </c>
      <c r="B71">
        <v>42.7930136686509</v>
      </c>
    </row>
    <row r="72" spans="1:2" x14ac:dyDescent="0.25">
      <c r="A72" s="7">
        <v>36100</v>
      </c>
      <c r="B72">
        <v>45.097728449470303</v>
      </c>
    </row>
    <row r="73" spans="1:2" x14ac:dyDescent="0.25">
      <c r="A73" s="7">
        <v>36130</v>
      </c>
      <c r="B73">
        <v>44.1853479860062</v>
      </c>
    </row>
    <row r="74" spans="1:2" x14ac:dyDescent="0.25">
      <c r="A74" s="7">
        <v>36161</v>
      </c>
      <c r="B74">
        <v>45.388922084778102</v>
      </c>
    </row>
    <row r="75" spans="1:2" x14ac:dyDescent="0.25">
      <c r="A75" s="7">
        <v>36192</v>
      </c>
      <c r="B75">
        <v>44.725946768643901</v>
      </c>
    </row>
    <row r="76" spans="1:2" x14ac:dyDescent="0.25">
      <c r="A76" s="7">
        <v>36220</v>
      </c>
      <c r="B76">
        <v>44.600387983998402</v>
      </c>
    </row>
    <row r="77" spans="1:2" x14ac:dyDescent="0.25">
      <c r="A77" s="7">
        <v>36251</v>
      </c>
      <c r="B77">
        <v>45.3656412557485</v>
      </c>
    </row>
    <row r="78" spans="1:2" x14ac:dyDescent="0.25">
      <c r="A78" s="7">
        <v>36281</v>
      </c>
      <c r="B78">
        <v>46.246457372168898</v>
      </c>
    </row>
    <row r="79" spans="1:2" x14ac:dyDescent="0.25">
      <c r="A79" s="7">
        <v>36312</v>
      </c>
      <c r="B79">
        <v>45.9180149289759</v>
      </c>
    </row>
    <row r="80" spans="1:2" x14ac:dyDescent="0.25">
      <c r="A80" s="7">
        <v>36342</v>
      </c>
      <c r="B80">
        <v>46.385507248873601</v>
      </c>
    </row>
    <row r="81" spans="1:2" x14ac:dyDescent="0.25">
      <c r="A81" s="7">
        <v>36373</v>
      </c>
      <c r="B81">
        <v>46.936419189813499</v>
      </c>
    </row>
    <row r="82" spans="1:2" x14ac:dyDescent="0.25">
      <c r="A82" s="7">
        <v>36404</v>
      </c>
      <c r="B82">
        <v>46.562401862505801</v>
      </c>
    </row>
    <row r="83" spans="1:2" x14ac:dyDescent="0.25">
      <c r="A83" s="7">
        <v>36434</v>
      </c>
      <c r="B83">
        <v>46.5239872280006</v>
      </c>
    </row>
    <row r="84" spans="1:2" x14ac:dyDescent="0.25">
      <c r="A84" s="7">
        <v>36465</v>
      </c>
      <c r="B84">
        <v>46.702216918238101</v>
      </c>
    </row>
    <row r="85" spans="1:2" x14ac:dyDescent="0.25">
      <c r="A85" s="7">
        <v>36495</v>
      </c>
      <c r="B85">
        <v>47.684270662027401</v>
      </c>
    </row>
    <row r="86" spans="1:2" x14ac:dyDescent="0.25">
      <c r="A86" s="7">
        <v>36526</v>
      </c>
      <c r="B86">
        <v>47.444021342885499</v>
      </c>
    </row>
    <row r="87" spans="1:2" x14ac:dyDescent="0.25">
      <c r="A87" s="7">
        <v>36557</v>
      </c>
      <c r="B87">
        <v>46.874007725975098</v>
      </c>
    </row>
    <row r="88" spans="1:2" x14ac:dyDescent="0.25">
      <c r="A88" s="7">
        <v>36586</v>
      </c>
      <c r="B88">
        <v>48.3842681452794</v>
      </c>
    </row>
    <row r="89" spans="1:2" x14ac:dyDescent="0.25">
      <c r="A89" s="7">
        <v>36617</v>
      </c>
      <c r="B89">
        <v>48.633912606106001</v>
      </c>
    </row>
    <row r="90" spans="1:2" x14ac:dyDescent="0.25">
      <c r="A90" s="7">
        <v>36647</v>
      </c>
      <c r="B90">
        <v>48.945844761783</v>
      </c>
    </row>
    <row r="91" spans="1:2" x14ac:dyDescent="0.25">
      <c r="A91" s="7">
        <v>36678</v>
      </c>
      <c r="B91">
        <v>48.655262262856397</v>
      </c>
    </row>
    <row r="92" spans="1:2" x14ac:dyDescent="0.25">
      <c r="A92" s="7">
        <v>36708</v>
      </c>
      <c r="B92">
        <v>48.692034093966299</v>
      </c>
    </row>
    <row r="93" spans="1:2" x14ac:dyDescent="0.25">
      <c r="A93" s="7">
        <v>36739</v>
      </c>
      <c r="B93">
        <v>48.786011300949902</v>
      </c>
    </row>
    <row r="94" spans="1:2" x14ac:dyDescent="0.25">
      <c r="A94" s="7">
        <v>36770</v>
      </c>
      <c r="B94">
        <v>49.493108098335298</v>
      </c>
    </row>
    <row r="95" spans="1:2" x14ac:dyDescent="0.25">
      <c r="A95" s="7">
        <v>36800</v>
      </c>
      <c r="B95">
        <v>49.4531765474539</v>
      </c>
    </row>
    <row r="96" spans="1:2" x14ac:dyDescent="0.25">
      <c r="A96" s="7">
        <v>36831</v>
      </c>
      <c r="B96">
        <v>49.714944594281597</v>
      </c>
    </row>
    <row r="97" spans="1:2" x14ac:dyDescent="0.25">
      <c r="A97" s="7">
        <v>36861</v>
      </c>
      <c r="B97">
        <v>49.676357418840198</v>
      </c>
    </row>
    <row r="98" spans="1:2" x14ac:dyDescent="0.25">
      <c r="A98" s="7">
        <v>36892</v>
      </c>
      <c r="B98">
        <v>49.340830279033398</v>
      </c>
    </row>
    <row r="99" spans="1:2" x14ac:dyDescent="0.25">
      <c r="A99" s="7">
        <v>36923</v>
      </c>
      <c r="B99">
        <v>49.974598298923503</v>
      </c>
    </row>
    <row r="100" spans="1:2" x14ac:dyDescent="0.25">
      <c r="A100" s="7">
        <v>36951</v>
      </c>
      <c r="B100">
        <v>49.773238434108897</v>
      </c>
    </row>
    <row r="101" spans="1:2" x14ac:dyDescent="0.25">
      <c r="A101" s="7">
        <v>36982</v>
      </c>
      <c r="B101">
        <v>50.001205188174097</v>
      </c>
    </row>
    <row r="102" spans="1:2" x14ac:dyDescent="0.25">
      <c r="A102" s="7">
        <v>37012</v>
      </c>
      <c r="B102">
        <v>49.7666093533037</v>
      </c>
    </row>
    <row r="103" spans="1:2" x14ac:dyDescent="0.25">
      <c r="A103" s="7">
        <v>37043</v>
      </c>
      <c r="B103">
        <v>50.127027335008201</v>
      </c>
    </row>
    <row r="104" spans="1:2" x14ac:dyDescent="0.25">
      <c r="A104" s="7">
        <v>37073</v>
      </c>
      <c r="B104">
        <v>49.9605133461816</v>
      </c>
    </row>
    <row r="105" spans="1:2" x14ac:dyDescent="0.25">
      <c r="A105" s="7">
        <v>37104</v>
      </c>
      <c r="B105">
        <v>50.163862877576904</v>
      </c>
    </row>
    <row r="106" spans="1:2" x14ac:dyDescent="0.25">
      <c r="A106" s="7">
        <v>37135</v>
      </c>
      <c r="B106">
        <v>50.353385377782303</v>
      </c>
    </row>
    <row r="107" spans="1:2" x14ac:dyDescent="0.25">
      <c r="A107" s="7">
        <v>37165</v>
      </c>
      <c r="B107">
        <v>50.518477873794403</v>
      </c>
    </row>
    <row r="108" spans="1:2" x14ac:dyDescent="0.25">
      <c r="A108" s="7">
        <v>37196</v>
      </c>
      <c r="B108">
        <v>51.1782079270724</v>
      </c>
    </row>
    <row r="109" spans="1:2" x14ac:dyDescent="0.25">
      <c r="A109" s="7">
        <v>37226</v>
      </c>
      <c r="B109">
        <v>50.909496747897798</v>
      </c>
    </row>
    <row r="110" spans="1:2" x14ac:dyDescent="0.25">
      <c r="A110" s="7">
        <v>37257</v>
      </c>
      <c r="B110">
        <v>51.0670767406816</v>
      </c>
    </row>
    <row r="111" spans="1:2" x14ac:dyDescent="0.25">
      <c r="A111" s="7">
        <v>37288</v>
      </c>
      <c r="B111">
        <v>51.296729646615297</v>
      </c>
    </row>
    <row r="112" spans="1:2" x14ac:dyDescent="0.25">
      <c r="A112" s="7">
        <v>37316</v>
      </c>
      <c r="B112">
        <v>51.747260561408801</v>
      </c>
    </row>
    <row r="113" spans="1:2" x14ac:dyDescent="0.25">
      <c r="A113" s="7">
        <v>37347</v>
      </c>
      <c r="B113">
        <v>52.320471496331301</v>
      </c>
    </row>
    <row r="114" spans="1:2" x14ac:dyDescent="0.25">
      <c r="A114" s="7">
        <v>37377</v>
      </c>
      <c r="B114">
        <v>51.934517857564899</v>
      </c>
    </row>
    <row r="115" spans="1:2" x14ac:dyDescent="0.25">
      <c r="A115" s="7">
        <v>37408</v>
      </c>
      <c r="B115">
        <v>52.4196419241906</v>
      </c>
    </row>
    <row r="116" spans="1:2" x14ac:dyDescent="0.25">
      <c r="A116" s="7">
        <v>37438</v>
      </c>
      <c r="B116">
        <v>53.0817458176898</v>
      </c>
    </row>
    <row r="117" spans="1:2" x14ac:dyDescent="0.25">
      <c r="A117" s="7">
        <v>37469</v>
      </c>
      <c r="B117">
        <v>53.3481981887725</v>
      </c>
    </row>
    <row r="118" spans="1:2" x14ac:dyDescent="0.25">
      <c r="A118" s="7">
        <v>37500</v>
      </c>
      <c r="B118">
        <v>53.325618551121202</v>
      </c>
    </row>
    <row r="119" spans="1:2" x14ac:dyDescent="0.25">
      <c r="A119" s="7">
        <v>37530</v>
      </c>
      <c r="B119">
        <v>53.760513893543497</v>
      </c>
    </row>
    <row r="120" spans="1:2" x14ac:dyDescent="0.25">
      <c r="A120" s="7">
        <v>37561</v>
      </c>
      <c r="B120">
        <v>53.483055239883498</v>
      </c>
    </row>
    <row r="121" spans="1:2" x14ac:dyDescent="0.25">
      <c r="A121" s="7">
        <v>37591</v>
      </c>
      <c r="B121">
        <v>54.188909504131097</v>
      </c>
    </row>
    <row r="122" spans="1:2" x14ac:dyDescent="0.25">
      <c r="A122" s="7">
        <v>37622</v>
      </c>
      <c r="B122">
        <v>54.368968521823298</v>
      </c>
    </row>
    <row r="123" spans="1:2" x14ac:dyDescent="0.25">
      <c r="A123" s="7">
        <v>37653</v>
      </c>
      <c r="B123">
        <v>55.064492471003597</v>
      </c>
    </row>
    <row r="124" spans="1:2" x14ac:dyDescent="0.25">
      <c r="A124" s="7">
        <v>37681</v>
      </c>
      <c r="B124">
        <v>54.553504185296497</v>
      </c>
    </row>
    <row r="125" spans="1:2" x14ac:dyDescent="0.25">
      <c r="A125" s="7">
        <v>37712</v>
      </c>
      <c r="B125">
        <v>54.761253407773403</v>
      </c>
    </row>
    <row r="126" spans="1:2" x14ac:dyDescent="0.25">
      <c r="A126" s="7">
        <v>37742</v>
      </c>
      <c r="B126">
        <v>55.475600223903498</v>
      </c>
    </row>
    <row r="127" spans="1:2" x14ac:dyDescent="0.25">
      <c r="A127" s="7">
        <v>37773</v>
      </c>
      <c r="B127">
        <v>55.745688009416597</v>
      </c>
    </row>
    <row r="128" spans="1:2" x14ac:dyDescent="0.25">
      <c r="A128" s="7">
        <v>37803</v>
      </c>
      <c r="B128">
        <v>56.346959706341003</v>
      </c>
    </row>
    <row r="129" spans="1:2" x14ac:dyDescent="0.25">
      <c r="A129" s="7">
        <v>37834</v>
      </c>
      <c r="B129">
        <v>56.8027720168025</v>
      </c>
    </row>
    <row r="130" spans="1:2" x14ac:dyDescent="0.25">
      <c r="A130" s="7">
        <v>37865</v>
      </c>
      <c r="B130">
        <v>57.238186657127301</v>
      </c>
    </row>
    <row r="131" spans="1:2" x14ac:dyDescent="0.25">
      <c r="A131" s="7">
        <v>37895</v>
      </c>
      <c r="B131">
        <v>56.799645288578901</v>
      </c>
    </row>
    <row r="132" spans="1:2" x14ac:dyDescent="0.25">
      <c r="A132" s="7">
        <v>37926</v>
      </c>
      <c r="B132">
        <v>58.123456862308402</v>
      </c>
    </row>
    <row r="133" spans="1:2" x14ac:dyDescent="0.25">
      <c r="A133" s="7">
        <v>37956</v>
      </c>
      <c r="B133">
        <v>57.914162527350499</v>
      </c>
    </row>
    <row r="134" spans="1:2" x14ac:dyDescent="0.25">
      <c r="A134" s="7">
        <v>37987</v>
      </c>
      <c r="B134">
        <v>58.757003401744598</v>
      </c>
    </row>
    <row r="135" spans="1:2" x14ac:dyDescent="0.25">
      <c r="A135" s="7">
        <v>38018</v>
      </c>
      <c r="B135">
        <v>57.951383639955303</v>
      </c>
    </row>
    <row r="136" spans="1:2" x14ac:dyDescent="0.25">
      <c r="A136" s="7">
        <v>38047</v>
      </c>
      <c r="B136">
        <v>58.663264502828703</v>
      </c>
    </row>
    <row r="137" spans="1:2" x14ac:dyDescent="0.25">
      <c r="A137" s="7">
        <v>38078</v>
      </c>
      <c r="B137">
        <v>61.509161110893601</v>
      </c>
    </row>
    <row r="138" spans="1:2" x14ac:dyDescent="0.25">
      <c r="A138" s="7">
        <v>38108</v>
      </c>
      <c r="B138">
        <v>60.918081239802603</v>
      </c>
    </row>
    <row r="139" spans="1:2" x14ac:dyDescent="0.25">
      <c r="A139" s="7">
        <v>38139</v>
      </c>
      <c r="B139">
        <v>61.220171818550902</v>
      </c>
    </row>
    <row r="140" spans="1:2" x14ac:dyDescent="0.25">
      <c r="A140" s="7">
        <v>38169</v>
      </c>
      <c r="B140">
        <v>62.968538769146498</v>
      </c>
    </row>
    <row r="141" spans="1:2" x14ac:dyDescent="0.25">
      <c r="A141" s="7">
        <v>38200</v>
      </c>
      <c r="B141">
        <v>63.6662238488179</v>
      </c>
    </row>
    <row r="142" spans="1:2" x14ac:dyDescent="0.25">
      <c r="A142" s="7">
        <v>38231</v>
      </c>
      <c r="B142">
        <v>64.288410016553101</v>
      </c>
    </row>
    <row r="143" spans="1:2" x14ac:dyDescent="0.25">
      <c r="A143" s="7">
        <v>38261</v>
      </c>
      <c r="B143">
        <v>64.881438652674007</v>
      </c>
    </row>
    <row r="144" spans="1:2" x14ac:dyDescent="0.25">
      <c r="A144" s="7">
        <v>38292</v>
      </c>
      <c r="B144">
        <v>64.744641462180894</v>
      </c>
    </row>
    <row r="145" spans="1:2" x14ac:dyDescent="0.25">
      <c r="A145" s="7">
        <v>38322</v>
      </c>
      <c r="B145">
        <v>65.046104359618397</v>
      </c>
    </row>
    <row r="146" spans="1:2" x14ac:dyDescent="0.25">
      <c r="A146" s="7">
        <v>38353</v>
      </c>
      <c r="B146">
        <v>64.955092281976405</v>
      </c>
    </row>
    <row r="147" spans="1:2" x14ac:dyDescent="0.25">
      <c r="A147" s="7">
        <v>38384</v>
      </c>
      <c r="B147">
        <v>65.859348270181997</v>
      </c>
    </row>
    <row r="148" spans="1:2" x14ac:dyDescent="0.25">
      <c r="A148" s="7">
        <v>38412</v>
      </c>
      <c r="B148">
        <v>66.965036536541405</v>
      </c>
    </row>
    <row r="149" spans="1:2" x14ac:dyDescent="0.25">
      <c r="A149" s="7">
        <v>38443</v>
      </c>
      <c r="B149">
        <v>64.196893702441201</v>
      </c>
    </row>
    <row r="150" spans="1:2" x14ac:dyDescent="0.25">
      <c r="A150" s="7">
        <v>38473</v>
      </c>
      <c r="B150">
        <v>64.753482129192903</v>
      </c>
    </row>
    <row r="151" spans="1:2" x14ac:dyDescent="0.25">
      <c r="A151" s="7">
        <v>38504</v>
      </c>
      <c r="B151">
        <v>65.384083124606704</v>
      </c>
    </row>
    <row r="152" spans="1:2" x14ac:dyDescent="0.25">
      <c r="A152" s="7">
        <v>38534</v>
      </c>
      <c r="B152">
        <v>64.471747623782207</v>
      </c>
    </row>
    <row r="153" spans="1:2" x14ac:dyDescent="0.25">
      <c r="A153" s="7">
        <v>38565</v>
      </c>
      <c r="B153">
        <v>66.007445370587405</v>
      </c>
    </row>
    <row r="154" spans="1:2" x14ac:dyDescent="0.25">
      <c r="A154" s="7">
        <v>38596</v>
      </c>
      <c r="B154">
        <v>65.858981365266402</v>
      </c>
    </row>
    <row r="155" spans="1:2" x14ac:dyDescent="0.25">
      <c r="A155" s="7">
        <v>38626</v>
      </c>
      <c r="B155">
        <v>67.073067182911004</v>
      </c>
    </row>
    <row r="156" spans="1:2" x14ac:dyDescent="0.25">
      <c r="A156" s="7">
        <v>38657</v>
      </c>
      <c r="B156">
        <v>66.174960390624094</v>
      </c>
    </row>
    <row r="157" spans="1:2" x14ac:dyDescent="0.25">
      <c r="A157" s="7">
        <v>38687</v>
      </c>
      <c r="B157">
        <v>68.511163077439903</v>
      </c>
    </row>
    <row r="158" spans="1:2" x14ac:dyDescent="0.25">
      <c r="A158" s="7">
        <v>38718</v>
      </c>
      <c r="B158">
        <v>69.913887042548097</v>
      </c>
    </row>
    <row r="159" spans="1:2" x14ac:dyDescent="0.25">
      <c r="A159" s="7">
        <v>38749</v>
      </c>
      <c r="B159">
        <v>70.030513531075002</v>
      </c>
    </row>
    <row r="160" spans="1:2" x14ac:dyDescent="0.25">
      <c r="A160" s="7">
        <v>38777</v>
      </c>
      <c r="B160">
        <v>71.352747303543893</v>
      </c>
    </row>
    <row r="161" spans="1:2" x14ac:dyDescent="0.25">
      <c r="A161" s="7">
        <v>38808</v>
      </c>
      <c r="B161">
        <v>70.572853943493001</v>
      </c>
    </row>
    <row r="162" spans="1:2" x14ac:dyDescent="0.25">
      <c r="A162" s="7">
        <v>38838</v>
      </c>
      <c r="B162">
        <v>71.432042278672597</v>
      </c>
    </row>
    <row r="163" spans="1:2" x14ac:dyDescent="0.25">
      <c r="A163" s="7">
        <v>38869</v>
      </c>
      <c r="B163">
        <v>71.647848757796794</v>
      </c>
    </row>
    <row r="164" spans="1:2" x14ac:dyDescent="0.25">
      <c r="A164" s="7">
        <v>38899</v>
      </c>
      <c r="B164">
        <v>73.753745911907899</v>
      </c>
    </row>
    <row r="165" spans="1:2" x14ac:dyDescent="0.25">
      <c r="A165" s="7">
        <v>38930</v>
      </c>
      <c r="B165">
        <v>72.591864722546205</v>
      </c>
    </row>
    <row r="166" spans="1:2" x14ac:dyDescent="0.25">
      <c r="A166" s="7">
        <v>38961</v>
      </c>
      <c r="B166">
        <v>74.713254879666096</v>
      </c>
    </row>
    <row r="167" spans="1:2" x14ac:dyDescent="0.25">
      <c r="A167" s="7">
        <v>38991</v>
      </c>
      <c r="B167">
        <v>73.631191193455805</v>
      </c>
    </row>
    <row r="168" spans="1:2" x14ac:dyDescent="0.25">
      <c r="A168" s="7">
        <v>39022</v>
      </c>
      <c r="B168">
        <v>79.317414925086794</v>
      </c>
    </row>
    <row r="169" spans="1:2" x14ac:dyDescent="0.25">
      <c r="A169" s="7">
        <v>39052</v>
      </c>
      <c r="B169">
        <v>78.575888244650798</v>
      </c>
    </row>
    <row r="170" spans="1:2" x14ac:dyDescent="0.25">
      <c r="A170" s="7">
        <v>39083</v>
      </c>
      <c r="B170">
        <v>79.315186747090394</v>
      </c>
    </row>
    <row r="171" spans="1:2" x14ac:dyDescent="0.25">
      <c r="A171" s="7">
        <v>39114</v>
      </c>
      <c r="B171">
        <v>79.862032612683805</v>
      </c>
    </row>
    <row r="172" spans="1:2" x14ac:dyDescent="0.25">
      <c r="A172" s="7">
        <v>39142</v>
      </c>
      <c r="B172">
        <v>81.560564633509301</v>
      </c>
    </row>
    <row r="173" spans="1:2" x14ac:dyDescent="0.25">
      <c r="A173" s="7">
        <v>39173</v>
      </c>
      <c r="B173">
        <v>82.677529977686604</v>
      </c>
    </row>
    <row r="174" spans="1:2" x14ac:dyDescent="0.25">
      <c r="A174" s="7">
        <v>39203</v>
      </c>
      <c r="B174">
        <v>84.891422136663195</v>
      </c>
    </row>
    <row r="175" spans="1:2" x14ac:dyDescent="0.25">
      <c r="A175" s="7">
        <v>39234</v>
      </c>
      <c r="B175">
        <v>85.571381983932895</v>
      </c>
    </row>
    <row r="176" spans="1:2" x14ac:dyDescent="0.25">
      <c r="A176" s="7">
        <v>39264</v>
      </c>
      <c r="B176">
        <v>85.861611309641106</v>
      </c>
    </row>
    <row r="177" spans="1:2" x14ac:dyDescent="0.25">
      <c r="A177" s="7">
        <v>39295</v>
      </c>
      <c r="B177">
        <v>85.721809116786105</v>
      </c>
    </row>
    <row r="178" spans="1:2" x14ac:dyDescent="0.25">
      <c r="A178" s="7">
        <v>39326</v>
      </c>
      <c r="B178">
        <v>84.7265303633652</v>
      </c>
    </row>
    <row r="179" spans="1:2" x14ac:dyDescent="0.25">
      <c r="A179" s="7">
        <v>39356</v>
      </c>
      <c r="B179">
        <v>87.497674706399593</v>
      </c>
    </row>
    <row r="180" spans="1:2" x14ac:dyDescent="0.25">
      <c r="A180" s="7">
        <v>39387</v>
      </c>
      <c r="B180">
        <v>87.969196806207606</v>
      </c>
    </row>
    <row r="181" spans="1:2" x14ac:dyDescent="0.25">
      <c r="A181" s="7">
        <v>39417</v>
      </c>
      <c r="B181">
        <v>89.120284834002803</v>
      </c>
    </row>
    <row r="182" spans="1:2" x14ac:dyDescent="0.25">
      <c r="A182" s="7">
        <v>39448</v>
      </c>
      <c r="B182">
        <v>89.891351275416596</v>
      </c>
    </row>
    <row r="183" spans="1:2" x14ac:dyDescent="0.25">
      <c r="A183" s="7">
        <v>39479</v>
      </c>
      <c r="B183">
        <v>90.416880214110606</v>
      </c>
    </row>
    <row r="184" spans="1:2" x14ac:dyDescent="0.25">
      <c r="A184" s="7">
        <v>39508</v>
      </c>
      <c r="B184">
        <v>91.049845008169697</v>
      </c>
    </row>
    <row r="185" spans="1:2" x14ac:dyDescent="0.25">
      <c r="A185" s="7">
        <v>39539</v>
      </c>
      <c r="B185">
        <v>91.086328581346393</v>
      </c>
    </row>
    <row r="186" spans="1:2" x14ac:dyDescent="0.25">
      <c r="A186" s="7">
        <v>39569</v>
      </c>
      <c r="B186">
        <v>91.207509093646607</v>
      </c>
    </row>
    <row r="187" spans="1:2" x14ac:dyDescent="0.25">
      <c r="A187" s="7">
        <v>39600</v>
      </c>
      <c r="B187">
        <v>92.486954438228693</v>
      </c>
    </row>
    <row r="188" spans="1:2" x14ac:dyDescent="0.25">
      <c r="A188" s="7">
        <v>39630</v>
      </c>
      <c r="B188">
        <v>89.948882271736196</v>
      </c>
    </row>
    <row r="189" spans="1:2" x14ac:dyDescent="0.25">
      <c r="A189" s="7">
        <v>39661</v>
      </c>
      <c r="B189">
        <v>91.330490005104807</v>
      </c>
    </row>
    <row r="190" spans="1:2" x14ac:dyDescent="0.25">
      <c r="A190" s="7">
        <v>39692</v>
      </c>
      <c r="B190">
        <v>93.789115490944994</v>
      </c>
    </row>
    <row r="191" spans="1:2" x14ac:dyDescent="0.25">
      <c r="A191" s="7">
        <v>39722</v>
      </c>
      <c r="B191">
        <v>90.981610170025505</v>
      </c>
    </row>
    <row r="192" spans="1:2" x14ac:dyDescent="0.25">
      <c r="A192" s="7">
        <v>39753</v>
      </c>
      <c r="B192">
        <v>89.675684196119605</v>
      </c>
    </row>
    <row r="193" spans="1:2" x14ac:dyDescent="0.25">
      <c r="A193" s="7">
        <v>39783</v>
      </c>
      <c r="B193">
        <v>87.497705112182004</v>
      </c>
    </row>
    <row r="194" spans="1:2" x14ac:dyDescent="0.25">
      <c r="A194" s="7">
        <v>39814</v>
      </c>
      <c r="B194">
        <v>85.390667185966393</v>
      </c>
    </row>
    <row r="195" spans="1:2" x14ac:dyDescent="0.25">
      <c r="A195" s="7">
        <v>39845</v>
      </c>
      <c r="B195">
        <v>86.660750153662605</v>
      </c>
    </row>
    <row r="196" spans="1:2" x14ac:dyDescent="0.25">
      <c r="A196" s="7">
        <v>39873</v>
      </c>
      <c r="B196">
        <v>86.326727233269906</v>
      </c>
    </row>
    <row r="197" spans="1:2" x14ac:dyDescent="0.25">
      <c r="A197" s="7">
        <v>39904</v>
      </c>
      <c r="B197">
        <v>88.369447359478997</v>
      </c>
    </row>
    <row r="198" spans="1:2" x14ac:dyDescent="0.25">
      <c r="A198" s="7">
        <v>39934</v>
      </c>
      <c r="B198">
        <v>90.301892509580895</v>
      </c>
    </row>
    <row r="199" spans="1:2" x14ac:dyDescent="0.25">
      <c r="A199" s="7">
        <v>39965</v>
      </c>
      <c r="B199">
        <v>90.738544106803403</v>
      </c>
    </row>
    <row r="200" spans="1:2" x14ac:dyDescent="0.25">
      <c r="A200" s="7">
        <v>39995</v>
      </c>
      <c r="B200">
        <v>91.412456660106102</v>
      </c>
    </row>
    <row r="201" spans="1:2" x14ac:dyDescent="0.25">
      <c r="A201" s="7">
        <v>40026</v>
      </c>
      <c r="B201">
        <v>96.001785690814998</v>
      </c>
    </row>
    <row r="202" spans="1:2" x14ac:dyDescent="0.25">
      <c r="A202" s="7">
        <v>40057</v>
      </c>
      <c r="B202">
        <v>95.343152742273801</v>
      </c>
    </row>
    <row r="203" spans="1:2" x14ac:dyDescent="0.25">
      <c r="A203" s="7">
        <v>40087</v>
      </c>
      <c r="B203">
        <v>93.493480207274004</v>
      </c>
    </row>
    <row r="204" spans="1:2" x14ac:dyDescent="0.25">
      <c r="A204" s="7">
        <v>40118</v>
      </c>
      <c r="B204">
        <v>95.489000635604597</v>
      </c>
    </row>
    <row r="205" spans="1:2" x14ac:dyDescent="0.25">
      <c r="A205" s="7">
        <v>40148</v>
      </c>
      <c r="B205">
        <v>95.749463788295998</v>
      </c>
    </row>
    <row r="206" spans="1:2" x14ac:dyDescent="0.25">
      <c r="A206" s="7">
        <v>40179</v>
      </c>
      <c r="B206">
        <v>97.3747096866867</v>
      </c>
    </row>
    <row r="207" spans="1:2" x14ac:dyDescent="0.25">
      <c r="A207" s="7">
        <v>40210</v>
      </c>
      <c r="B207">
        <v>98.387674566919003</v>
      </c>
    </row>
    <row r="208" spans="1:2" x14ac:dyDescent="0.25">
      <c r="A208" s="7">
        <v>40238</v>
      </c>
      <c r="B208">
        <v>98.211073714913198</v>
      </c>
    </row>
    <row r="209" spans="1:2" x14ac:dyDescent="0.25">
      <c r="A209" s="7">
        <v>40269</v>
      </c>
      <c r="B209">
        <v>100.11670601918701</v>
      </c>
    </row>
    <row r="210" spans="1:2" x14ac:dyDescent="0.25">
      <c r="A210" s="7">
        <v>40299</v>
      </c>
      <c r="B210">
        <v>97.737250262802107</v>
      </c>
    </row>
    <row r="211" spans="1:2" x14ac:dyDescent="0.25">
      <c r="A211" s="7">
        <v>40330</v>
      </c>
      <c r="B211">
        <v>97.499349919085702</v>
      </c>
    </row>
    <row r="212" spans="1:2" x14ac:dyDescent="0.25">
      <c r="A212" s="7">
        <v>40360</v>
      </c>
      <c r="B212">
        <v>100.747903081941</v>
      </c>
    </row>
    <row r="213" spans="1:2" x14ac:dyDescent="0.25">
      <c r="A213" s="7">
        <v>40391</v>
      </c>
      <c r="B213">
        <v>100.73052309248899</v>
      </c>
    </row>
    <row r="214" spans="1:2" x14ac:dyDescent="0.25">
      <c r="A214" s="7">
        <v>40422</v>
      </c>
      <c r="B214">
        <v>100.906510119026</v>
      </c>
    </row>
    <row r="215" spans="1:2" x14ac:dyDescent="0.25">
      <c r="A215" s="7">
        <v>40452</v>
      </c>
      <c r="B215">
        <v>104.896083709046</v>
      </c>
    </row>
    <row r="216" spans="1:2" x14ac:dyDescent="0.25">
      <c r="A216" s="7">
        <v>40483</v>
      </c>
      <c r="B216">
        <v>101.803513205225</v>
      </c>
    </row>
    <row r="217" spans="1:2" x14ac:dyDescent="0.25">
      <c r="A217" s="7">
        <v>40513</v>
      </c>
      <c r="B217">
        <v>103.488426958358</v>
      </c>
    </row>
    <row r="218" spans="1:2" x14ac:dyDescent="0.25">
      <c r="A218" s="7">
        <v>40544</v>
      </c>
      <c r="B218">
        <v>104.02863457719501</v>
      </c>
    </row>
    <row r="219" spans="1:2" x14ac:dyDescent="0.25">
      <c r="A219" s="7">
        <v>40575</v>
      </c>
      <c r="B219">
        <v>104.65380969986801</v>
      </c>
    </row>
    <row r="220" spans="1:2" x14ac:dyDescent="0.25">
      <c r="A220" s="7">
        <v>40603</v>
      </c>
      <c r="B220">
        <v>106.912606278646</v>
      </c>
    </row>
    <row r="221" spans="1:2" x14ac:dyDescent="0.25">
      <c r="A221" s="7">
        <v>40634</v>
      </c>
      <c r="B221">
        <v>105.41895384050601</v>
      </c>
    </row>
    <row r="222" spans="1:2" x14ac:dyDescent="0.25">
      <c r="A222" s="7">
        <v>40664</v>
      </c>
      <c r="B222">
        <v>104.166637882343</v>
      </c>
    </row>
    <row r="223" spans="1:2" x14ac:dyDescent="0.25">
      <c r="A223" s="7">
        <v>40695</v>
      </c>
      <c r="B223">
        <v>106.670149741223</v>
      </c>
    </row>
    <row r="224" spans="1:2" x14ac:dyDescent="0.25">
      <c r="A224" s="7">
        <v>40725</v>
      </c>
      <c r="B224">
        <v>104.99938608839901</v>
      </c>
    </row>
    <row r="225" spans="1:2" x14ac:dyDescent="0.25">
      <c r="A225" s="7">
        <v>40756</v>
      </c>
      <c r="B225">
        <v>103.729984268816</v>
      </c>
    </row>
    <row r="226" spans="1:2" x14ac:dyDescent="0.25">
      <c r="A226" s="7">
        <v>40787</v>
      </c>
      <c r="B226">
        <v>104.218012823189</v>
      </c>
    </row>
    <row r="227" spans="1:2" x14ac:dyDescent="0.25">
      <c r="A227" s="7">
        <v>40817</v>
      </c>
      <c r="B227">
        <v>99.408849982203193</v>
      </c>
    </row>
    <row r="228" spans="1:2" x14ac:dyDescent="0.25">
      <c r="A228" s="7">
        <v>40848</v>
      </c>
      <c r="B228">
        <v>107.90719407880999</v>
      </c>
    </row>
    <row r="229" spans="1:2" x14ac:dyDescent="0.25">
      <c r="A229" s="7">
        <v>40878</v>
      </c>
      <c r="B229">
        <v>106.443230413108</v>
      </c>
    </row>
    <row r="230" spans="1:2" x14ac:dyDescent="0.25">
      <c r="A230" s="7">
        <v>40909</v>
      </c>
      <c r="B230">
        <v>105.06588331275999</v>
      </c>
    </row>
    <row r="231" spans="1:2" x14ac:dyDescent="0.25">
      <c r="A231" s="7">
        <v>40940</v>
      </c>
      <c r="B231">
        <v>104.85674939320999</v>
      </c>
    </row>
    <row r="232" spans="1:2" x14ac:dyDescent="0.25">
      <c r="A232" s="7">
        <v>40969</v>
      </c>
      <c r="B232">
        <v>103.75523353104499</v>
      </c>
    </row>
    <row r="233" spans="1:2" x14ac:dyDescent="0.25">
      <c r="A233" s="7">
        <v>41000</v>
      </c>
      <c r="B233">
        <v>103.99346825186799</v>
      </c>
    </row>
    <row r="234" spans="1:2" x14ac:dyDescent="0.25">
      <c r="A234" s="7">
        <v>41030</v>
      </c>
      <c r="B234">
        <v>105.989559983962</v>
      </c>
    </row>
    <row r="235" spans="1:2" x14ac:dyDescent="0.25">
      <c r="A235" s="7">
        <v>41061</v>
      </c>
      <c r="B235">
        <v>105.69740098870101</v>
      </c>
    </row>
    <row r="236" spans="1:2" x14ac:dyDescent="0.25">
      <c r="A236" s="7">
        <v>41091</v>
      </c>
      <c r="B236">
        <v>104.806126273828</v>
      </c>
    </row>
    <row r="237" spans="1:2" x14ac:dyDescent="0.25">
      <c r="A237" s="7">
        <v>41122</v>
      </c>
      <c r="B237">
        <v>105.91835251035999</v>
      </c>
    </row>
    <row r="238" spans="1:2" x14ac:dyDescent="0.25">
      <c r="A238" s="7">
        <v>41153</v>
      </c>
      <c r="B238">
        <v>103.958573122864</v>
      </c>
    </row>
    <row r="239" spans="1:2" x14ac:dyDescent="0.25">
      <c r="A239" s="7">
        <v>41183</v>
      </c>
      <c r="B239">
        <v>107.660756077527</v>
      </c>
    </row>
    <row r="240" spans="1:2" x14ac:dyDescent="0.25">
      <c r="A240" s="7">
        <v>41214</v>
      </c>
      <c r="B240">
        <v>106.819105432583</v>
      </c>
    </row>
    <row r="241" spans="1:2" x14ac:dyDescent="0.25">
      <c r="A241" s="7">
        <v>41244</v>
      </c>
      <c r="B241">
        <v>105.929919758848</v>
      </c>
    </row>
    <row r="242" spans="1:2" x14ac:dyDescent="0.25">
      <c r="A242" s="7">
        <v>41275</v>
      </c>
      <c r="B242">
        <v>106.624906070962</v>
      </c>
    </row>
    <row r="243" spans="1:2" x14ac:dyDescent="0.25">
      <c r="A243" s="7">
        <v>41306</v>
      </c>
      <c r="B243">
        <v>109.37118902998201</v>
      </c>
    </row>
    <row r="244" spans="1:2" x14ac:dyDescent="0.25">
      <c r="A244" s="7">
        <v>41334</v>
      </c>
      <c r="B244">
        <v>107.951223224784</v>
      </c>
    </row>
    <row r="245" spans="1:2" x14ac:dyDescent="0.25">
      <c r="A245" s="7">
        <v>41365</v>
      </c>
      <c r="B245">
        <v>105.440730112572</v>
      </c>
    </row>
    <row r="246" spans="1:2" x14ac:dyDescent="0.25">
      <c r="A246" s="7">
        <v>41395</v>
      </c>
      <c r="B246">
        <v>103.176180727741</v>
      </c>
    </row>
    <row r="247" spans="1:2" x14ac:dyDescent="0.25">
      <c r="A247" s="7">
        <v>41426</v>
      </c>
      <c r="B247">
        <v>104.046721492237</v>
      </c>
    </row>
    <row r="248" spans="1:2" x14ac:dyDescent="0.25">
      <c r="A248" s="7">
        <v>41456</v>
      </c>
      <c r="B248">
        <v>106.992913048468</v>
      </c>
    </row>
    <row r="249" spans="1:2" x14ac:dyDescent="0.25">
      <c r="A249" s="7">
        <v>41487</v>
      </c>
      <c r="B249">
        <v>106.708422818202</v>
      </c>
    </row>
    <row r="250" spans="1:2" x14ac:dyDescent="0.25">
      <c r="A250" s="7">
        <v>41518</v>
      </c>
      <c r="B250">
        <v>106.727619819881</v>
      </c>
    </row>
    <row r="251" spans="1:2" x14ac:dyDescent="0.25">
      <c r="A251" s="7">
        <v>41548</v>
      </c>
      <c r="B251">
        <v>106.399187545416</v>
      </c>
    </row>
    <row r="252" spans="1:2" x14ac:dyDescent="0.25">
      <c r="A252" s="7">
        <v>41579</v>
      </c>
      <c r="B252">
        <v>105.481273830066</v>
      </c>
    </row>
    <row r="253" spans="1:2" x14ac:dyDescent="0.25">
      <c r="A253" s="7">
        <v>41609</v>
      </c>
      <c r="B253">
        <v>106.363180395396</v>
      </c>
    </row>
    <row r="254" spans="1:2" x14ac:dyDescent="0.25">
      <c r="A254" s="7">
        <v>41640</v>
      </c>
      <c r="B254">
        <v>107.689736189163</v>
      </c>
    </row>
    <row r="255" spans="1:2" x14ac:dyDescent="0.25">
      <c r="A255" s="7">
        <v>41671</v>
      </c>
      <c r="B255">
        <v>107.112483670627</v>
      </c>
    </row>
    <row r="256" spans="1:2" x14ac:dyDescent="0.25">
      <c r="A256" s="7">
        <v>41699</v>
      </c>
      <c r="B256">
        <v>107.035022283372</v>
      </c>
    </row>
    <row r="257" spans="1:2" x14ac:dyDescent="0.25">
      <c r="A257" s="7">
        <v>41730</v>
      </c>
      <c r="B257">
        <v>109.26681470461099</v>
      </c>
    </row>
    <row r="258" spans="1:2" x14ac:dyDescent="0.25">
      <c r="A258" s="7">
        <v>41760</v>
      </c>
      <c r="B258">
        <v>109.094618791402</v>
      </c>
    </row>
    <row r="259" spans="1:2" x14ac:dyDescent="0.25">
      <c r="A259" s="7">
        <v>41791</v>
      </c>
      <c r="B259">
        <v>108.554397294818</v>
      </c>
    </row>
    <row r="260" spans="1:2" x14ac:dyDescent="0.25">
      <c r="A260" s="7">
        <v>41821</v>
      </c>
      <c r="B260">
        <v>107.931541642257</v>
      </c>
    </row>
    <row r="261" spans="1:2" x14ac:dyDescent="0.25">
      <c r="A261" s="7">
        <v>41852</v>
      </c>
      <c r="B261">
        <v>107.807885041259</v>
      </c>
    </row>
    <row r="262" spans="1:2" x14ac:dyDescent="0.25">
      <c r="A262" s="7">
        <v>41883</v>
      </c>
      <c r="B262">
        <v>109.27589559892201</v>
      </c>
    </row>
    <row r="263" spans="1:2" x14ac:dyDescent="0.25">
      <c r="A263" s="7">
        <v>41913</v>
      </c>
      <c r="B263">
        <v>103.781427144265</v>
      </c>
    </row>
    <row r="264" spans="1:2" x14ac:dyDescent="0.25">
      <c r="A264" s="7">
        <v>41944</v>
      </c>
      <c r="B264">
        <v>110.926252748599</v>
      </c>
    </row>
    <row r="265" spans="1:2" x14ac:dyDescent="0.25">
      <c r="A265" s="7">
        <v>41974</v>
      </c>
      <c r="B265">
        <v>109.210882429286</v>
      </c>
    </row>
    <row r="266" spans="1:2" x14ac:dyDescent="0.25">
      <c r="A266" s="7">
        <v>42005</v>
      </c>
      <c r="B266">
        <v>110.895279906772</v>
      </c>
    </row>
    <row r="267" spans="1:2" x14ac:dyDescent="0.25">
      <c r="A267" s="7">
        <v>42036</v>
      </c>
      <c r="B267">
        <v>112.39524527549</v>
      </c>
    </row>
  </sheetData>
  <pageMargins left="0.75" right="0.75" top="1" bottom="1" header="0.5" footer="0.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24208-9F15-4FC0-A0FD-5CEB53D369A2}">
  <sheetPr codeName="Sheet30"/>
  <dimension ref="A1:L55"/>
  <sheetViews>
    <sheetView workbookViewId="0">
      <selection activeCell="A8" sqref="A8"/>
    </sheetView>
  </sheetViews>
  <sheetFormatPr defaultRowHeight="15" x14ac:dyDescent="0.25"/>
  <cols>
    <col min="1" max="1" width="9.140625" style="7"/>
  </cols>
  <sheetData>
    <row r="1" spans="1:12" x14ac:dyDescent="0.25">
      <c r="A1" s="7" t="s">
        <v>3097</v>
      </c>
      <c r="B1" t="s">
        <v>3166</v>
      </c>
      <c r="C1" t="s">
        <v>3203</v>
      </c>
      <c r="D1" t="s">
        <v>95</v>
      </c>
      <c r="E1" t="s">
        <v>3202</v>
      </c>
      <c r="F1" t="s">
        <v>119</v>
      </c>
      <c r="G1" t="s">
        <v>3093</v>
      </c>
    </row>
    <row r="2" spans="1:12" x14ac:dyDescent="0.25">
      <c r="A2" s="7" t="s">
        <v>3092</v>
      </c>
      <c r="B2" t="s">
        <v>3091</v>
      </c>
      <c r="C2" t="s">
        <v>3201</v>
      </c>
    </row>
    <row r="3" spans="1:12" x14ac:dyDescent="0.25">
      <c r="A3" s="7" t="s">
        <v>3089</v>
      </c>
      <c r="B3" t="s">
        <v>3200</v>
      </c>
      <c r="C3" t="s">
        <v>82</v>
      </c>
      <c r="D3" t="s">
        <v>3102</v>
      </c>
      <c r="E3" t="s">
        <v>3120</v>
      </c>
      <c r="F3" t="s">
        <v>100</v>
      </c>
      <c r="G3" t="s">
        <v>3119</v>
      </c>
    </row>
    <row r="4" spans="1:12" x14ac:dyDescent="0.25">
      <c r="A4" s="7" t="s">
        <v>3088</v>
      </c>
      <c r="B4" t="s">
        <v>3103</v>
      </c>
      <c r="C4" t="s">
        <v>3102</v>
      </c>
      <c r="D4" t="s">
        <v>3101</v>
      </c>
      <c r="E4" t="s">
        <v>3087</v>
      </c>
      <c r="F4" t="s">
        <v>3086</v>
      </c>
      <c r="G4" t="s">
        <v>3085</v>
      </c>
      <c r="H4" t="s">
        <v>3084</v>
      </c>
    </row>
    <row r="5" spans="1:12" x14ac:dyDescent="0.25">
      <c r="A5" s="7" t="s">
        <v>3083</v>
      </c>
      <c r="B5" t="s">
        <v>3082</v>
      </c>
      <c r="C5" t="s">
        <v>3080</v>
      </c>
      <c r="D5" t="s">
        <v>3079</v>
      </c>
    </row>
    <row r="6" spans="1:12" x14ac:dyDescent="0.25">
      <c r="A6" s="7" t="s">
        <v>3078</v>
      </c>
      <c r="B6" t="s">
        <v>3199</v>
      </c>
    </row>
    <row r="7" spans="1:12" x14ac:dyDescent="0.25">
      <c r="A7" s="7" t="s">
        <v>3076</v>
      </c>
      <c r="B7" t="s">
        <v>3118</v>
      </c>
      <c r="C7" t="s">
        <v>3117</v>
      </c>
    </row>
    <row r="8" spans="1:12" x14ac:dyDescent="0.25">
      <c r="A8" s="7" t="s">
        <v>166</v>
      </c>
      <c r="B8" t="s">
        <v>3073</v>
      </c>
      <c r="C8" s="8">
        <v>38353</v>
      </c>
      <c r="D8" t="s">
        <v>76</v>
      </c>
      <c r="E8" s="8">
        <v>41821</v>
      </c>
    </row>
    <row r="9" spans="1:12" x14ac:dyDescent="0.25">
      <c r="A9" s="7" t="s">
        <v>3072</v>
      </c>
      <c r="B9" t="s">
        <v>3071</v>
      </c>
      <c r="C9" s="8">
        <v>41976</v>
      </c>
      <c r="D9" s="102">
        <v>7.013888888888889E-2</v>
      </c>
      <c r="E9" t="s">
        <v>3116</v>
      </c>
      <c r="F9" t="s">
        <v>3198</v>
      </c>
    </row>
    <row r="10" spans="1:12" x14ac:dyDescent="0.25">
      <c r="A10" s="7" t="s">
        <v>3068</v>
      </c>
      <c r="B10" t="s">
        <v>3041</v>
      </c>
      <c r="C10" t="s">
        <v>3040</v>
      </c>
      <c r="D10" t="s">
        <v>3115</v>
      </c>
      <c r="E10" t="s">
        <v>3037</v>
      </c>
      <c r="F10" t="s">
        <v>3036</v>
      </c>
      <c r="G10" t="s">
        <v>3035</v>
      </c>
    </row>
    <row r="12" spans="1:12" x14ac:dyDescent="0.25">
      <c r="B12" t="s">
        <v>3114</v>
      </c>
      <c r="C12" t="s">
        <v>3108</v>
      </c>
      <c r="D12" t="s">
        <v>3113</v>
      </c>
      <c r="E12" t="s">
        <v>3112</v>
      </c>
      <c r="F12" t="s">
        <v>3065</v>
      </c>
      <c r="G12" t="s">
        <v>3111</v>
      </c>
      <c r="H12" t="s">
        <v>3110</v>
      </c>
      <c r="I12" t="s">
        <v>3109</v>
      </c>
      <c r="J12" t="s">
        <v>3108</v>
      </c>
      <c r="K12" t="s">
        <v>3107</v>
      </c>
      <c r="L12" t="s">
        <v>3106</v>
      </c>
    </row>
    <row r="13" spans="1:12" x14ac:dyDescent="0.25">
      <c r="B13" t="s">
        <v>3101</v>
      </c>
      <c r="C13" t="s">
        <v>2853</v>
      </c>
      <c r="D13" t="s">
        <v>3105</v>
      </c>
      <c r="E13" t="s">
        <v>3104</v>
      </c>
      <c r="F13" t="s">
        <v>3103</v>
      </c>
      <c r="G13" t="s">
        <v>3102</v>
      </c>
      <c r="H13" t="s">
        <v>3101</v>
      </c>
    </row>
    <row r="14" spans="1:12" x14ac:dyDescent="0.25">
      <c r="B14" t="s">
        <v>3100</v>
      </c>
      <c r="C14" t="s">
        <v>3099</v>
      </c>
      <c r="D14" t="s">
        <v>3050</v>
      </c>
      <c r="E14" t="s">
        <v>3098</v>
      </c>
    </row>
    <row r="16" spans="1:12" x14ac:dyDescent="0.25">
      <c r="A16" s="7" t="s">
        <v>3034</v>
      </c>
      <c r="B16" t="s">
        <v>3033</v>
      </c>
    </row>
    <row r="17" spans="1:2" x14ac:dyDescent="0.25">
      <c r="A17" s="7">
        <v>38353</v>
      </c>
      <c r="B17">
        <v>70.395532209051396</v>
      </c>
    </row>
    <row r="18" spans="1:2" x14ac:dyDescent="0.25">
      <c r="A18" s="7">
        <v>38443</v>
      </c>
      <c r="B18">
        <v>70.587436557516597</v>
      </c>
    </row>
    <row r="19" spans="1:2" x14ac:dyDescent="0.25">
      <c r="A19" s="7">
        <v>38534</v>
      </c>
      <c r="B19">
        <v>71.707393538639906</v>
      </c>
    </row>
    <row r="20" spans="1:2" x14ac:dyDescent="0.25">
      <c r="A20" s="7">
        <v>38626</v>
      </c>
      <c r="B20">
        <v>72.796926351896801</v>
      </c>
    </row>
    <row r="21" spans="1:2" x14ac:dyDescent="0.25">
      <c r="A21" s="7">
        <v>38718</v>
      </c>
      <c r="B21">
        <v>73.8142002232442</v>
      </c>
    </row>
    <row r="22" spans="1:2" x14ac:dyDescent="0.25">
      <c r="A22" s="7">
        <v>38808</v>
      </c>
      <c r="B22">
        <v>74.269397555925906</v>
      </c>
    </row>
    <row r="23" spans="1:2" x14ac:dyDescent="0.25">
      <c r="A23" s="7">
        <v>38899</v>
      </c>
      <c r="B23">
        <v>76.731383093224693</v>
      </c>
    </row>
    <row r="24" spans="1:2" x14ac:dyDescent="0.25">
      <c r="A24" s="7">
        <v>38991</v>
      </c>
      <c r="B24">
        <v>77.524997863785302</v>
      </c>
    </row>
    <row r="25" spans="1:2" x14ac:dyDescent="0.25">
      <c r="A25" s="7">
        <v>39083</v>
      </c>
      <c r="B25">
        <v>78.871483610135698</v>
      </c>
    </row>
    <row r="26" spans="1:2" x14ac:dyDescent="0.25">
      <c r="A26" s="7">
        <v>39173</v>
      </c>
      <c r="B26">
        <v>79.565195638629405</v>
      </c>
    </row>
    <row r="27" spans="1:2" x14ac:dyDescent="0.25">
      <c r="A27" s="7">
        <v>39264</v>
      </c>
      <c r="B27">
        <v>81.102862082366997</v>
      </c>
    </row>
    <row r="28" spans="1:2" x14ac:dyDescent="0.25">
      <c r="A28" s="7">
        <v>39356</v>
      </c>
      <c r="B28">
        <v>80.894031420776201</v>
      </c>
    </row>
    <row r="29" spans="1:2" x14ac:dyDescent="0.25">
      <c r="A29" s="7">
        <v>39448</v>
      </c>
      <c r="B29">
        <v>83.6071501074276</v>
      </c>
    </row>
    <row r="30" spans="1:2" x14ac:dyDescent="0.25">
      <c r="A30" s="7">
        <v>39539</v>
      </c>
      <c r="B30">
        <v>87.3118511355446</v>
      </c>
    </row>
    <row r="31" spans="1:2" x14ac:dyDescent="0.25">
      <c r="A31" s="7">
        <v>39630</v>
      </c>
      <c r="B31">
        <v>90.329994684964902</v>
      </c>
    </row>
    <row r="32" spans="1:2" x14ac:dyDescent="0.25">
      <c r="A32" s="7">
        <v>39722</v>
      </c>
      <c r="B32">
        <v>88.107823849014594</v>
      </c>
    </row>
    <row r="33" spans="1:2" x14ac:dyDescent="0.25">
      <c r="A33" s="7">
        <v>39814</v>
      </c>
      <c r="B33">
        <v>87.717508138602497</v>
      </c>
    </row>
    <row r="34" spans="1:2" x14ac:dyDescent="0.25">
      <c r="A34" s="7">
        <v>39904</v>
      </c>
      <c r="B34">
        <v>89.494900192646398</v>
      </c>
    </row>
    <row r="35" spans="1:2" x14ac:dyDescent="0.25">
      <c r="A35" s="7">
        <v>39995</v>
      </c>
      <c r="B35">
        <v>92.825923016861793</v>
      </c>
    </row>
    <row r="36" spans="1:2" x14ac:dyDescent="0.25">
      <c r="A36" s="7">
        <v>40087</v>
      </c>
      <c r="B36">
        <v>94.836354528659001</v>
      </c>
    </row>
    <row r="37" spans="1:2" x14ac:dyDescent="0.25">
      <c r="A37" s="7">
        <v>40179</v>
      </c>
      <c r="B37">
        <v>97.442140908991206</v>
      </c>
    </row>
    <row r="38" spans="1:2" x14ac:dyDescent="0.25">
      <c r="A38" s="7">
        <v>40269</v>
      </c>
      <c r="B38">
        <v>98.8212166084042</v>
      </c>
    </row>
    <row r="39" spans="1:2" x14ac:dyDescent="0.25">
      <c r="A39" s="7">
        <v>40360</v>
      </c>
      <c r="B39">
        <v>100.77231625843</v>
      </c>
    </row>
    <row r="40" spans="1:2" x14ac:dyDescent="0.25">
      <c r="A40" s="7">
        <v>40452</v>
      </c>
      <c r="B40">
        <v>103.097579173342</v>
      </c>
    </row>
    <row r="41" spans="1:2" x14ac:dyDescent="0.25">
      <c r="A41" s="7">
        <v>40544</v>
      </c>
      <c r="B41">
        <v>105.652196474787</v>
      </c>
    </row>
    <row r="42" spans="1:2" x14ac:dyDescent="0.25">
      <c r="A42" s="7">
        <v>40634</v>
      </c>
      <c r="B42">
        <v>108.069550415065</v>
      </c>
    </row>
    <row r="43" spans="1:2" x14ac:dyDescent="0.25">
      <c r="A43" s="7">
        <v>40725</v>
      </c>
      <c r="B43">
        <v>109.817768493152</v>
      </c>
    </row>
    <row r="44" spans="1:2" x14ac:dyDescent="0.25">
      <c r="A44" s="7">
        <v>40817</v>
      </c>
      <c r="B44">
        <v>111.825091568546</v>
      </c>
    </row>
    <row r="45" spans="1:2" x14ac:dyDescent="0.25">
      <c r="A45" s="7">
        <v>40909</v>
      </c>
      <c r="B45">
        <v>113.66239897061</v>
      </c>
    </row>
    <row r="46" spans="1:2" x14ac:dyDescent="0.25">
      <c r="A46" s="7">
        <v>41000</v>
      </c>
      <c r="B46">
        <v>116.119758769369</v>
      </c>
    </row>
    <row r="47" spans="1:2" x14ac:dyDescent="0.25">
      <c r="A47" s="7">
        <v>41091</v>
      </c>
      <c r="B47">
        <v>117.51404784167001</v>
      </c>
    </row>
    <row r="48" spans="1:2" x14ac:dyDescent="0.25">
      <c r="A48" s="7">
        <v>41183</v>
      </c>
      <c r="B48">
        <v>119.504519572121</v>
      </c>
    </row>
    <row r="49" spans="1:2" x14ac:dyDescent="0.25">
      <c r="A49" s="7">
        <v>41275</v>
      </c>
      <c r="B49">
        <v>122.039994502025</v>
      </c>
    </row>
    <row r="50" spans="1:2" x14ac:dyDescent="0.25">
      <c r="A50" s="7">
        <v>41365</v>
      </c>
      <c r="B50">
        <v>123.46533259659201</v>
      </c>
    </row>
    <row r="51" spans="1:2" x14ac:dyDescent="0.25">
      <c r="A51" s="7">
        <v>41456</v>
      </c>
      <c r="B51">
        <v>126.701779699379</v>
      </c>
    </row>
    <row r="52" spans="1:2" x14ac:dyDescent="0.25">
      <c r="A52" s="7">
        <v>41548</v>
      </c>
      <c r="B52">
        <v>128.518310582993</v>
      </c>
    </row>
    <row r="53" spans="1:2" x14ac:dyDescent="0.25">
      <c r="A53" s="7">
        <v>41640</v>
      </c>
      <c r="B53">
        <v>129.33729427927099</v>
      </c>
    </row>
    <row r="54" spans="1:2" x14ac:dyDescent="0.25">
      <c r="A54" s="7">
        <v>41730</v>
      </c>
      <c r="B54">
        <v>130.63902059647901</v>
      </c>
    </row>
    <row r="55" spans="1:2" x14ac:dyDescent="0.25">
      <c r="A55" s="7">
        <v>41821</v>
      </c>
      <c r="B55">
        <v>131.78551913567901</v>
      </c>
    </row>
  </sheetData>
  <pageMargins left="0.75" right="0.75" top="1" bottom="1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70838-9052-4724-B937-427C62857135}">
  <sheetPr codeName="Sheet32"/>
  <dimension ref="A1:N77"/>
  <sheetViews>
    <sheetView topLeftCell="A49" workbookViewId="0">
      <selection activeCell="A8" sqref="A8"/>
    </sheetView>
  </sheetViews>
  <sheetFormatPr defaultRowHeight="15" x14ac:dyDescent="0.25"/>
  <cols>
    <col min="1" max="1" width="9.140625" style="7"/>
  </cols>
  <sheetData>
    <row r="1" spans="1:14" x14ac:dyDescent="0.25">
      <c r="A1" s="7" t="s">
        <v>3097</v>
      </c>
      <c r="B1" t="s">
        <v>3164</v>
      </c>
      <c r="C1" t="s">
        <v>3214</v>
      </c>
      <c r="D1" t="s">
        <v>76</v>
      </c>
      <c r="E1" t="s">
        <v>3212</v>
      </c>
      <c r="F1" t="s">
        <v>3211</v>
      </c>
      <c r="G1" t="s">
        <v>3188</v>
      </c>
      <c r="H1" t="s">
        <v>3218</v>
      </c>
      <c r="I1" t="s">
        <v>2931</v>
      </c>
      <c r="J1" t="s">
        <v>2934</v>
      </c>
      <c r="K1" t="s">
        <v>3217</v>
      </c>
      <c r="L1" t="s">
        <v>3216</v>
      </c>
      <c r="M1" t="s">
        <v>82</v>
      </c>
      <c r="N1" t="s">
        <v>3093</v>
      </c>
    </row>
    <row r="2" spans="1:14" x14ac:dyDescent="0.25">
      <c r="A2" s="7" t="s">
        <v>3092</v>
      </c>
      <c r="B2" t="s">
        <v>3091</v>
      </c>
      <c r="C2" t="s">
        <v>3215</v>
      </c>
    </row>
    <row r="3" spans="1:14" x14ac:dyDescent="0.25">
      <c r="A3" s="7" t="s">
        <v>3089</v>
      </c>
      <c r="B3" t="s">
        <v>3200</v>
      </c>
      <c r="C3" t="s">
        <v>82</v>
      </c>
      <c r="D3" t="s">
        <v>3102</v>
      </c>
      <c r="E3" t="s">
        <v>3120</v>
      </c>
      <c r="F3" t="s">
        <v>100</v>
      </c>
      <c r="G3" t="s">
        <v>3119</v>
      </c>
    </row>
    <row r="4" spans="1:14" x14ac:dyDescent="0.25">
      <c r="A4" s="7" t="s">
        <v>3088</v>
      </c>
      <c r="B4" t="s">
        <v>3103</v>
      </c>
      <c r="C4" t="s">
        <v>3102</v>
      </c>
      <c r="D4" t="s">
        <v>3101</v>
      </c>
      <c r="E4" t="s">
        <v>3087</v>
      </c>
      <c r="F4" t="s">
        <v>3086</v>
      </c>
      <c r="G4" t="s">
        <v>3085</v>
      </c>
      <c r="H4" t="s">
        <v>3084</v>
      </c>
    </row>
    <row r="5" spans="1:14" x14ac:dyDescent="0.25">
      <c r="A5" s="7" t="s">
        <v>3083</v>
      </c>
      <c r="B5" t="s">
        <v>3082</v>
      </c>
      <c r="C5" t="s">
        <v>3081</v>
      </c>
      <c r="D5" t="s">
        <v>3080</v>
      </c>
      <c r="E5" t="s">
        <v>3079</v>
      </c>
    </row>
    <row r="6" spans="1:14" x14ac:dyDescent="0.25">
      <c r="A6" s="7" t="s">
        <v>3078</v>
      </c>
      <c r="B6" t="s">
        <v>3155</v>
      </c>
    </row>
    <row r="7" spans="1:14" x14ac:dyDescent="0.25">
      <c r="A7" s="7" t="s">
        <v>3076</v>
      </c>
      <c r="B7" t="s">
        <v>3164</v>
      </c>
      <c r="C7" t="s">
        <v>3214</v>
      </c>
      <c r="D7" t="s">
        <v>3213</v>
      </c>
      <c r="E7" t="s">
        <v>3075</v>
      </c>
      <c r="F7" t="s">
        <v>3212</v>
      </c>
      <c r="G7" t="s">
        <v>3211</v>
      </c>
    </row>
    <row r="8" spans="1:14" x14ac:dyDescent="0.25">
      <c r="A8" s="7" t="s">
        <v>166</v>
      </c>
      <c r="B8" t="s">
        <v>3073</v>
      </c>
      <c r="C8" s="8">
        <v>20821</v>
      </c>
      <c r="D8" t="s">
        <v>76</v>
      </c>
      <c r="E8" s="8">
        <v>41640</v>
      </c>
    </row>
    <row r="9" spans="1:14" x14ac:dyDescent="0.25">
      <c r="A9" s="7" t="s">
        <v>3072</v>
      </c>
      <c r="B9" t="s">
        <v>3071</v>
      </c>
      <c r="C9" s="8">
        <v>42097</v>
      </c>
      <c r="D9" s="102">
        <v>0.48541666666666666</v>
      </c>
      <c r="E9" t="s">
        <v>3070</v>
      </c>
      <c r="F9" t="s">
        <v>3069</v>
      </c>
    </row>
    <row r="10" spans="1:14" x14ac:dyDescent="0.25">
      <c r="A10" s="7" t="s">
        <v>3068</v>
      </c>
      <c r="B10" t="s">
        <v>3108</v>
      </c>
      <c r="C10" t="s">
        <v>3210</v>
      </c>
      <c r="D10" t="s">
        <v>3091</v>
      </c>
      <c r="E10" t="s">
        <v>3209</v>
      </c>
    </row>
    <row r="11" spans="1:14" x14ac:dyDescent="0.25">
      <c r="B11" t="s">
        <v>3108</v>
      </c>
      <c r="C11" t="s">
        <v>3208</v>
      </c>
      <c r="D11" t="s">
        <v>3091</v>
      </c>
      <c r="E11" t="s">
        <v>3207</v>
      </c>
    </row>
    <row r="12" spans="1:14" x14ac:dyDescent="0.25">
      <c r="B12" t="s">
        <v>3108</v>
      </c>
      <c r="C12" t="s">
        <v>3206</v>
      </c>
      <c r="D12" t="s">
        <v>3091</v>
      </c>
      <c r="E12" t="s">
        <v>3205</v>
      </c>
    </row>
    <row r="14" spans="1:14" x14ac:dyDescent="0.25">
      <c r="B14" t="s">
        <v>3114</v>
      </c>
      <c r="C14" t="s">
        <v>3108</v>
      </c>
      <c r="D14" t="s">
        <v>3113</v>
      </c>
      <c r="E14" t="s">
        <v>3112</v>
      </c>
      <c r="F14" t="s">
        <v>3065</v>
      </c>
      <c r="G14" t="s">
        <v>3111</v>
      </c>
      <c r="H14" t="s">
        <v>3110</v>
      </c>
      <c r="I14" t="s">
        <v>3109</v>
      </c>
      <c r="J14" t="s">
        <v>3204</v>
      </c>
      <c r="K14" t="s">
        <v>3106</v>
      </c>
    </row>
    <row r="15" spans="1:14" x14ac:dyDescent="0.25">
      <c r="B15" t="s">
        <v>3101</v>
      </c>
      <c r="C15" t="s">
        <v>2853</v>
      </c>
      <c r="D15" t="s">
        <v>3105</v>
      </c>
      <c r="E15" t="s">
        <v>3104</v>
      </c>
      <c r="F15" t="s">
        <v>3103</v>
      </c>
      <c r="G15" t="s">
        <v>3102</v>
      </c>
      <c r="H15" t="s">
        <v>3101</v>
      </c>
    </row>
    <row r="16" spans="1:14" x14ac:dyDescent="0.25">
      <c r="B16" t="s">
        <v>3100</v>
      </c>
      <c r="C16" t="s">
        <v>3099</v>
      </c>
      <c r="D16" t="s">
        <v>3050</v>
      </c>
      <c r="E16" t="s">
        <v>3098</v>
      </c>
    </row>
    <row r="17" spans="1:7" x14ac:dyDescent="0.25">
      <c r="B17" t="s">
        <v>3041</v>
      </c>
      <c r="C17" t="s">
        <v>3040</v>
      </c>
      <c r="D17" t="s">
        <v>3115</v>
      </c>
      <c r="E17" t="s">
        <v>3037</v>
      </c>
      <c r="F17" t="s">
        <v>3036</v>
      </c>
      <c r="G17" t="s">
        <v>3035</v>
      </c>
    </row>
    <row r="19" spans="1:7" x14ac:dyDescent="0.25">
      <c r="A19" s="7" t="s">
        <v>3034</v>
      </c>
      <c r="B19" t="s">
        <v>3033</v>
      </c>
    </row>
    <row r="20" spans="1:7" x14ac:dyDescent="0.25">
      <c r="A20" s="7">
        <v>20821</v>
      </c>
      <c r="B20">
        <v>4.7916666666666696</v>
      </c>
    </row>
    <row r="21" spans="1:7" x14ac:dyDescent="0.25">
      <c r="A21" s="7">
        <v>21186</v>
      </c>
      <c r="B21">
        <v>4.7648333333333301</v>
      </c>
    </row>
    <row r="22" spans="1:7" x14ac:dyDescent="0.25">
      <c r="A22" s="7">
        <v>21551</v>
      </c>
      <c r="B22">
        <v>4.7658333333333296</v>
      </c>
    </row>
    <row r="23" spans="1:7" x14ac:dyDescent="0.25">
      <c r="A23" s="7">
        <v>21916</v>
      </c>
      <c r="B23">
        <v>4.7682500000000001</v>
      </c>
    </row>
    <row r="24" spans="1:7" x14ac:dyDescent="0.25">
      <c r="A24" s="7">
        <v>22282</v>
      </c>
      <c r="B24">
        <v>4.7775833333333297</v>
      </c>
    </row>
    <row r="25" spans="1:7" x14ac:dyDescent="0.25">
      <c r="A25" s="7">
        <v>22647</v>
      </c>
      <c r="B25">
        <v>4.7681666666666596</v>
      </c>
    </row>
    <row r="26" spans="1:7" x14ac:dyDescent="0.25">
      <c r="A26" s="7">
        <v>23012</v>
      </c>
      <c r="B26">
        <v>4.7808333333333302</v>
      </c>
    </row>
    <row r="27" spans="1:7" x14ac:dyDescent="0.25">
      <c r="A27" s="7">
        <v>23377</v>
      </c>
      <c r="B27">
        <v>4.7932499999999996</v>
      </c>
    </row>
    <row r="28" spans="1:7" x14ac:dyDescent="0.25">
      <c r="A28" s="7">
        <v>23743</v>
      </c>
      <c r="B28">
        <v>4.78775</v>
      </c>
    </row>
    <row r="29" spans="1:7" x14ac:dyDescent="0.25">
      <c r="A29" s="7">
        <v>24108</v>
      </c>
      <c r="B29">
        <v>6.2967500000000003</v>
      </c>
    </row>
    <row r="30" spans="1:7" x14ac:dyDescent="0.25">
      <c r="A30" s="7">
        <v>24473</v>
      </c>
      <c r="B30">
        <v>7.5646666666666702</v>
      </c>
    </row>
    <row r="31" spans="1:7" x14ac:dyDescent="0.25">
      <c r="A31" s="7">
        <v>24838</v>
      </c>
      <c r="B31">
        <v>7.5839166666666697</v>
      </c>
    </row>
    <row r="32" spans="1:7" x14ac:dyDescent="0.25">
      <c r="A32" s="7">
        <v>25204</v>
      </c>
      <c r="B32">
        <v>7.5867500000000003</v>
      </c>
    </row>
    <row r="33" spans="1:2" x14ac:dyDescent="0.25">
      <c r="A33" s="7">
        <v>25569</v>
      </c>
      <c r="B33">
        <v>7.5658333333333401</v>
      </c>
    </row>
    <row r="34" spans="1:2" x14ac:dyDescent="0.25">
      <c r="A34" s="7">
        <v>25934</v>
      </c>
      <c r="B34">
        <v>7.51626833333333</v>
      </c>
    </row>
    <row r="35" spans="1:2" x14ac:dyDescent="0.25">
      <c r="A35" s="7">
        <v>26299</v>
      </c>
      <c r="B35">
        <v>7.5944691666666699</v>
      </c>
    </row>
    <row r="36" spans="1:2" x14ac:dyDescent="0.25">
      <c r="A36" s="7">
        <v>26665</v>
      </c>
      <c r="B36">
        <v>7.7420375000000003</v>
      </c>
    </row>
    <row r="37" spans="1:2" x14ac:dyDescent="0.25">
      <c r="A37" s="7">
        <v>27030</v>
      </c>
      <c r="B37">
        <v>8.1016016666666708</v>
      </c>
    </row>
    <row r="38" spans="1:2" x14ac:dyDescent="0.25">
      <c r="A38" s="7">
        <v>27395</v>
      </c>
      <c r="B38">
        <v>8.3758908333333295</v>
      </c>
    </row>
    <row r="39" spans="1:2" x14ac:dyDescent="0.25">
      <c r="A39" s="7">
        <v>27760</v>
      </c>
      <c r="B39">
        <v>8.9604149999999994</v>
      </c>
    </row>
    <row r="40" spans="1:2" x14ac:dyDescent="0.25">
      <c r="A40" s="7">
        <v>28126</v>
      </c>
      <c r="B40">
        <v>8.7385750000000009</v>
      </c>
    </row>
    <row r="41" spans="1:2" x14ac:dyDescent="0.25">
      <c r="A41" s="7">
        <v>28491</v>
      </c>
      <c r="B41">
        <v>8.1928391666666691</v>
      </c>
    </row>
    <row r="42" spans="1:2" x14ac:dyDescent="0.25">
      <c r="A42" s="7">
        <v>28856</v>
      </c>
      <c r="B42">
        <v>8.1257908333333404</v>
      </c>
    </row>
    <row r="43" spans="1:2" x14ac:dyDescent="0.25">
      <c r="A43" s="7">
        <v>29221</v>
      </c>
      <c r="B43">
        <v>7.8629449999999999</v>
      </c>
    </row>
    <row r="44" spans="1:2" x14ac:dyDescent="0.25">
      <c r="A44" s="7">
        <v>29587</v>
      </c>
      <c r="B44">
        <v>8.6585233333333296</v>
      </c>
    </row>
    <row r="45" spans="1:2" x14ac:dyDescent="0.25">
      <c r="A45" s="7">
        <v>29952</v>
      </c>
      <c r="B45">
        <v>9.4551324999999995</v>
      </c>
    </row>
    <row r="46" spans="1:2" x14ac:dyDescent="0.25">
      <c r="A46" s="7">
        <v>30317</v>
      </c>
      <c r="B46">
        <v>10.0988966666667</v>
      </c>
    </row>
    <row r="47" spans="1:2" x14ac:dyDescent="0.25">
      <c r="A47" s="7">
        <v>30682</v>
      </c>
      <c r="B47">
        <v>11.3625833333333</v>
      </c>
    </row>
    <row r="48" spans="1:2" x14ac:dyDescent="0.25">
      <c r="A48" s="7">
        <v>31048</v>
      </c>
      <c r="B48">
        <v>12.36875</v>
      </c>
    </row>
    <row r="49" spans="1:2" x14ac:dyDescent="0.25">
      <c r="A49" s="7">
        <v>31413</v>
      </c>
      <c r="B49">
        <v>12.6108333333333</v>
      </c>
    </row>
    <row r="50" spans="1:2" x14ac:dyDescent="0.25">
      <c r="A50" s="7">
        <v>31778</v>
      </c>
      <c r="B50">
        <v>12.961499999999999</v>
      </c>
    </row>
    <row r="51" spans="1:2" x14ac:dyDescent="0.25">
      <c r="A51" s="7">
        <v>32143</v>
      </c>
      <c r="B51">
        <v>13.9170833333333</v>
      </c>
    </row>
    <row r="52" spans="1:2" x14ac:dyDescent="0.25">
      <c r="A52" s="7">
        <v>32509</v>
      </c>
      <c r="B52">
        <v>16.2255</v>
      </c>
    </row>
    <row r="53" spans="1:2" x14ac:dyDescent="0.25">
      <c r="A53" s="7">
        <v>32874</v>
      </c>
      <c r="B53">
        <v>17.503499999999999</v>
      </c>
    </row>
    <row r="54" spans="1:2" x14ac:dyDescent="0.25">
      <c r="A54" s="7">
        <v>33239</v>
      </c>
      <c r="B54">
        <v>22.742433333333299</v>
      </c>
    </row>
    <row r="55" spans="1:2" x14ac:dyDescent="0.25">
      <c r="A55" s="7">
        <v>33604</v>
      </c>
      <c r="B55">
        <v>25.9180833333333</v>
      </c>
    </row>
    <row r="56" spans="1:2" x14ac:dyDescent="0.25">
      <c r="A56" s="7">
        <v>33970</v>
      </c>
      <c r="B56">
        <v>30.4932916666667</v>
      </c>
    </row>
    <row r="57" spans="1:2" x14ac:dyDescent="0.25">
      <c r="A57" s="7">
        <v>34335</v>
      </c>
      <c r="B57">
        <v>31.373742499999999</v>
      </c>
    </row>
    <row r="58" spans="1:2" x14ac:dyDescent="0.25">
      <c r="A58" s="7">
        <v>34700</v>
      </c>
      <c r="B58">
        <v>32.4270766666667</v>
      </c>
    </row>
    <row r="59" spans="1:2" x14ac:dyDescent="0.25">
      <c r="A59" s="7">
        <v>35065</v>
      </c>
      <c r="B59">
        <v>35.433173333333301</v>
      </c>
    </row>
    <row r="60" spans="1:2" x14ac:dyDescent="0.25">
      <c r="A60" s="7">
        <v>35431</v>
      </c>
      <c r="B60">
        <v>36.313285833333303</v>
      </c>
    </row>
    <row r="61" spans="1:2" x14ac:dyDescent="0.25">
      <c r="A61" s="7">
        <v>35796</v>
      </c>
      <c r="B61">
        <v>41.259365000000003</v>
      </c>
    </row>
    <row r="62" spans="1:2" x14ac:dyDescent="0.25">
      <c r="A62" s="7">
        <v>36161</v>
      </c>
      <c r="B62">
        <v>43.055428333333303</v>
      </c>
    </row>
    <row r="63" spans="1:2" x14ac:dyDescent="0.25">
      <c r="A63" s="7">
        <v>36526</v>
      </c>
      <c r="B63">
        <v>44.941605000000003</v>
      </c>
    </row>
    <row r="64" spans="1:2" x14ac:dyDescent="0.25">
      <c r="A64" s="7">
        <v>36892</v>
      </c>
      <c r="B64">
        <v>47.186414166666701</v>
      </c>
    </row>
    <row r="65" spans="1:2" x14ac:dyDescent="0.25">
      <c r="A65" s="7">
        <v>37257</v>
      </c>
      <c r="B65">
        <v>48.610319166666699</v>
      </c>
    </row>
    <row r="66" spans="1:2" x14ac:dyDescent="0.25">
      <c r="A66" s="7">
        <v>37622</v>
      </c>
      <c r="B66">
        <v>46.583284166666701</v>
      </c>
    </row>
    <row r="67" spans="1:2" x14ac:dyDescent="0.25">
      <c r="A67" s="7">
        <v>37987</v>
      </c>
      <c r="B67">
        <v>45.316466666666699</v>
      </c>
    </row>
    <row r="68" spans="1:2" x14ac:dyDescent="0.25">
      <c r="A68" s="7">
        <v>38353</v>
      </c>
      <c r="B68">
        <v>44.099975000000001</v>
      </c>
    </row>
    <row r="69" spans="1:2" x14ac:dyDescent="0.25">
      <c r="A69" s="7">
        <v>38718</v>
      </c>
      <c r="B69">
        <v>45.3070083333333</v>
      </c>
    </row>
    <row r="70" spans="1:2" x14ac:dyDescent="0.25">
      <c r="A70" s="7">
        <v>39083</v>
      </c>
      <c r="B70">
        <v>41.3485333333333</v>
      </c>
    </row>
    <row r="71" spans="1:2" x14ac:dyDescent="0.25">
      <c r="A71" s="7">
        <v>39448</v>
      </c>
      <c r="B71">
        <v>43.505183333333299</v>
      </c>
    </row>
    <row r="72" spans="1:2" x14ac:dyDescent="0.25">
      <c r="A72" s="7">
        <v>39814</v>
      </c>
      <c r="B72">
        <v>48.405266666666698</v>
      </c>
    </row>
    <row r="73" spans="1:2" x14ac:dyDescent="0.25">
      <c r="A73" s="7">
        <v>40179</v>
      </c>
      <c r="B73">
        <v>45.725812120833297</v>
      </c>
    </row>
    <row r="74" spans="1:2" x14ac:dyDescent="0.25">
      <c r="A74" s="7">
        <v>40544</v>
      </c>
      <c r="B74">
        <v>46.670466666666698</v>
      </c>
    </row>
    <row r="75" spans="1:2" x14ac:dyDescent="0.25">
      <c r="A75" s="7">
        <v>40909</v>
      </c>
      <c r="B75">
        <v>53.437233333333303</v>
      </c>
    </row>
    <row r="76" spans="1:2" x14ac:dyDescent="0.25">
      <c r="A76" s="7">
        <v>41275</v>
      </c>
      <c r="B76">
        <v>58.597845416666701</v>
      </c>
    </row>
    <row r="77" spans="1:2" x14ac:dyDescent="0.25">
      <c r="A77" s="7">
        <v>41640</v>
      </c>
      <c r="B77">
        <v>61.029514460833298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5B8F6-F10D-4E20-80CF-FD81066520EB}">
  <sheetPr codeName="Sheet7"/>
  <dimension ref="A1:S160"/>
  <sheetViews>
    <sheetView showGridLines="0" workbookViewId="0">
      <selection activeCell="A6" sqref="A6"/>
    </sheetView>
  </sheetViews>
  <sheetFormatPr defaultColWidth="9.140625" defaultRowHeight="12.75" outlineLevelCol="1" x14ac:dyDescent="0.2"/>
  <cols>
    <col min="1" max="1" width="9.140625" style="51"/>
    <col min="2" max="2" width="2.42578125" style="52" customWidth="1"/>
    <col min="3" max="4" width="2.42578125" style="51" customWidth="1"/>
    <col min="5" max="5" width="34.85546875" style="51" customWidth="1"/>
    <col min="6" max="6" width="12.85546875" style="51" customWidth="1"/>
    <col min="7" max="7" width="8.85546875" style="51" customWidth="1"/>
    <col min="8" max="8" width="12.85546875" style="51" customWidth="1"/>
    <col min="9" max="9" width="9.5703125" style="51" customWidth="1"/>
    <col min="10" max="10" width="12.85546875" style="51" hidden="1" customWidth="1" outlineLevel="1"/>
    <col min="11" max="11" width="12.5703125" style="51" hidden="1" customWidth="1" outlineLevel="1"/>
    <col min="12" max="12" width="12.5703125" style="51" customWidth="1" collapsed="1"/>
    <col min="13" max="16" width="12.5703125" style="51" customWidth="1"/>
    <col min="17" max="16384" width="9.140625" style="51"/>
  </cols>
  <sheetData>
    <row r="1" spans="2:13" ht="13.5" thickBot="1" x14ac:dyDescent="0.25"/>
    <row r="2" spans="2:13" ht="13.5" thickBot="1" x14ac:dyDescent="0.25">
      <c r="B2" s="117" t="s">
        <v>2763</v>
      </c>
      <c r="C2" s="118"/>
      <c r="D2" s="118"/>
      <c r="E2" s="118"/>
      <c r="F2" s="118"/>
      <c r="G2" s="118"/>
      <c r="H2" s="118"/>
      <c r="I2" s="119"/>
    </row>
    <row r="4" spans="2:13" x14ac:dyDescent="0.2">
      <c r="F4" s="120" t="s">
        <v>107</v>
      </c>
      <c r="G4" s="120"/>
      <c r="H4" s="120" t="s">
        <v>91</v>
      </c>
      <c r="I4" s="120"/>
      <c r="M4" s="62" t="s">
        <v>2762</v>
      </c>
    </row>
    <row r="5" spans="2:13" x14ac:dyDescent="0.2">
      <c r="F5" s="62" t="s">
        <v>2761</v>
      </c>
      <c r="G5" s="62" t="s">
        <v>2760</v>
      </c>
      <c r="H5" s="62" t="s">
        <v>2761</v>
      </c>
      <c r="I5" s="62" t="s">
        <v>2760</v>
      </c>
    </row>
    <row r="6" spans="2:13" x14ac:dyDescent="0.2">
      <c r="B6" s="52" t="s">
        <v>2759</v>
      </c>
    </row>
    <row r="7" spans="2:13" x14ac:dyDescent="0.2">
      <c r="C7" s="51" t="s">
        <v>2758</v>
      </c>
    </row>
    <row r="8" spans="2:13" ht="15" x14ac:dyDescent="0.25">
      <c r="D8" s="51" t="s">
        <v>2757</v>
      </c>
      <c r="F8" s="55">
        <f>E35/1000</f>
        <v>150000</v>
      </c>
      <c r="H8" s="34">
        <v>497000</v>
      </c>
      <c r="M8" s="55">
        <f>S55*1000</f>
        <v>1900000</v>
      </c>
    </row>
    <row r="9" spans="2:13" ht="15" x14ac:dyDescent="0.25">
      <c r="D9" s="51" t="s">
        <v>2756</v>
      </c>
      <c r="F9" s="55">
        <f>H35/1000</f>
        <v>95000</v>
      </c>
      <c r="H9" s="34">
        <v>333000</v>
      </c>
    </row>
    <row r="10" spans="2:13" ht="15" x14ac:dyDescent="0.25">
      <c r="D10" s="51" t="s">
        <v>2736</v>
      </c>
      <c r="F10" s="55">
        <f>F35/1000</f>
        <v>100000</v>
      </c>
      <c r="H10" s="34">
        <v>60000</v>
      </c>
      <c r="M10" s="55">
        <f>S56*1000</f>
        <v>160000</v>
      </c>
    </row>
    <row r="11" spans="2:13" ht="15" x14ac:dyDescent="0.25">
      <c r="D11" s="51" t="s">
        <v>2755</v>
      </c>
      <c r="F11" s="55">
        <f>J35/1000</f>
        <v>298000</v>
      </c>
      <c r="H11" s="34">
        <f>433000+90800</f>
        <v>523800</v>
      </c>
      <c r="M11" s="55">
        <f>S57*1000</f>
        <v>433000</v>
      </c>
    </row>
    <row r="12" spans="2:13" ht="15" x14ac:dyDescent="0.25">
      <c r="E12" s="61" t="s">
        <v>2754</v>
      </c>
      <c r="F12" s="59">
        <f>SUM(F8:F11)</f>
        <v>643000</v>
      </c>
      <c r="G12" s="60">
        <f>F12/$F$23</f>
        <v>0.6973969631236443</v>
      </c>
      <c r="H12" s="42">
        <f>SUM(H8:H11)</f>
        <v>1413800</v>
      </c>
      <c r="I12" s="41">
        <f>H12/H23</f>
        <v>0.75585401934383234</v>
      </c>
      <c r="K12" s="116">
        <f>H12/H23</f>
        <v>0.75585401934383234</v>
      </c>
      <c r="M12" s="59">
        <f>SUM(M8:M11)</f>
        <v>2493000</v>
      </c>
    </row>
    <row r="13" spans="2:13" ht="15" x14ac:dyDescent="0.25">
      <c r="H13" s="34"/>
    </row>
    <row r="14" spans="2:13" ht="15" x14ac:dyDescent="0.25">
      <c r="C14" s="51" t="s">
        <v>2753</v>
      </c>
      <c r="H14" s="34"/>
    </row>
    <row r="15" spans="2:13" ht="15" x14ac:dyDescent="0.25">
      <c r="D15" s="51" t="s">
        <v>59</v>
      </c>
      <c r="F15" s="55">
        <f>E32/1000</f>
        <v>223000</v>
      </c>
      <c r="H15" s="34">
        <f>H18*0.6</f>
        <v>274000.2</v>
      </c>
    </row>
    <row r="16" spans="2:13" ht="15" x14ac:dyDescent="0.25">
      <c r="D16" s="51" t="s">
        <v>2746</v>
      </c>
      <c r="F16" s="55">
        <f>F32/1000</f>
        <v>28000</v>
      </c>
      <c r="H16" s="34">
        <f>H18*0.1</f>
        <v>45666.700000000004</v>
      </c>
    </row>
    <row r="17" spans="2:16" ht="15" x14ac:dyDescent="0.25">
      <c r="D17" s="51" t="s">
        <v>2745</v>
      </c>
      <c r="F17" s="55">
        <f>H32/1000</f>
        <v>28000</v>
      </c>
      <c r="H17" s="34">
        <f>H18*0.1</f>
        <v>45666.700000000004</v>
      </c>
    </row>
    <row r="18" spans="2:16" ht="15" x14ac:dyDescent="0.25">
      <c r="E18" s="61" t="s">
        <v>2752</v>
      </c>
      <c r="F18" s="59">
        <f>SUM(F15:F17)</f>
        <v>279000</v>
      </c>
      <c r="G18" s="60">
        <f>F18/$F$23</f>
        <v>0.30260303687635576</v>
      </c>
      <c r="H18" s="42">
        <v>456667</v>
      </c>
      <c r="I18" s="41">
        <f>H18/H23</f>
        <v>0.24414598065616769</v>
      </c>
      <c r="M18" s="59">
        <f>S58*1000</f>
        <v>456666.66666666669</v>
      </c>
    </row>
    <row r="19" spans="2:16" ht="15" x14ac:dyDescent="0.25">
      <c r="H19" s="34"/>
    </row>
    <row r="20" spans="2:16" ht="15" x14ac:dyDescent="0.25">
      <c r="B20" s="52" t="s">
        <v>2751</v>
      </c>
      <c r="H20" s="34"/>
    </row>
    <row r="21" spans="2:16" ht="15" x14ac:dyDescent="0.25">
      <c r="C21" s="51" t="s">
        <v>2750</v>
      </c>
      <c r="H21" s="34">
        <v>250000</v>
      </c>
    </row>
    <row r="22" spans="2:16" ht="15" x14ac:dyDescent="0.25">
      <c r="C22" s="51" t="s">
        <v>2749</v>
      </c>
      <c r="H22" s="34">
        <f>H23-H21</f>
        <v>1620467</v>
      </c>
    </row>
    <row r="23" spans="2:16" ht="15.75" thickBot="1" x14ac:dyDescent="0.3">
      <c r="D23" s="58" t="s">
        <v>2748</v>
      </c>
      <c r="E23" s="58"/>
      <c r="F23" s="57">
        <f>K44/1000</f>
        <v>922000</v>
      </c>
      <c r="G23" s="36">
        <f>F23/F23</f>
        <v>1</v>
      </c>
      <c r="H23" s="37">
        <f>H18+H12</f>
        <v>1870467</v>
      </c>
      <c r="I23" s="36">
        <f>H23/H23</f>
        <v>1</v>
      </c>
      <c r="M23" s="54">
        <f>S59*1000</f>
        <v>2949666.6666666665</v>
      </c>
    </row>
    <row r="24" spans="2:16" ht="13.5" thickTop="1" x14ac:dyDescent="0.2"/>
    <row r="25" spans="2:16" ht="15" x14ac:dyDescent="0.25">
      <c r="C25" s="51" t="s">
        <v>209</v>
      </c>
      <c r="F25" s="55">
        <f>K45/1000</f>
        <v>695</v>
      </c>
      <c r="H25" s="35">
        <f>'General Inputs (2)'!E10</f>
        <v>1320</v>
      </c>
      <c r="M25" s="55">
        <f>F25+H25</f>
        <v>2015</v>
      </c>
    </row>
    <row r="26" spans="2:16" x14ac:dyDescent="0.2">
      <c r="F26" s="55"/>
      <c r="M26" s="55"/>
    </row>
    <row r="27" spans="2:16" ht="15" x14ac:dyDescent="0.25">
      <c r="C27" s="51" t="s">
        <v>2747</v>
      </c>
      <c r="F27" s="31">
        <f>F23/F25</f>
        <v>1326.6187050359713</v>
      </c>
      <c r="H27" s="31">
        <f>H23/H25</f>
        <v>1417.0204545454546</v>
      </c>
      <c r="M27" s="31">
        <f>M23/M25</f>
        <v>1463.8544251447477</v>
      </c>
    </row>
    <row r="31" spans="2:16" x14ac:dyDescent="0.2">
      <c r="C31" s="51" t="s">
        <v>59</v>
      </c>
      <c r="F31" s="51" t="s">
        <v>2746</v>
      </c>
      <c r="H31" s="51" t="s">
        <v>2745</v>
      </c>
      <c r="K31" s="51" t="s">
        <v>176</v>
      </c>
    </row>
    <row r="32" spans="2:16" ht="15" x14ac:dyDescent="0.25">
      <c r="B32" s="52" t="s">
        <v>2730</v>
      </c>
      <c r="E32" s="34">
        <v>223000000</v>
      </c>
      <c r="F32" s="34">
        <v>28000000</v>
      </c>
      <c r="H32" s="34">
        <v>28000000</v>
      </c>
      <c r="K32" s="34">
        <f>SUM(E32:H32)</f>
        <v>279000000</v>
      </c>
      <c r="L32" s="34"/>
      <c r="M32" s="34"/>
      <c r="N32" s="34"/>
      <c r="O32" s="34"/>
      <c r="P32" s="34"/>
    </row>
    <row r="33" spans="2:16" ht="15" x14ac:dyDescent="0.25">
      <c r="K33" s="34"/>
      <c r="L33" s="34"/>
      <c r="M33" s="34"/>
      <c r="N33" s="34"/>
      <c r="O33" s="34"/>
      <c r="P33" s="34"/>
    </row>
    <row r="34" spans="2:16" ht="15" x14ac:dyDescent="0.25">
      <c r="C34" s="51" t="s">
        <v>2744</v>
      </c>
      <c r="F34" s="51" t="s">
        <v>2736</v>
      </c>
      <c r="H34" s="51" t="s">
        <v>2743</v>
      </c>
      <c r="J34" s="51" t="s">
        <v>2742</v>
      </c>
      <c r="K34" s="34"/>
      <c r="L34" s="34"/>
      <c r="M34" s="34"/>
      <c r="N34" s="34"/>
      <c r="O34" s="34"/>
      <c r="P34" s="34"/>
    </row>
    <row r="35" spans="2:16" ht="15" x14ac:dyDescent="0.25">
      <c r="B35" s="52" t="s">
        <v>2741</v>
      </c>
      <c r="E35" s="34">
        <v>150000000</v>
      </c>
      <c r="F35" s="34">
        <v>100000000</v>
      </c>
      <c r="H35" s="34">
        <v>95000000</v>
      </c>
      <c r="J35" s="34">
        <v>298000000</v>
      </c>
      <c r="K35" s="34">
        <f>SUM(E35:J35)</f>
        <v>643000000</v>
      </c>
      <c r="L35" s="34"/>
      <c r="M35" s="34"/>
      <c r="N35" s="34"/>
      <c r="O35" s="34"/>
      <c r="P35" s="34"/>
    </row>
    <row r="37" spans="2:16" x14ac:dyDescent="0.2">
      <c r="K37" s="55">
        <f>K35+K32</f>
        <v>922000000</v>
      </c>
      <c r="L37" s="55"/>
      <c r="M37" s="55"/>
      <c r="N37" s="55"/>
      <c r="O37" s="55"/>
      <c r="P37" s="55"/>
    </row>
    <row r="39" spans="2:16" x14ac:dyDescent="0.2">
      <c r="J39" s="51" t="s">
        <v>2740</v>
      </c>
      <c r="K39" s="56">
        <f>K35/(K35+K32)</f>
        <v>0.6973969631236443</v>
      </c>
      <c r="L39" s="56"/>
      <c r="M39" s="56"/>
      <c r="N39" s="56"/>
      <c r="O39" s="56"/>
      <c r="P39" s="56"/>
    </row>
    <row r="44" spans="2:16" x14ac:dyDescent="0.2">
      <c r="H44" s="51" t="s">
        <v>176</v>
      </c>
      <c r="K44" s="55">
        <f>K32+K35</f>
        <v>922000000</v>
      </c>
      <c r="L44" s="55"/>
      <c r="M44" s="55"/>
      <c r="N44" s="55"/>
      <c r="O44" s="55"/>
      <c r="P44" s="55"/>
    </row>
    <row r="45" spans="2:16" ht="15" x14ac:dyDescent="0.25">
      <c r="H45" s="51" t="s">
        <v>2739</v>
      </c>
      <c r="K45" s="31">
        <v>695000</v>
      </c>
      <c r="L45" s="31"/>
      <c r="M45" s="31"/>
      <c r="N45" s="31"/>
      <c r="O45" s="31"/>
      <c r="P45" s="31"/>
    </row>
    <row r="47" spans="2:16" ht="15" x14ac:dyDescent="0.25">
      <c r="H47" s="51" t="s">
        <v>2738</v>
      </c>
      <c r="K47" s="31">
        <f>K44/K45</f>
        <v>1326.6187050359713</v>
      </c>
      <c r="L47" s="31"/>
      <c r="M47" s="31"/>
      <c r="N47" s="31"/>
      <c r="O47" s="31"/>
      <c r="P47" s="31"/>
    </row>
    <row r="55" spans="5:19" ht="15" x14ac:dyDescent="0.25">
      <c r="Q55" s="51" t="s">
        <v>2737</v>
      </c>
      <c r="S55" s="30">
        <v>1900</v>
      </c>
    </row>
    <row r="56" spans="5:19" ht="15" x14ac:dyDescent="0.25">
      <c r="E56" s="51" t="s">
        <v>102</v>
      </c>
      <c r="G56" s="53">
        <v>1870</v>
      </c>
      <c r="Q56" s="51" t="s">
        <v>2736</v>
      </c>
      <c r="S56" s="30">
        <v>160</v>
      </c>
    </row>
    <row r="57" spans="5:19" ht="15" x14ac:dyDescent="0.25">
      <c r="G57" s="53"/>
      <c r="Q57" s="51" t="s">
        <v>2733</v>
      </c>
      <c r="S57" s="30">
        <f>G61</f>
        <v>433</v>
      </c>
    </row>
    <row r="58" spans="5:19" ht="15" x14ac:dyDescent="0.25">
      <c r="E58" s="51" t="s">
        <v>2731</v>
      </c>
      <c r="G58" s="53">
        <v>1414</v>
      </c>
      <c r="I58" s="51">
        <v>137</v>
      </c>
      <c r="J58" s="51">
        <f>I58/0.3</f>
        <v>456.66666666666669</v>
      </c>
      <c r="Q58" s="51" t="s">
        <v>2730</v>
      </c>
      <c r="S58" s="30">
        <f>J58</f>
        <v>456.66666666666669</v>
      </c>
    </row>
    <row r="59" spans="5:19" ht="15" x14ac:dyDescent="0.25">
      <c r="E59" s="51" t="s">
        <v>2735</v>
      </c>
      <c r="G59" s="53">
        <v>333</v>
      </c>
      <c r="Q59" s="51" t="s">
        <v>176</v>
      </c>
      <c r="S59" s="30">
        <f>SUM(S55:S58)</f>
        <v>2949.6666666666665</v>
      </c>
    </row>
    <row r="60" spans="5:19" x14ac:dyDescent="0.2">
      <c r="E60" s="51" t="s">
        <v>2734</v>
      </c>
      <c r="G60" s="53"/>
      <c r="H60" s="53"/>
    </row>
    <row r="61" spans="5:19" x14ac:dyDescent="0.2">
      <c r="E61" s="51" t="s">
        <v>2733</v>
      </c>
      <c r="G61" s="53">
        <v>433</v>
      </c>
      <c r="I61" s="51">
        <v>258</v>
      </c>
      <c r="J61" s="51">
        <v>175</v>
      </c>
      <c r="K61" s="51">
        <f>I61+J61</f>
        <v>433</v>
      </c>
    </row>
    <row r="62" spans="5:19" x14ac:dyDescent="0.2">
      <c r="E62" s="51" t="s">
        <v>2732</v>
      </c>
      <c r="G62" s="53">
        <v>90.8</v>
      </c>
    </row>
    <row r="63" spans="5:19" x14ac:dyDescent="0.2">
      <c r="E63" s="51" t="s">
        <v>2730</v>
      </c>
      <c r="G63" s="53"/>
    </row>
    <row r="64" spans="5:19" x14ac:dyDescent="0.2">
      <c r="G64" s="53">
        <f>SUM(G58:G63)</f>
        <v>2270.8000000000002</v>
      </c>
    </row>
    <row r="65" spans="5:10" x14ac:dyDescent="0.2">
      <c r="G65" s="53"/>
    </row>
    <row r="66" spans="5:10" x14ac:dyDescent="0.2">
      <c r="G66" s="53"/>
    </row>
    <row r="67" spans="5:10" x14ac:dyDescent="0.2">
      <c r="E67" s="51" t="s">
        <v>176</v>
      </c>
      <c r="G67" s="53">
        <f>SUM(G58:G63)</f>
        <v>2270.8000000000002</v>
      </c>
      <c r="J67" s="51">
        <v>1880</v>
      </c>
    </row>
    <row r="68" spans="5:10" x14ac:dyDescent="0.2">
      <c r="G68" s="53">
        <f>SUM(G59:G63)</f>
        <v>856.8</v>
      </c>
      <c r="J68" s="51">
        <v>920</v>
      </c>
    </row>
    <row r="69" spans="5:10" x14ac:dyDescent="0.2">
      <c r="J69" s="51">
        <f>J67+J68</f>
        <v>2800</v>
      </c>
    </row>
    <row r="71" spans="5:10" x14ac:dyDescent="0.2">
      <c r="E71" s="51" t="s">
        <v>102</v>
      </c>
      <c r="G71" s="54">
        <v>2900</v>
      </c>
    </row>
    <row r="73" spans="5:10" ht="15" x14ac:dyDescent="0.25">
      <c r="E73" s="51" t="s">
        <v>2731</v>
      </c>
      <c r="G73" s="53">
        <f>G71-G74</f>
        <v>2900</v>
      </c>
      <c r="H73" s="28">
        <f>G73/$G$75</f>
        <v>1</v>
      </c>
    </row>
    <row r="74" spans="5:10" ht="15" x14ac:dyDescent="0.25">
      <c r="E74" s="51" t="s">
        <v>2730</v>
      </c>
      <c r="G74" s="53">
        <f>G63</f>
        <v>0</v>
      </c>
      <c r="H74" s="28">
        <f>G74/$G$75</f>
        <v>0</v>
      </c>
    </row>
    <row r="75" spans="5:10" ht="15" x14ac:dyDescent="0.25">
      <c r="E75" s="51" t="s">
        <v>176</v>
      </c>
      <c r="G75" s="53">
        <f>G73+G74</f>
        <v>2900</v>
      </c>
      <c r="H75" s="28">
        <f>G75/$G$75</f>
        <v>1</v>
      </c>
    </row>
    <row r="92" spans="15:15" x14ac:dyDescent="0.2">
      <c r="O92" s="51">
        <v>244</v>
      </c>
    </row>
    <row r="93" spans="15:15" x14ac:dyDescent="0.2">
      <c r="O93" s="51">
        <v>146</v>
      </c>
    </row>
    <row r="94" spans="15:15" x14ac:dyDescent="0.2">
      <c r="O94" s="51">
        <v>49</v>
      </c>
    </row>
    <row r="95" spans="15:15" x14ac:dyDescent="0.2">
      <c r="O95" s="51">
        <v>40</v>
      </c>
    </row>
    <row r="96" spans="15:15" x14ac:dyDescent="0.2">
      <c r="O96" s="51">
        <f>SUM(O92:O95)</f>
        <v>479</v>
      </c>
    </row>
    <row r="140" spans="1:1" customFormat="1" ht="15" x14ac:dyDescent="0.25">
      <c r="A140" t="s">
        <v>135</v>
      </c>
    </row>
    <row r="141" spans="1:1" customFormat="1" ht="15" x14ac:dyDescent="0.25"/>
    <row r="142" spans="1:1" customFormat="1" ht="15" x14ac:dyDescent="0.25"/>
    <row r="143" spans="1:1" customFormat="1" ht="15" x14ac:dyDescent="0.25">
      <c r="A143" t="s">
        <v>136</v>
      </c>
    </row>
    <row r="144" spans="1:1" customFormat="1" ht="15" x14ac:dyDescent="0.25">
      <c r="A144" t="s">
        <v>137</v>
      </c>
    </row>
    <row r="145" spans="1:1" customFormat="1" ht="15" x14ac:dyDescent="0.25">
      <c r="A145" t="s">
        <v>138</v>
      </c>
    </row>
    <row r="146" spans="1:1" customFormat="1" ht="15" x14ac:dyDescent="0.25">
      <c r="A146" t="s">
        <v>139</v>
      </c>
    </row>
    <row r="147" spans="1:1" customFormat="1" ht="15" x14ac:dyDescent="0.25">
      <c r="A147" t="s">
        <v>140</v>
      </c>
    </row>
    <row r="148" spans="1:1" customFormat="1" ht="15" x14ac:dyDescent="0.25">
      <c r="A148" t="s">
        <v>141</v>
      </c>
    </row>
    <row r="149" spans="1:1" customFormat="1" ht="15" x14ac:dyDescent="0.25">
      <c r="A149" t="s">
        <v>142</v>
      </c>
    </row>
    <row r="150" spans="1:1" customFormat="1" ht="15" x14ac:dyDescent="0.25">
      <c r="A150" t="s">
        <v>143</v>
      </c>
    </row>
    <row r="151" spans="1:1" customFormat="1" ht="15" x14ac:dyDescent="0.25">
      <c r="A151" t="s">
        <v>144</v>
      </c>
    </row>
    <row r="152" spans="1:1" customFormat="1" ht="15" x14ac:dyDescent="0.25">
      <c r="A152" t="s">
        <v>145</v>
      </c>
    </row>
    <row r="153" spans="1:1" customFormat="1" ht="15" x14ac:dyDescent="0.25">
      <c r="A153" t="s">
        <v>146</v>
      </c>
    </row>
    <row r="154" spans="1:1" customFormat="1" ht="15" x14ac:dyDescent="0.25"/>
    <row r="155" spans="1:1" customFormat="1" ht="15" x14ac:dyDescent="0.25"/>
    <row r="156" spans="1:1" customFormat="1" ht="15.75" x14ac:dyDescent="0.25">
      <c r="A156" s="9" t="s">
        <v>147</v>
      </c>
    </row>
    <row r="157" spans="1:1" customFormat="1" ht="15" x14ac:dyDescent="0.25"/>
    <row r="158" spans="1:1" customFormat="1" ht="15.75" x14ac:dyDescent="0.25">
      <c r="A158" s="9" t="s">
        <v>148</v>
      </c>
    </row>
    <row r="159" spans="1:1" customFormat="1" ht="15" x14ac:dyDescent="0.25"/>
    <row r="160" spans="1:1" customFormat="1" ht="15" x14ac:dyDescent="0.25"/>
  </sheetData>
  <mergeCells count="3">
    <mergeCell ref="B2:I2"/>
    <mergeCell ref="F4:G4"/>
    <mergeCell ref="H4:I4"/>
  </mergeCells>
  <pageMargins left="0.75" right="0.75" top="1" bottom="1" header="0.5" footer="0.5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D80B0-E846-463C-B5C0-7CC547E801E6}">
  <sheetPr codeName="Sheet33"/>
  <dimension ref="A1:K102"/>
  <sheetViews>
    <sheetView topLeftCell="A82" workbookViewId="0">
      <selection activeCell="A8" sqref="A8"/>
    </sheetView>
  </sheetViews>
  <sheetFormatPr defaultRowHeight="15" x14ac:dyDescent="0.25"/>
  <cols>
    <col min="1" max="1" width="9.140625" style="7"/>
  </cols>
  <sheetData>
    <row r="1" spans="1:11" x14ac:dyDescent="0.25">
      <c r="A1" s="7" t="s">
        <v>3097</v>
      </c>
      <c r="B1" t="s">
        <v>176</v>
      </c>
      <c r="C1" t="s">
        <v>3223</v>
      </c>
      <c r="D1" t="s">
        <v>3197</v>
      </c>
      <c r="E1" t="s">
        <v>82</v>
      </c>
      <c r="F1" t="s">
        <v>3093</v>
      </c>
    </row>
    <row r="2" spans="1:11" x14ac:dyDescent="0.25">
      <c r="A2" s="7" t="s">
        <v>3092</v>
      </c>
      <c r="B2" t="s">
        <v>3091</v>
      </c>
      <c r="C2" t="s">
        <v>3222</v>
      </c>
    </row>
    <row r="3" spans="1:11" x14ac:dyDescent="0.25">
      <c r="A3" s="7" t="s">
        <v>3089</v>
      </c>
      <c r="B3" t="s">
        <v>3200</v>
      </c>
      <c r="C3" t="s">
        <v>82</v>
      </c>
      <c r="D3" t="s">
        <v>3102</v>
      </c>
      <c r="E3" t="s">
        <v>3120</v>
      </c>
      <c r="F3" t="s">
        <v>100</v>
      </c>
      <c r="G3" t="s">
        <v>3119</v>
      </c>
    </row>
    <row r="4" spans="1:11" x14ac:dyDescent="0.25">
      <c r="A4" s="7" t="s">
        <v>3088</v>
      </c>
      <c r="B4" t="s">
        <v>3103</v>
      </c>
      <c r="C4" t="s">
        <v>3102</v>
      </c>
      <c r="D4" t="s">
        <v>3101</v>
      </c>
      <c r="E4" t="s">
        <v>3087</v>
      </c>
      <c r="F4" t="s">
        <v>3086</v>
      </c>
      <c r="G4" t="s">
        <v>3085</v>
      </c>
      <c r="H4" t="s">
        <v>3084</v>
      </c>
    </row>
    <row r="5" spans="1:11" x14ac:dyDescent="0.25">
      <c r="A5" s="7" t="s">
        <v>3083</v>
      </c>
      <c r="B5" t="s">
        <v>3082</v>
      </c>
      <c r="C5" t="s">
        <v>3080</v>
      </c>
      <c r="D5" t="s">
        <v>3079</v>
      </c>
    </row>
    <row r="6" spans="1:11" x14ac:dyDescent="0.25">
      <c r="A6" s="7" t="s">
        <v>3078</v>
      </c>
      <c r="B6" t="s">
        <v>3199</v>
      </c>
    </row>
    <row r="7" spans="1:11" x14ac:dyDescent="0.25">
      <c r="A7" s="7" t="s">
        <v>3076</v>
      </c>
      <c r="B7" t="s">
        <v>3118</v>
      </c>
      <c r="C7" t="s">
        <v>3221</v>
      </c>
    </row>
    <row r="8" spans="1:11" x14ac:dyDescent="0.25">
      <c r="A8" s="7" t="s">
        <v>166</v>
      </c>
      <c r="B8" t="s">
        <v>3073</v>
      </c>
      <c r="C8" s="8">
        <v>34425</v>
      </c>
      <c r="D8" t="s">
        <v>76</v>
      </c>
      <c r="E8" s="8">
        <v>41913</v>
      </c>
    </row>
    <row r="9" spans="1:11" x14ac:dyDescent="0.25">
      <c r="A9" s="7" t="s">
        <v>3072</v>
      </c>
      <c r="B9" t="s">
        <v>3071</v>
      </c>
      <c r="C9" s="8">
        <v>42097</v>
      </c>
      <c r="D9" s="102">
        <v>0.46458333333333335</v>
      </c>
      <c r="E9" t="s">
        <v>3070</v>
      </c>
      <c r="F9" t="s">
        <v>3069</v>
      </c>
    </row>
    <row r="10" spans="1:11" x14ac:dyDescent="0.25">
      <c r="A10" s="7" t="s">
        <v>3068</v>
      </c>
      <c r="B10" t="s">
        <v>3108</v>
      </c>
      <c r="C10" t="s">
        <v>3210</v>
      </c>
      <c r="D10" t="s">
        <v>3091</v>
      </c>
      <c r="E10" t="s">
        <v>3220</v>
      </c>
    </row>
    <row r="11" spans="1:11" x14ac:dyDescent="0.25">
      <c r="B11" t="s">
        <v>3108</v>
      </c>
      <c r="C11" t="s">
        <v>3208</v>
      </c>
      <c r="D11" t="s">
        <v>3091</v>
      </c>
      <c r="E11" t="s">
        <v>3219</v>
      </c>
    </row>
    <row r="12" spans="1:11" x14ac:dyDescent="0.25">
      <c r="B12" t="s">
        <v>3108</v>
      </c>
      <c r="C12" t="s">
        <v>3206</v>
      </c>
      <c r="D12" t="s">
        <v>3091</v>
      </c>
      <c r="E12" t="s">
        <v>3205</v>
      </c>
    </row>
    <row r="14" spans="1:11" x14ac:dyDescent="0.25">
      <c r="B14" t="s">
        <v>3114</v>
      </c>
      <c r="C14" t="s">
        <v>3108</v>
      </c>
      <c r="D14" t="s">
        <v>3113</v>
      </c>
      <c r="E14" t="s">
        <v>3112</v>
      </c>
      <c r="F14" t="s">
        <v>3065</v>
      </c>
      <c r="G14" t="s">
        <v>3111</v>
      </c>
      <c r="H14" t="s">
        <v>3110</v>
      </c>
      <c r="I14" t="s">
        <v>3109</v>
      </c>
      <c r="J14" t="s">
        <v>3204</v>
      </c>
      <c r="K14" t="s">
        <v>3106</v>
      </c>
    </row>
    <row r="15" spans="1:11" x14ac:dyDescent="0.25">
      <c r="B15" t="s">
        <v>3101</v>
      </c>
      <c r="C15" t="s">
        <v>2853</v>
      </c>
      <c r="D15" t="s">
        <v>3105</v>
      </c>
      <c r="E15" t="s">
        <v>3104</v>
      </c>
      <c r="F15" t="s">
        <v>3103</v>
      </c>
      <c r="G15" t="s">
        <v>3102</v>
      </c>
      <c r="H15" t="s">
        <v>3101</v>
      </c>
    </row>
    <row r="16" spans="1:11" x14ac:dyDescent="0.25">
      <c r="B16" t="s">
        <v>3100</v>
      </c>
      <c r="C16" t="s">
        <v>3099</v>
      </c>
      <c r="D16" t="s">
        <v>3050</v>
      </c>
      <c r="E16" t="s">
        <v>3098</v>
      </c>
    </row>
    <row r="17" spans="1:7" x14ac:dyDescent="0.25">
      <c r="B17" t="s">
        <v>3041</v>
      </c>
      <c r="C17" t="s">
        <v>3040</v>
      </c>
      <c r="D17" t="s">
        <v>3115</v>
      </c>
      <c r="E17" t="s">
        <v>3037</v>
      </c>
      <c r="F17" t="s">
        <v>3036</v>
      </c>
      <c r="G17" t="s">
        <v>3035</v>
      </c>
    </row>
    <row r="19" spans="1:7" x14ac:dyDescent="0.25">
      <c r="A19" s="7" t="s">
        <v>3034</v>
      </c>
      <c r="B19" t="s">
        <v>3033</v>
      </c>
    </row>
    <row r="20" spans="1:7" x14ac:dyDescent="0.25">
      <c r="A20" s="7">
        <v>34425</v>
      </c>
      <c r="B20">
        <v>0.42137493052969899</v>
      </c>
    </row>
    <row r="21" spans="1:7" x14ac:dyDescent="0.25">
      <c r="A21" s="7">
        <v>34516</v>
      </c>
      <c r="B21">
        <v>0.43270927206840398</v>
      </c>
      <c r="C21">
        <f t="shared" ref="C21:C52" si="0">LN(B21/B20)</f>
        <v>2.6543066712144601E-2</v>
      </c>
    </row>
    <row r="22" spans="1:7" x14ac:dyDescent="0.25">
      <c r="A22" s="7">
        <v>34608</v>
      </c>
      <c r="B22">
        <v>0.45344359476604201</v>
      </c>
      <c r="C22">
        <f t="shared" si="0"/>
        <v>4.6804808835893226E-2</v>
      </c>
    </row>
    <row r="23" spans="1:7" x14ac:dyDescent="0.25">
      <c r="A23" s="7">
        <v>34700</v>
      </c>
      <c r="B23">
        <v>0.460048306461597</v>
      </c>
      <c r="C23">
        <f t="shared" si="0"/>
        <v>1.44606137799922E-2</v>
      </c>
    </row>
    <row r="24" spans="1:7" x14ac:dyDescent="0.25">
      <c r="A24" s="7">
        <v>34790</v>
      </c>
      <c r="B24">
        <v>0.47453809871483099</v>
      </c>
      <c r="C24">
        <f t="shared" si="0"/>
        <v>3.1010409149172035E-2</v>
      </c>
    </row>
    <row r="25" spans="1:7" x14ac:dyDescent="0.25">
      <c r="A25" s="7">
        <v>34881</v>
      </c>
      <c r="B25">
        <v>0.473649191704344</v>
      </c>
      <c r="C25">
        <f t="shared" si="0"/>
        <v>-1.8749613707757509E-3</v>
      </c>
    </row>
    <row r="26" spans="1:7" x14ac:dyDescent="0.25">
      <c r="A26" s="7">
        <v>34973</v>
      </c>
      <c r="B26">
        <v>0.47680361280945199</v>
      </c>
      <c r="C26">
        <f t="shared" si="0"/>
        <v>6.6377471285672248E-3</v>
      </c>
    </row>
    <row r="27" spans="1:7" x14ac:dyDescent="0.25">
      <c r="A27" s="7">
        <v>35065</v>
      </c>
      <c r="B27">
        <v>0.48190600952055401</v>
      </c>
      <c r="C27">
        <f t="shared" si="0"/>
        <v>1.0644401117268177E-2</v>
      </c>
    </row>
    <row r="28" spans="1:7" x14ac:dyDescent="0.25">
      <c r="A28" s="7">
        <v>35156</v>
      </c>
      <c r="B28">
        <v>0.48491646750281597</v>
      </c>
      <c r="C28">
        <f t="shared" si="0"/>
        <v>6.2275501101672938E-3</v>
      </c>
    </row>
    <row r="29" spans="1:7" x14ac:dyDescent="0.25">
      <c r="A29" s="7">
        <v>35247</v>
      </c>
      <c r="B29">
        <v>0.48769521728978499</v>
      </c>
      <c r="C29">
        <f t="shared" si="0"/>
        <v>5.7140118526472772E-3</v>
      </c>
    </row>
    <row r="30" spans="1:7" x14ac:dyDescent="0.25">
      <c r="A30" s="7">
        <v>35339</v>
      </c>
      <c r="B30">
        <v>0.50552837008124096</v>
      </c>
      <c r="C30">
        <f t="shared" si="0"/>
        <v>3.5913503693707279E-2</v>
      </c>
    </row>
    <row r="31" spans="1:7" x14ac:dyDescent="0.25">
      <c r="A31" s="7">
        <v>35431</v>
      </c>
      <c r="B31">
        <v>0.50930168681418297</v>
      </c>
      <c r="C31">
        <f t="shared" si="0"/>
        <v>7.4363862125257736E-3</v>
      </c>
    </row>
    <row r="32" spans="1:7" x14ac:dyDescent="0.25">
      <c r="A32" s="7">
        <v>35521</v>
      </c>
      <c r="B32">
        <v>0.51198035312988699</v>
      </c>
      <c r="C32">
        <f t="shared" si="0"/>
        <v>5.2457056002832257E-3</v>
      </c>
    </row>
    <row r="33" spans="1:3" x14ac:dyDescent="0.25">
      <c r="A33" s="7">
        <v>35612</v>
      </c>
      <c r="B33">
        <v>0.53037490870201298</v>
      </c>
      <c r="C33">
        <f t="shared" si="0"/>
        <v>3.5297879873853633E-2</v>
      </c>
    </row>
    <row r="34" spans="1:3" x14ac:dyDescent="0.25">
      <c r="A34" s="7">
        <v>35704</v>
      </c>
      <c r="B34">
        <v>0.52483258541150801</v>
      </c>
      <c r="C34">
        <f t="shared" si="0"/>
        <v>-1.0504804577365499E-2</v>
      </c>
    </row>
    <row r="35" spans="1:3" x14ac:dyDescent="0.25">
      <c r="A35" s="7">
        <v>35796</v>
      </c>
      <c r="B35">
        <v>0.55190317974341496</v>
      </c>
      <c r="C35">
        <f t="shared" si="0"/>
        <v>5.0293305070784597E-2</v>
      </c>
    </row>
    <row r="36" spans="1:3" x14ac:dyDescent="0.25">
      <c r="A36" s="7">
        <v>35886</v>
      </c>
      <c r="B36">
        <v>0.56502240494718903</v>
      </c>
      <c r="C36">
        <f t="shared" si="0"/>
        <v>2.3492753256660729E-2</v>
      </c>
    </row>
    <row r="37" spans="1:3" x14ac:dyDescent="0.25">
      <c r="A37" s="7">
        <v>35977</v>
      </c>
      <c r="B37">
        <v>0.55288838036425503</v>
      </c>
      <c r="C37">
        <f t="shared" si="0"/>
        <v>-2.1709247810809146E-2</v>
      </c>
    </row>
    <row r="38" spans="1:3" x14ac:dyDescent="0.25">
      <c r="A38" s="7">
        <v>36069</v>
      </c>
      <c r="B38">
        <v>0.55290040613706004</v>
      </c>
      <c r="C38">
        <f t="shared" si="0"/>
        <v>2.1750578324337123E-5</v>
      </c>
    </row>
    <row r="39" spans="1:3" x14ac:dyDescent="0.25">
      <c r="A39" s="7">
        <v>36161</v>
      </c>
      <c r="B39">
        <v>0.58394719696148001</v>
      </c>
      <c r="C39">
        <f t="shared" si="0"/>
        <v>5.4632674677077879E-2</v>
      </c>
    </row>
    <row r="40" spans="1:3" x14ac:dyDescent="0.25">
      <c r="A40" s="7">
        <v>36251</v>
      </c>
      <c r="B40">
        <v>0.59116282994120894</v>
      </c>
      <c r="C40">
        <f t="shared" si="0"/>
        <v>1.2280932854924499E-2</v>
      </c>
    </row>
    <row r="41" spans="1:3" x14ac:dyDescent="0.25">
      <c r="A41" s="7">
        <v>36342</v>
      </c>
      <c r="B41">
        <v>0.61267041560358804</v>
      </c>
      <c r="C41">
        <f t="shared" si="0"/>
        <v>3.5735637843580442E-2</v>
      </c>
    </row>
    <row r="42" spans="1:3" x14ac:dyDescent="0.25">
      <c r="A42" s="7">
        <v>36434</v>
      </c>
      <c r="B42">
        <v>0.59508654920939996</v>
      </c>
      <c r="C42">
        <f t="shared" si="0"/>
        <v>-2.9120277453735646E-2</v>
      </c>
    </row>
    <row r="43" spans="1:3" x14ac:dyDescent="0.25">
      <c r="A43" s="7">
        <v>36526</v>
      </c>
      <c r="B43">
        <v>0.61429598644085004</v>
      </c>
      <c r="C43">
        <f t="shared" si="0"/>
        <v>3.1770018776179486E-2</v>
      </c>
    </row>
    <row r="44" spans="1:3" x14ac:dyDescent="0.25">
      <c r="A44" s="7">
        <v>36617</v>
      </c>
      <c r="B44">
        <v>0.621484631932126</v>
      </c>
      <c r="C44">
        <f t="shared" si="0"/>
        <v>1.1634308663562493E-2</v>
      </c>
    </row>
    <row r="45" spans="1:3" x14ac:dyDescent="0.25">
      <c r="A45" s="7">
        <v>36708</v>
      </c>
      <c r="B45">
        <v>0.62492099941474</v>
      </c>
      <c r="C45">
        <f t="shared" si="0"/>
        <v>5.5140575476119794E-3</v>
      </c>
    </row>
    <row r="46" spans="1:3" x14ac:dyDescent="0.25">
      <c r="A46" s="7">
        <v>36800</v>
      </c>
      <c r="B46">
        <v>0.63959445858379305</v>
      </c>
      <c r="C46">
        <f t="shared" si="0"/>
        <v>2.3209076233806636E-2</v>
      </c>
    </row>
    <row r="47" spans="1:3" x14ac:dyDescent="0.25">
      <c r="A47" s="7">
        <v>36892</v>
      </c>
      <c r="B47">
        <v>0.63224053365328703</v>
      </c>
      <c r="C47">
        <f t="shared" si="0"/>
        <v>-1.1564404080576532E-2</v>
      </c>
    </row>
    <row r="48" spans="1:3" x14ac:dyDescent="0.25">
      <c r="A48" s="7">
        <v>36982</v>
      </c>
      <c r="B48">
        <v>0.63498521720554502</v>
      </c>
      <c r="C48">
        <f t="shared" si="0"/>
        <v>4.3318056664967903E-3</v>
      </c>
    </row>
    <row r="49" spans="1:3" x14ac:dyDescent="0.25">
      <c r="A49" s="7">
        <v>37073</v>
      </c>
      <c r="B49">
        <v>0.64926439213436704</v>
      </c>
      <c r="C49">
        <f t="shared" si="0"/>
        <v>2.2238298989585945E-2</v>
      </c>
    </row>
    <row r="50" spans="1:3" x14ac:dyDescent="0.25">
      <c r="A50" s="7">
        <v>37165</v>
      </c>
      <c r="B50">
        <v>0.65117915612022303</v>
      </c>
      <c r="C50">
        <f t="shared" si="0"/>
        <v>2.9447881411327494E-3</v>
      </c>
    </row>
    <row r="51" spans="1:3" x14ac:dyDescent="0.25">
      <c r="A51" s="7">
        <v>37257</v>
      </c>
      <c r="B51">
        <v>0.66020788385933205</v>
      </c>
      <c r="C51">
        <f t="shared" si="0"/>
        <v>1.3769955209371312E-2</v>
      </c>
    </row>
    <row r="52" spans="1:3" x14ac:dyDescent="0.25">
      <c r="A52" s="7">
        <v>37347</v>
      </c>
      <c r="B52">
        <v>0.65756009169498797</v>
      </c>
      <c r="C52">
        <f t="shared" si="0"/>
        <v>-4.0186068818981596E-3</v>
      </c>
    </row>
    <row r="53" spans="1:3" x14ac:dyDescent="0.25">
      <c r="A53" s="7">
        <v>37438</v>
      </c>
      <c r="B53">
        <v>0.67013885916261795</v>
      </c>
      <c r="C53">
        <f t="shared" ref="C53:C84" si="1">LN(B53/B52)</f>
        <v>1.8948789304070013E-2</v>
      </c>
    </row>
    <row r="54" spans="1:3" x14ac:dyDescent="0.25">
      <c r="A54" s="7">
        <v>37530</v>
      </c>
      <c r="B54">
        <v>0.68047661711890595</v>
      </c>
      <c r="C54">
        <f t="shared" si="1"/>
        <v>1.5308516784289785E-2</v>
      </c>
    </row>
    <row r="55" spans="1:3" x14ac:dyDescent="0.25">
      <c r="A55" s="7">
        <v>37622</v>
      </c>
      <c r="B55">
        <v>0.67130475740422402</v>
      </c>
      <c r="C55">
        <f t="shared" si="1"/>
        <v>-1.3570242404688404E-2</v>
      </c>
    </row>
    <row r="56" spans="1:3" x14ac:dyDescent="0.25">
      <c r="A56" s="7">
        <v>37712</v>
      </c>
      <c r="B56">
        <v>0.68301002336921102</v>
      </c>
      <c r="C56">
        <f t="shared" si="1"/>
        <v>1.7286317194771358E-2</v>
      </c>
    </row>
    <row r="57" spans="1:3" x14ac:dyDescent="0.25">
      <c r="A57" s="7">
        <v>37803</v>
      </c>
      <c r="B57">
        <v>0.68323704144837805</v>
      </c>
      <c r="C57">
        <f t="shared" si="1"/>
        <v>3.3232361423089828E-4</v>
      </c>
    </row>
    <row r="58" spans="1:3" x14ac:dyDescent="0.25">
      <c r="A58" s="7">
        <v>37895</v>
      </c>
      <c r="B58">
        <v>0.71006749284000303</v>
      </c>
      <c r="C58">
        <f t="shared" si="1"/>
        <v>3.85181672741398E-2</v>
      </c>
    </row>
    <row r="59" spans="1:3" x14ac:dyDescent="0.25">
      <c r="A59" s="7">
        <v>37987</v>
      </c>
      <c r="B59">
        <v>0.73124110613234194</v>
      </c>
      <c r="C59">
        <f t="shared" si="1"/>
        <v>2.9383210062593652E-2</v>
      </c>
    </row>
    <row r="60" spans="1:3" x14ac:dyDescent="0.25">
      <c r="A60" s="7">
        <v>38078</v>
      </c>
      <c r="B60">
        <v>0.72019143929973595</v>
      </c>
      <c r="C60">
        <f t="shared" si="1"/>
        <v>-1.5226171333566099E-2</v>
      </c>
    </row>
    <row r="61" spans="1:3" x14ac:dyDescent="0.25">
      <c r="A61" s="7">
        <v>38169</v>
      </c>
      <c r="B61">
        <v>0.74830153432190505</v>
      </c>
      <c r="C61">
        <f t="shared" si="1"/>
        <v>3.828895290987365E-2</v>
      </c>
    </row>
    <row r="62" spans="1:3" x14ac:dyDescent="0.25">
      <c r="A62" s="7">
        <v>38261</v>
      </c>
      <c r="B62">
        <v>0.73825028795066405</v>
      </c>
      <c r="C62">
        <f t="shared" si="1"/>
        <v>-1.3523106825468624E-2</v>
      </c>
    </row>
    <row r="63" spans="1:3" x14ac:dyDescent="0.25">
      <c r="A63" s="7">
        <v>38353</v>
      </c>
      <c r="B63">
        <v>0.75340798092804995</v>
      </c>
      <c r="C63">
        <f t="shared" si="1"/>
        <v>2.0323977747780487E-2</v>
      </c>
    </row>
    <row r="64" spans="1:3" x14ac:dyDescent="0.25">
      <c r="A64" s="7">
        <v>38443</v>
      </c>
      <c r="B64">
        <v>0.77242190482523398</v>
      </c>
      <c r="C64">
        <f t="shared" si="1"/>
        <v>2.4924021167523885E-2</v>
      </c>
    </row>
    <row r="65" spans="1:3" x14ac:dyDescent="0.25">
      <c r="A65" s="7">
        <v>38534</v>
      </c>
      <c r="B65">
        <v>0.76363306268013298</v>
      </c>
      <c r="C65">
        <f t="shared" si="1"/>
        <v>-1.1443520241269493E-2</v>
      </c>
    </row>
    <row r="66" spans="1:3" x14ac:dyDescent="0.25">
      <c r="A66" s="7">
        <v>38626</v>
      </c>
      <c r="B66">
        <v>0.77641040117596405</v>
      </c>
      <c r="C66">
        <f t="shared" si="1"/>
        <v>1.6593858533979572E-2</v>
      </c>
    </row>
    <row r="67" spans="1:3" x14ac:dyDescent="0.25">
      <c r="A67" s="7">
        <v>38718</v>
      </c>
      <c r="B67">
        <v>0.80110648591980704</v>
      </c>
      <c r="C67">
        <f t="shared" si="1"/>
        <v>3.1312631578794818E-2</v>
      </c>
    </row>
    <row r="68" spans="1:3" x14ac:dyDescent="0.25">
      <c r="A68" s="7">
        <v>38808</v>
      </c>
      <c r="B68">
        <v>0.81061756466416801</v>
      </c>
      <c r="C68">
        <f t="shared" si="1"/>
        <v>1.1802503223431489E-2</v>
      </c>
    </row>
    <row r="69" spans="1:3" x14ac:dyDescent="0.25">
      <c r="A69" s="7">
        <v>38899</v>
      </c>
      <c r="B69">
        <v>0.82550346731225899</v>
      </c>
      <c r="C69">
        <f t="shared" si="1"/>
        <v>1.8197080929370172E-2</v>
      </c>
    </row>
    <row r="70" spans="1:3" x14ac:dyDescent="0.25">
      <c r="A70" s="7">
        <v>38991</v>
      </c>
      <c r="B70">
        <v>0.84911809701859997</v>
      </c>
      <c r="C70">
        <f t="shared" si="1"/>
        <v>2.8204814346716681E-2</v>
      </c>
    </row>
    <row r="71" spans="1:3" x14ac:dyDescent="0.25">
      <c r="A71" s="7">
        <v>39083</v>
      </c>
      <c r="B71">
        <v>0.85419023969230001</v>
      </c>
      <c r="C71">
        <f t="shared" si="1"/>
        <v>5.9556541310848855E-3</v>
      </c>
    </row>
    <row r="72" spans="1:3" x14ac:dyDescent="0.25">
      <c r="A72" s="7">
        <v>39173</v>
      </c>
      <c r="B72">
        <v>0.87616703234635496</v>
      </c>
      <c r="C72">
        <f t="shared" si="1"/>
        <v>2.5402816868174395E-2</v>
      </c>
    </row>
    <row r="73" spans="1:3" x14ac:dyDescent="0.25">
      <c r="A73" s="7">
        <v>39264</v>
      </c>
      <c r="B73">
        <v>0.881740825265799</v>
      </c>
      <c r="C73">
        <f t="shared" si="1"/>
        <v>6.3414149652869225E-3</v>
      </c>
    </row>
    <row r="74" spans="1:3" x14ac:dyDescent="0.25">
      <c r="A74" s="7">
        <v>39356</v>
      </c>
      <c r="B74">
        <v>0.89040357357602795</v>
      </c>
      <c r="C74">
        <f t="shared" si="1"/>
        <v>9.7766494836948759E-3</v>
      </c>
    </row>
    <row r="75" spans="1:3" x14ac:dyDescent="0.25">
      <c r="A75" s="7">
        <v>39448</v>
      </c>
      <c r="B75">
        <v>0.89132791558969005</v>
      </c>
      <c r="C75">
        <f t="shared" si="1"/>
        <v>1.0375773254378197E-3</v>
      </c>
    </row>
    <row r="76" spans="1:3" x14ac:dyDescent="0.25">
      <c r="A76" s="7">
        <v>39539</v>
      </c>
      <c r="B76">
        <v>0.89246227190196703</v>
      </c>
      <c r="C76">
        <f t="shared" si="1"/>
        <v>1.2718496526584861E-3</v>
      </c>
    </row>
    <row r="77" spans="1:3" x14ac:dyDescent="0.25">
      <c r="A77" s="7">
        <v>39630</v>
      </c>
      <c r="B77">
        <v>0.90940467301269101</v>
      </c>
      <c r="C77">
        <f t="shared" si="1"/>
        <v>1.8805939563011735E-2</v>
      </c>
    </row>
    <row r="78" spans="1:3" x14ac:dyDescent="0.25">
      <c r="A78" s="7">
        <v>39722</v>
      </c>
      <c r="B78">
        <v>0.91862617133429803</v>
      </c>
      <c r="C78">
        <f t="shared" si="1"/>
        <v>1.0089081998834419E-2</v>
      </c>
    </row>
    <row r="79" spans="1:3" x14ac:dyDescent="0.25">
      <c r="A79" s="7">
        <v>39814</v>
      </c>
      <c r="B79">
        <v>0.92650814112679702</v>
      </c>
      <c r="C79">
        <f t="shared" si="1"/>
        <v>8.5435707124396198E-3</v>
      </c>
    </row>
    <row r="80" spans="1:3" x14ac:dyDescent="0.25">
      <c r="A80" s="7">
        <v>39904</v>
      </c>
      <c r="B80">
        <v>0.946397872896516</v>
      </c>
      <c r="C80">
        <f t="shared" si="1"/>
        <v>2.1240232432402594E-2</v>
      </c>
    </row>
    <row r="81" spans="1:3" x14ac:dyDescent="0.25">
      <c r="A81" s="7">
        <v>39995</v>
      </c>
      <c r="B81">
        <v>0.97729464913596897</v>
      </c>
      <c r="C81">
        <f t="shared" si="1"/>
        <v>3.2125127091634842E-2</v>
      </c>
    </row>
    <row r="82" spans="1:3" x14ac:dyDescent="0.25">
      <c r="A82" s="7">
        <v>40087</v>
      </c>
      <c r="B82">
        <v>0.95337281121614204</v>
      </c>
      <c r="C82">
        <f t="shared" si="1"/>
        <v>-2.4782167524881302E-2</v>
      </c>
    </row>
    <row r="83" spans="1:3" x14ac:dyDescent="0.25">
      <c r="A83" s="7">
        <v>40179</v>
      </c>
      <c r="B83">
        <v>0.99243715166611401</v>
      </c>
      <c r="C83">
        <f t="shared" si="1"/>
        <v>4.01576626430344E-2</v>
      </c>
    </row>
    <row r="84" spans="1:3" x14ac:dyDescent="0.25">
      <c r="A84" s="7">
        <v>40269</v>
      </c>
      <c r="B84">
        <v>0.99668389294081094</v>
      </c>
      <c r="C84">
        <f t="shared" si="1"/>
        <v>4.269974156339177E-3</v>
      </c>
    </row>
    <row r="85" spans="1:3" x14ac:dyDescent="0.25">
      <c r="A85" s="7">
        <v>40360</v>
      </c>
      <c r="B85">
        <v>0.99720631799443804</v>
      </c>
      <c r="C85">
        <f t="shared" ref="C85:C102" si="2">LN(B85/B84)</f>
        <v>5.24025909467783E-4</v>
      </c>
    </row>
    <row r="86" spans="1:3" x14ac:dyDescent="0.25">
      <c r="A86" s="7">
        <v>40452</v>
      </c>
      <c r="B86">
        <v>1.01576398214605</v>
      </c>
      <c r="C86">
        <f t="shared" si="2"/>
        <v>1.8438612751182873E-2</v>
      </c>
    </row>
    <row r="87" spans="1:3" x14ac:dyDescent="0.25">
      <c r="A87" s="7">
        <v>40544</v>
      </c>
      <c r="B87">
        <v>1.0734183099291199</v>
      </c>
      <c r="C87">
        <f t="shared" si="2"/>
        <v>5.5207217362913064E-2</v>
      </c>
    </row>
    <row r="88" spans="1:3" x14ac:dyDescent="0.25">
      <c r="A88" s="7">
        <v>40634</v>
      </c>
      <c r="B88">
        <v>1.07743640219758</v>
      </c>
      <c r="C88">
        <f t="shared" si="2"/>
        <v>3.7362792755015932E-3</v>
      </c>
    </row>
    <row r="89" spans="1:3" x14ac:dyDescent="0.25">
      <c r="A89" s="7">
        <v>40725</v>
      </c>
      <c r="B89">
        <v>1.103011679862</v>
      </c>
      <c r="C89">
        <f t="shared" si="2"/>
        <v>2.3459811620803978E-2</v>
      </c>
    </row>
    <row r="90" spans="1:3" x14ac:dyDescent="0.25">
      <c r="A90" s="7">
        <v>40817</v>
      </c>
      <c r="B90">
        <v>1.1151129037312799</v>
      </c>
      <c r="C90">
        <f t="shared" si="2"/>
        <v>1.0911329345469883E-2</v>
      </c>
    </row>
    <row r="91" spans="1:3" x14ac:dyDescent="0.25">
      <c r="A91" s="7">
        <v>40909</v>
      </c>
      <c r="B91">
        <v>1.1119981739795199</v>
      </c>
      <c r="C91">
        <f t="shared" si="2"/>
        <v>-2.7971050152668896E-3</v>
      </c>
    </row>
    <row r="92" spans="1:3" x14ac:dyDescent="0.25">
      <c r="A92" s="7">
        <v>41000</v>
      </c>
      <c r="B92">
        <v>1.14544586415755</v>
      </c>
      <c r="C92">
        <f t="shared" si="2"/>
        <v>2.9635408497972245E-2</v>
      </c>
    </row>
    <row r="93" spans="1:3" x14ac:dyDescent="0.25">
      <c r="A93" s="7">
        <v>41091</v>
      </c>
      <c r="B93">
        <v>1.13352425800448</v>
      </c>
      <c r="C93">
        <f t="shared" si="2"/>
        <v>-1.0462370509419439E-2</v>
      </c>
    </row>
    <row r="94" spans="1:3" x14ac:dyDescent="0.25">
      <c r="A94" s="7">
        <v>41183</v>
      </c>
      <c r="B94">
        <v>1.1610866827703701</v>
      </c>
      <c r="C94">
        <f t="shared" si="2"/>
        <v>2.4024770380075198E-2</v>
      </c>
    </row>
    <row r="95" spans="1:3" x14ac:dyDescent="0.25">
      <c r="A95" s="7">
        <v>41275</v>
      </c>
      <c r="B95">
        <v>1.1536350162417399</v>
      </c>
      <c r="C95">
        <f t="shared" si="2"/>
        <v>-6.4385211180409321E-3</v>
      </c>
    </row>
    <row r="96" spans="1:3" x14ac:dyDescent="0.25">
      <c r="A96" s="7">
        <v>41365</v>
      </c>
      <c r="B96">
        <v>1.1831220451350299</v>
      </c>
      <c r="C96">
        <f t="shared" si="2"/>
        <v>2.5238904496759321E-2</v>
      </c>
    </row>
    <row r="97" spans="1:3" x14ac:dyDescent="0.25">
      <c r="A97" s="7">
        <v>41456</v>
      </c>
      <c r="B97">
        <v>1.22749371125194</v>
      </c>
      <c r="C97">
        <f t="shared" si="2"/>
        <v>3.6817711987432243E-2</v>
      </c>
    </row>
    <row r="98" spans="1:3" x14ac:dyDescent="0.25">
      <c r="A98" s="7">
        <v>41548</v>
      </c>
      <c r="B98">
        <v>1.2197883454920799</v>
      </c>
      <c r="C98">
        <f t="shared" si="2"/>
        <v>-6.2971010641439664E-3</v>
      </c>
    </row>
    <row r="99" spans="1:3" x14ac:dyDescent="0.25">
      <c r="A99" s="7">
        <v>41640</v>
      </c>
      <c r="B99">
        <v>1.2452609980488201</v>
      </c>
      <c r="C99">
        <f t="shared" si="2"/>
        <v>2.0667788539983724E-2</v>
      </c>
    </row>
    <row r="100" spans="1:3" x14ac:dyDescent="0.25">
      <c r="A100" s="7">
        <v>41730</v>
      </c>
      <c r="B100">
        <v>1.316317074846</v>
      </c>
      <c r="C100">
        <f t="shared" si="2"/>
        <v>5.5492597282061192E-2</v>
      </c>
    </row>
    <row r="101" spans="1:3" x14ac:dyDescent="0.25">
      <c r="A101" s="7">
        <v>41821</v>
      </c>
      <c r="B101">
        <v>1.34129177688933</v>
      </c>
      <c r="C101">
        <f t="shared" si="2"/>
        <v>1.8795419990083422E-2</v>
      </c>
    </row>
    <row r="102" spans="1:3" x14ac:dyDescent="0.25">
      <c r="A102" s="7">
        <v>41913</v>
      </c>
      <c r="B102">
        <v>1.3350631962952899</v>
      </c>
      <c r="C102">
        <f t="shared" si="2"/>
        <v>-4.6545334243480018E-3</v>
      </c>
    </row>
  </sheetData>
  <pageMargins left="0.75" right="0.75" top="1" bottom="1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E5F63-54D6-41FB-B6B4-E184AC8E44AE}">
  <sheetPr codeName="Sheet34"/>
  <dimension ref="A1:P542"/>
  <sheetViews>
    <sheetView topLeftCell="A18" workbookViewId="0">
      <selection activeCell="A8" sqref="A8"/>
    </sheetView>
  </sheetViews>
  <sheetFormatPr defaultRowHeight="15" x14ac:dyDescent="0.25"/>
  <cols>
    <col min="1" max="1" width="9.140625" style="7"/>
    <col min="2" max="2" width="9.85546875" style="7" bestFit="1" customWidth="1"/>
  </cols>
  <sheetData>
    <row r="1" spans="1:15" x14ac:dyDescent="0.25">
      <c r="A1" s="7" t="s">
        <v>3097</v>
      </c>
      <c r="C1" t="s">
        <v>2743</v>
      </c>
      <c r="D1" t="s">
        <v>3293</v>
      </c>
      <c r="E1" t="s">
        <v>86</v>
      </c>
      <c r="F1" t="s">
        <v>3285</v>
      </c>
      <c r="G1" t="s">
        <v>3188</v>
      </c>
      <c r="H1" t="s">
        <v>2727</v>
      </c>
    </row>
    <row r="2" spans="1:15" x14ac:dyDescent="0.25">
      <c r="A2" s="7" t="s">
        <v>3092</v>
      </c>
      <c r="C2" t="s">
        <v>3091</v>
      </c>
      <c r="D2" t="s">
        <v>3292</v>
      </c>
    </row>
    <row r="3" spans="1:15" x14ac:dyDescent="0.25">
      <c r="A3" s="7" t="s">
        <v>3089</v>
      </c>
      <c r="C3" t="s">
        <v>3291</v>
      </c>
      <c r="D3" t="s">
        <v>2934</v>
      </c>
      <c r="E3" t="s">
        <v>3290</v>
      </c>
      <c r="F3" t="s">
        <v>2934</v>
      </c>
      <c r="G3" t="s">
        <v>3053</v>
      </c>
      <c r="H3" t="s">
        <v>101</v>
      </c>
      <c r="I3" t="s">
        <v>3289</v>
      </c>
      <c r="J3" t="s">
        <v>3288</v>
      </c>
      <c r="K3" t="s">
        <v>3287</v>
      </c>
    </row>
    <row r="4" spans="1:15" x14ac:dyDescent="0.25">
      <c r="A4" s="7" t="s">
        <v>3088</v>
      </c>
      <c r="C4" t="s">
        <v>3286</v>
      </c>
      <c r="D4" t="s">
        <v>3285</v>
      </c>
      <c r="E4" t="s">
        <v>3188</v>
      </c>
      <c r="F4" t="s">
        <v>3216</v>
      </c>
    </row>
    <row r="5" spans="1:15" x14ac:dyDescent="0.25">
      <c r="A5" s="7" t="s">
        <v>3083</v>
      </c>
      <c r="C5" t="s">
        <v>3082</v>
      </c>
      <c r="D5" t="s">
        <v>3081</v>
      </c>
      <c r="E5" t="s">
        <v>3080</v>
      </c>
      <c r="F5" t="s">
        <v>3079</v>
      </c>
    </row>
    <row r="6" spans="1:15" x14ac:dyDescent="0.25">
      <c r="A6" s="7" t="s">
        <v>3078</v>
      </c>
      <c r="C6" t="s">
        <v>3077</v>
      </c>
    </row>
    <row r="7" spans="1:15" x14ac:dyDescent="0.25">
      <c r="A7" s="7" t="s">
        <v>3076</v>
      </c>
      <c r="C7" t="s">
        <v>60</v>
      </c>
      <c r="D7" t="s">
        <v>3284</v>
      </c>
      <c r="E7" t="s">
        <v>76</v>
      </c>
      <c r="F7" t="s">
        <v>3283</v>
      </c>
      <c r="G7" t="s">
        <v>86</v>
      </c>
      <c r="H7" t="s">
        <v>3211</v>
      </c>
    </row>
    <row r="8" spans="1:15" x14ac:dyDescent="0.25">
      <c r="A8" s="7" t="s">
        <v>166</v>
      </c>
      <c r="C8" t="s">
        <v>3073</v>
      </c>
      <c r="D8" s="8">
        <v>26665</v>
      </c>
      <c r="E8" t="s">
        <v>76</v>
      </c>
      <c r="F8" s="8">
        <v>42278</v>
      </c>
    </row>
    <row r="9" spans="1:15" x14ac:dyDescent="0.25">
      <c r="A9" s="7" t="s">
        <v>3072</v>
      </c>
      <c r="C9" t="s">
        <v>3071</v>
      </c>
      <c r="D9" s="8">
        <v>42282</v>
      </c>
      <c r="E9" s="102">
        <v>0.15347222222222223</v>
      </c>
      <c r="F9" t="s">
        <v>3116</v>
      </c>
      <c r="G9" t="s">
        <v>3069</v>
      </c>
    </row>
    <row r="10" spans="1:15" x14ac:dyDescent="0.25">
      <c r="A10" s="7" t="s">
        <v>3068</v>
      </c>
      <c r="C10" t="s">
        <v>3282</v>
      </c>
      <c r="D10" t="s">
        <v>2934</v>
      </c>
      <c r="E10" t="s">
        <v>3251</v>
      </c>
      <c r="F10" t="s">
        <v>3281</v>
      </c>
      <c r="G10" t="s">
        <v>3280</v>
      </c>
      <c r="H10" t="s">
        <v>3279</v>
      </c>
      <c r="I10" t="s">
        <v>3180</v>
      </c>
      <c r="J10" t="s">
        <v>119</v>
      </c>
      <c r="K10" t="s">
        <v>63</v>
      </c>
      <c r="L10" t="s">
        <v>3278</v>
      </c>
      <c r="M10" t="s">
        <v>3277</v>
      </c>
      <c r="N10" t="s">
        <v>82</v>
      </c>
    </row>
    <row r="11" spans="1:15" x14ac:dyDescent="0.25">
      <c r="C11" t="s">
        <v>3276</v>
      </c>
      <c r="D11" t="s">
        <v>3275</v>
      </c>
      <c r="E11" t="s">
        <v>3274</v>
      </c>
      <c r="F11" t="s">
        <v>119</v>
      </c>
      <c r="G11" t="s">
        <v>3273</v>
      </c>
      <c r="H11" t="s">
        <v>3272</v>
      </c>
    </row>
    <row r="13" spans="1:15" x14ac:dyDescent="0.25">
      <c r="C13" t="s">
        <v>3231</v>
      </c>
      <c r="D13" t="s">
        <v>3113</v>
      </c>
      <c r="E13" t="s">
        <v>3048</v>
      </c>
      <c r="F13" t="s">
        <v>3229</v>
      </c>
      <c r="G13" t="s">
        <v>3263</v>
      </c>
      <c r="H13" t="s">
        <v>157</v>
      </c>
      <c r="I13" t="s">
        <v>3053</v>
      </c>
      <c r="J13" t="s">
        <v>3255</v>
      </c>
      <c r="K13" t="s">
        <v>3264</v>
      </c>
      <c r="L13" t="s">
        <v>119</v>
      </c>
      <c r="M13" t="s">
        <v>3053</v>
      </c>
      <c r="N13" t="s">
        <v>3241</v>
      </c>
      <c r="O13" t="s">
        <v>3240</v>
      </c>
    </row>
    <row r="14" spans="1:15" x14ac:dyDescent="0.25">
      <c r="C14" t="s">
        <v>3239</v>
      </c>
    </row>
    <row r="15" spans="1:15" x14ac:dyDescent="0.25">
      <c r="C15" t="s">
        <v>3271</v>
      </c>
      <c r="D15" t="s">
        <v>3270</v>
      </c>
    </row>
    <row r="16" spans="1:15" x14ac:dyDescent="0.25">
      <c r="C16" t="s">
        <v>3264</v>
      </c>
      <c r="D16" t="s">
        <v>3169</v>
      </c>
      <c r="E16" t="s">
        <v>3263</v>
      </c>
      <c r="F16" t="s">
        <v>3050</v>
      </c>
      <c r="G16" t="s">
        <v>3086</v>
      </c>
      <c r="H16" t="s">
        <v>3226</v>
      </c>
      <c r="I16" t="s">
        <v>3269</v>
      </c>
      <c r="J16" t="s">
        <v>3268</v>
      </c>
      <c r="K16" t="s">
        <v>3232</v>
      </c>
      <c r="L16" t="s">
        <v>3267</v>
      </c>
      <c r="M16" t="s">
        <v>3266</v>
      </c>
      <c r="N16" t="s">
        <v>3229</v>
      </c>
      <c r="O16" t="s">
        <v>3086</v>
      </c>
    </row>
    <row r="17" spans="1:16" x14ac:dyDescent="0.25">
      <c r="C17" t="s">
        <v>3265</v>
      </c>
      <c r="D17" t="s">
        <v>3053</v>
      </c>
      <c r="E17" t="s">
        <v>3113</v>
      </c>
      <c r="F17" t="s">
        <v>3264</v>
      </c>
      <c r="G17" t="s">
        <v>3169</v>
      </c>
      <c r="H17" t="s">
        <v>3263</v>
      </c>
      <c r="I17" t="s">
        <v>3053</v>
      </c>
      <c r="J17" t="s">
        <v>3227</v>
      </c>
      <c r="K17" t="s">
        <v>3262</v>
      </c>
      <c r="L17" t="s">
        <v>3261</v>
      </c>
    </row>
    <row r="19" spans="1:16" x14ac:dyDescent="0.25">
      <c r="C19" t="s">
        <v>3077</v>
      </c>
      <c r="D19" t="s">
        <v>3242</v>
      </c>
      <c r="E19" t="s">
        <v>3169</v>
      </c>
      <c r="F19" t="s">
        <v>3183</v>
      </c>
      <c r="G19" t="s">
        <v>2934</v>
      </c>
      <c r="H19" t="s">
        <v>3053</v>
      </c>
      <c r="I19" t="s">
        <v>3251</v>
      </c>
      <c r="J19" t="s">
        <v>3113</v>
      </c>
      <c r="K19" t="s">
        <v>3042</v>
      </c>
      <c r="L19" t="s">
        <v>3260</v>
      </c>
    </row>
    <row r="20" spans="1:16" x14ac:dyDescent="0.25">
      <c r="C20" t="s">
        <v>3259</v>
      </c>
      <c r="D20" t="s">
        <v>82</v>
      </c>
      <c r="E20" t="s">
        <v>3053</v>
      </c>
      <c r="F20" t="s">
        <v>3258</v>
      </c>
      <c r="G20" t="s">
        <v>3257</v>
      </c>
      <c r="H20" t="s">
        <v>3229</v>
      </c>
      <c r="I20" t="s">
        <v>3256</v>
      </c>
      <c r="J20" t="s">
        <v>88</v>
      </c>
      <c r="K20" t="s">
        <v>3053</v>
      </c>
      <c r="L20" t="s">
        <v>3255</v>
      </c>
      <c r="M20" t="s">
        <v>3254</v>
      </c>
      <c r="N20" t="s">
        <v>3253</v>
      </c>
      <c r="O20" t="s">
        <v>3244</v>
      </c>
      <c r="P20" t="s">
        <v>3252</v>
      </c>
    </row>
    <row r="21" spans="1:16" x14ac:dyDescent="0.25">
      <c r="C21" t="s">
        <v>3251</v>
      </c>
      <c r="D21" t="s">
        <v>3242</v>
      </c>
      <c r="E21" t="s">
        <v>3169</v>
      </c>
      <c r="F21" t="s">
        <v>3133</v>
      </c>
      <c r="G21" t="s">
        <v>82</v>
      </c>
      <c r="H21" t="s">
        <v>3053</v>
      </c>
      <c r="I21" t="s">
        <v>3250</v>
      </c>
      <c r="J21" t="s">
        <v>3249</v>
      </c>
    </row>
    <row r="23" spans="1:16" x14ac:dyDescent="0.25">
      <c r="C23" t="s">
        <v>3248</v>
      </c>
      <c r="D23" t="s">
        <v>3247</v>
      </c>
      <c r="E23" t="s">
        <v>3246</v>
      </c>
      <c r="F23" t="s">
        <v>3053</v>
      </c>
      <c r="G23" t="s">
        <v>3242</v>
      </c>
      <c r="H23" t="s">
        <v>160</v>
      </c>
      <c r="I23" t="s">
        <v>3050</v>
      </c>
      <c r="J23" t="s">
        <v>3053</v>
      </c>
      <c r="K23" t="s">
        <v>3237</v>
      </c>
      <c r="L23" t="s">
        <v>3225</v>
      </c>
      <c r="M23" t="s">
        <v>3245</v>
      </c>
      <c r="N23" t="s">
        <v>3244</v>
      </c>
    </row>
    <row r="24" spans="1:16" x14ac:dyDescent="0.25">
      <c r="C24" t="s">
        <v>3243</v>
      </c>
      <c r="D24" t="s">
        <v>76</v>
      </c>
      <c r="E24" t="s">
        <v>3053</v>
      </c>
      <c r="F24" t="s">
        <v>3242</v>
      </c>
      <c r="G24" t="s">
        <v>119</v>
      </c>
      <c r="H24" t="s">
        <v>3053</v>
      </c>
      <c r="I24" t="s">
        <v>3241</v>
      </c>
      <c r="J24" t="s">
        <v>3240</v>
      </c>
      <c r="K24" t="s">
        <v>3239</v>
      </c>
      <c r="L24" t="s">
        <v>3238</v>
      </c>
      <c r="M24" t="s">
        <v>3053</v>
      </c>
      <c r="N24" t="s">
        <v>3237</v>
      </c>
    </row>
    <row r="25" spans="1:16" x14ac:dyDescent="0.25">
      <c r="C25" t="s">
        <v>3225</v>
      </c>
      <c r="D25" t="s">
        <v>3229</v>
      </c>
      <c r="E25" t="s">
        <v>3236</v>
      </c>
      <c r="F25" t="s">
        <v>3050</v>
      </c>
      <c r="G25" t="s">
        <v>3086</v>
      </c>
      <c r="H25" t="s">
        <v>3235</v>
      </c>
      <c r="I25" t="s">
        <v>3234</v>
      </c>
      <c r="J25" t="s">
        <v>3233</v>
      </c>
      <c r="K25" t="s">
        <v>3232</v>
      </c>
      <c r="L25" t="s">
        <v>3231</v>
      </c>
      <c r="M25" t="s">
        <v>3230</v>
      </c>
      <c r="N25" t="s">
        <v>3229</v>
      </c>
    </row>
    <row r="26" spans="1:16" x14ac:dyDescent="0.25">
      <c r="C26" t="s">
        <v>3228</v>
      </c>
      <c r="D26" t="s">
        <v>3050</v>
      </c>
      <c r="E26" t="s">
        <v>3053</v>
      </c>
      <c r="F26" t="s">
        <v>3227</v>
      </c>
      <c r="G26" t="s">
        <v>3133</v>
      </c>
      <c r="H26" t="s">
        <v>3226</v>
      </c>
      <c r="I26" t="s">
        <v>3225</v>
      </c>
      <c r="J26" t="s">
        <v>3224</v>
      </c>
    </row>
    <row r="28" spans="1:16" x14ac:dyDescent="0.25">
      <c r="A28" s="7" t="s">
        <v>3034</v>
      </c>
      <c r="C28" t="s">
        <v>3033</v>
      </c>
    </row>
    <row r="29" spans="1:16" x14ac:dyDescent="0.25">
      <c r="A29" s="7">
        <v>26665</v>
      </c>
      <c r="B29">
        <f t="shared" ref="B29:B92" si="0">YEAR(A29)</f>
        <v>1973</v>
      </c>
      <c r="C29" s="3">
        <v>8.0040999999999993</v>
      </c>
    </row>
    <row r="30" spans="1:16" x14ac:dyDescent="0.25">
      <c r="A30" s="7">
        <v>26696</v>
      </c>
      <c r="B30">
        <f t="shared" si="0"/>
        <v>1973</v>
      </c>
      <c r="C30" s="3">
        <v>7.7538</v>
      </c>
    </row>
    <row r="31" spans="1:16" x14ac:dyDescent="0.25">
      <c r="A31" s="7">
        <v>26724</v>
      </c>
      <c r="B31">
        <f t="shared" si="0"/>
        <v>1973</v>
      </c>
      <c r="C31" s="3">
        <v>7.5465</v>
      </c>
    </row>
    <row r="32" spans="1:16" x14ac:dyDescent="0.25">
      <c r="A32" s="7">
        <v>26755</v>
      </c>
      <c r="B32">
        <f t="shared" si="0"/>
        <v>1973</v>
      </c>
      <c r="C32" s="3">
        <v>7.5461999999999998</v>
      </c>
    </row>
    <row r="33" spans="1:3" x14ac:dyDescent="0.25">
      <c r="A33" s="7">
        <v>26785</v>
      </c>
      <c r="B33">
        <f t="shared" si="0"/>
        <v>1973</v>
      </c>
      <c r="C33" s="3">
        <v>7.4927000000000001</v>
      </c>
    </row>
    <row r="34" spans="1:3" x14ac:dyDescent="0.25">
      <c r="A34" s="7">
        <v>26816</v>
      </c>
      <c r="B34">
        <f t="shared" si="0"/>
        <v>1973</v>
      </c>
      <c r="C34" s="3">
        <v>7.2718999999999996</v>
      </c>
    </row>
    <row r="35" spans="1:3" x14ac:dyDescent="0.25">
      <c r="A35" s="7">
        <v>26846</v>
      </c>
      <c r="B35">
        <f t="shared" si="0"/>
        <v>1973</v>
      </c>
      <c r="C35" s="3">
        <v>7.351</v>
      </c>
    </row>
    <row r="36" spans="1:3" x14ac:dyDescent="0.25">
      <c r="A36" s="7">
        <v>26877</v>
      </c>
      <c r="B36">
        <f t="shared" si="0"/>
        <v>1973</v>
      </c>
      <c r="C36" s="3">
        <v>7.5643000000000002</v>
      </c>
    </row>
    <row r="37" spans="1:3" x14ac:dyDescent="0.25">
      <c r="A37" s="7">
        <v>26908</v>
      </c>
      <c r="B37">
        <f t="shared" si="0"/>
        <v>1973</v>
      </c>
      <c r="C37" s="3">
        <v>7.7</v>
      </c>
    </row>
    <row r="38" spans="1:3" x14ac:dyDescent="0.25">
      <c r="A38" s="7">
        <v>26938</v>
      </c>
      <c r="B38">
        <f t="shared" si="0"/>
        <v>1973</v>
      </c>
      <c r="C38" s="3">
        <v>7.7271000000000001</v>
      </c>
    </row>
    <row r="39" spans="1:3" x14ac:dyDescent="0.25">
      <c r="A39" s="7">
        <v>26969</v>
      </c>
      <c r="B39">
        <f t="shared" si="0"/>
        <v>1973</v>
      </c>
      <c r="C39" s="3">
        <v>7.8339999999999996</v>
      </c>
    </row>
    <row r="40" spans="1:3" x14ac:dyDescent="0.25">
      <c r="A40" s="7">
        <v>26999</v>
      </c>
      <c r="B40">
        <f t="shared" si="0"/>
        <v>1973</v>
      </c>
      <c r="C40" s="3">
        <v>8.11</v>
      </c>
    </row>
    <row r="41" spans="1:3" x14ac:dyDescent="0.25">
      <c r="A41" s="7">
        <v>27030</v>
      </c>
      <c r="B41">
        <f t="shared" si="0"/>
        <v>1974</v>
      </c>
      <c r="C41" s="3">
        <v>8.4376999999999995</v>
      </c>
    </row>
    <row r="42" spans="1:3" x14ac:dyDescent="0.25">
      <c r="A42" s="7">
        <v>27061</v>
      </c>
      <c r="B42">
        <f t="shared" si="0"/>
        <v>1974</v>
      </c>
      <c r="C42" s="3">
        <v>8.2444000000000006</v>
      </c>
    </row>
    <row r="43" spans="1:3" x14ac:dyDescent="0.25">
      <c r="A43" s="7">
        <v>27089</v>
      </c>
      <c r="B43">
        <f t="shared" si="0"/>
        <v>1974</v>
      </c>
      <c r="C43" s="3">
        <v>8.0566999999999993</v>
      </c>
    </row>
    <row r="44" spans="1:3" x14ac:dyDescent="0.25">
      <c r="A44" s="7">
        <v>27120</v>
      </c>
      <c r="B44">
        <f t="shared" si="0"/>
        <v>1974</v>
      </c>
      <c r="C44" s="3">
        <v>7.8654999999999999</v>
      </c>
    </row>
    <row r="45" spans="1:3" x14ac:dyDescent="0.25">
      <c r="A45" s="7">
        <v>27150</v>
      </c>
      <c r="B45">
        <f t="shared" si="0"/>
        <v>1974</v>
      </c>
      <c r="C45" s="3">
        <v>7.7854999999999999</v>
      </c>
    </row>
    <row r="46" spans="1:3" x14ac:dyDescent="0.25">
      <c r="A46" s="7">
        <v>27181</v>
      </c>
      <c r="B46">
        <f t="shared" si="0"/>
        <v>1974</v>
      </c>
      <c r="C46" s="3">
        <v>7.8490000000000002</v>
      </c>
    </row>
    <row r="47" spans="1:3" x14ac:dyDescent="0.25">
      <c r="A47" s="7">
        <v>27211</v>
      </c>
      <c r="B47">
        <f t="shared" si="0"/>
        <v>1974</v>
      </c>
      <c r="C47" s="3">
        <v>7.8345000000000002</v>
      </c>
    </row>
    <row r="48" spans="1:3" x14ac:dyDescent="0.25">
      <c r="A48" s="7">
        <v>27242</v>
      </c>
      <c r="B48">
        <f t="shared" si="0"/>
        <v>1974</v>
      </c>
      <c r="C48" s="3">
        <v>7.9840999999999998</v>
      </c>
    </row>
    <row r="49" spans="1:3" x14ac:dyDescent="0.25">
      <c r="A49" s="7">
        <v>27273</v>
      </c>
      <c r="B49">
        <f t="shared" si="0"/>
        <v>1974</v>
      </c>
      <c r="C49" s="3">
        <v>8.1210000000000004</v>
      </c>
    </row>
    <row r="50" spans="1:3" x14ac:dyDescent="0.25">
      <c r="A50" s="7">
        <v>27303</v>
      </c>
      <c r="B50">
        <f t="shared" si="0"/>
        <v>1974</v>
      </c>
      <c r="C50" s="3">
        <v>8.0504999999999995</v>
      </c>
    </row>
    <row r="51" spans="1:3" x14ac:dyDescent="0.25">
      <c r="A51" s="7">
        <v>27334</v>
      </c>
      <c r="B51">
        <f t="shared" si="0"/>
        <v>1974</v>
      </c>
      <c r="C51" s="3">
        <v>8.0643999999999991</v>
      </c>
    </row>
    <row r="52" spans="1:3" x14ac:dyDescent="0.25">
      <c r="A52" s="7">
        <v>27364</v>
      </c>
      <c r="B52">
        <f t="shared" si="0"/>
        <v>1974</v>
      </c>
      <c r="C52" s="3">
        <v>8.0952000000000002</v>
      </c>
    </row>
    <row r="53" spans="1:3" x14ac:dyDescent="0.25">
      <c r="A53" s="7">
        <v>27395</v>
      </c>
      <c r="B53">
        <f t="shared" si="0"/>
        <v>1975</v>
      </c>
      <c r="C53" s="3">
        <v>8.1300000000000008</v>
      </c>
    </row>
    <row r="54" spans="1:3" x14ac:dyDescent="0.25">
      <c r="A54" s="7">
        <v>27426</v>
      </c>
      <c r="B54">
        <f t="shared" si="0"/>
        <v>1975</v>
      </c>
      <c r="C54" s="3">
        <v>7.9717000000000002</v>
      </c>
    </row>
    <row r="55" spans="1:3" x14ac:dyDescent="0.25">
      <c r="A55" s="7">
        <v>27454</v>
      </c>
      <c r="B55">
        <f t="shared" si="0"/>
        <v>1975</v>
      </c>
      <c r="C55" s="3">
        <v>7.75</v>
      </c>
    </row>
    <row r="56" spans="1:3" x14ac:dyDescent="0.25">
      <c r="A56" s="7">
        <v>27485</v>
      </c>
      <c r="B56">
        <f t="shared" si="0"/>
        <v>1975</v>
      </c>
      <c r="C56" s="3">
        <v>7.8841000000000001</v>
      </c>
    </row>
    <row r="57" spans="1:3" x14ac:dyDescent="0.25">
      <c r="A57" s="7">
        <v>27515</v>
      </c>
      <c r="B57">
        <f t="shared" si="0"/>
        <v>1975</v>
      </c>
      <c r="C57" s="3">
        <v>8.07</v>
      </c>
    </row>
    <row r="58" spans="1:3" x14ac:dyDescent="0.25">
      <c r="A58" s="7">
        <v>27546</v>
      </c>
      <c r="B58">
        <f t="shared" si="0"/>
        <v>1975</v>
      </c>
      <c r="C58" s="3">
        <v>8.1913999999999998</v>
      </c>
    </row>
    <row r="59" spans="1:3" x14ac:dyDescent="0.25">
      <c r="A59" s="7">
        <v>27576</v>
      </c>
      <c r="B59">
        <f t="shared" si="0"/>
        <v>1975</v>
      </c>
      <c r="C59" s="3">
        <v>8.4894999999999996</v>
      </c>
    </row>
    <row r="60" spans="1:3" x14ac:dyDescent="0.25">
      <c r="A60" s="7">
        <v>27607</v>
      </c>
      <c r="B60">
        <f t="shared" si="0"/>
        <v>1975</v>
      </c>
      <c r="C60" s="3">
        <v>8.7895000000000003</v>
      </c>
    </row>
    <row r="61" spans="1:3" x14ac:dyDescent="0.25">
      <c r="A61" s="7">
        <v>27638</v>
      </c>
      <c r="B61">
        <f t="shared" si="0"/>
        <v>1975</v>
      </c>
      <c r="C61" s="3">
        <v>8.8648000000000007</v>
      </c>
    </row>
    <row r="62" spans="1:3" x14ac:dyDescent="0.25">
      <c r="A62" s="7">
        <v>27668</v>
      </c>
      <c r="B62">
        <f t="shared" si="0"/>
        <v>1975</v>
      </c>
      <c r="C62" s="3">
        <v>8.8945000000000007</v>
      </c>
    </row>
    <row r="63" spans="1:3" x14ac:dyDescent="0.25">
      <c r="A63" s="7">
        <v>27699</v>
      </c>
      <c r="B63">
        <f t="shared" si="0"/>
        <v>1975</v>
      </c>
      <c r="C63" s="3">
        <v>8.8994</v>
      </c>
    </row>
    <row r="64" spans="1:3" x14ac:dyDescent="0.25">
      <c r="A64" s="7">
        <v>27729</v>
      </c>
      <c r="B64">
        <f t="shared" si="0"/>
        <v>1975</v>
      </c>
      <c r="C64" s="3">
        <v>8.9826999999999995</v>
      </c>
    </row>
    <row r="65" spans="1:3" x14ac:dyDescent="0.25">
      <c r="A65" s="7">
        <v>27760</v>
      </c>
      <c r="B65">
        <f t="shared" si="0"/>
        <v>1976</v>
      </c>
      <c r="C65" s="3">
        <v>8.9471000000000007</v>
      </c>
    </row>
    <row r="66" spans="1:3" x14ac:dyDescent="0.25">
      <c r="A66" s="7">
        <v>27791</v>
      </c>
      <c r="B66">
        <f t="shared" si="0"/>
        <v>1976</v>
      </c>
      <c r="C66" s="3">
        <v>8.9389000000000003</v>
      </c>
    </row>
    <row r="67" spans="1:3" x14ac:dyDescent="0.25">
      <c r="A67" s="7">
        <v>27820</v>
      </c>
      <c r="B67">
        <f t="shared" si="0"/>
        <v>1976</v>
      </c>
      <c r="C67" s="3">
        <v>8.9648000000000003</v>
      </c>
    </row>
    <row r="68" spans="1:3" x14ac:dyDescent="0.25">
      <c r="A68" s="7">
        <v>27851</v>
      </c>
      <c r="B68">
        <f t="shared" si="0"/>
        <v>1976</v>
      </c>
      <c r="C68" s="3">
        <v>8.9917999999999996</v>
      </c>
    </row>
    <row r="69" spans="1:3" x14ac:dyDescent="0.25">
      <c r="A69" s="7">
        <v>27881</v>
      </c>
      <c r="B69">
        <f t="shared" si="0"/>
        <v>1976</v>
      </c>
      <c r="C69" s="3">
        <v>9.0265000000000004</v>
      </c>
    </row>
    <row r="70" spans="1:3" x14ac:dyDescent="0.25">
      <c r="A70" s="7">
        <v>27912</v>
      </c>
      <c r="B70">
        <f t="shared" si="0"/>
        <v>1976</v>
      </c>
      <c r="C70" s="3">
        <v>9.1109000000000009</v>
      </c>
    </row>
    <row r="71" spans="1:3" x14ac:dyDescent="0.25">
      <c r="A71" s="7">
        <v>27942</v>
      </c>
      <c r="B71">
        <f t="shared" si="0"/>
        <v>1976</v>
      </c>
      <c r="C71" s="3">
        <v>8.9232999999999993</v>
      </c>
    </row>
    <row r="72" spans="1:3" x14ac:dyDescent="0.25">
      <c r="A72" s="7">
        <v>27973</v>
      </c>
      <c r="B72">
        <f t="shared" si="0"/>
        <v>1976</v>
      </c>
      <c r="C72" s="3">
        <v>8.9755000000000003</v>
      </c>
    </row>
    <row r="73" spans="1:3" x14ac:dyDescent="0.25">
      <c r="A73" s="7">
        <v>28004</v>
      </c>
      <c r="B73">
        <f t="shared" si="0"/>
        <v>1976</v>
      </c>
      <c r="C73" s="3">
        <v>9.0614000000000008</v>
      </c>
    </row>
    <row r="74" spans="1:3" x14ac:dyDescent="0.25">
      <c r="A74" s="7">
        <v>28034</v>
      </c>
      <c r="B74">
        <f t="shared" si="0"/>
        <v>1976</v>
      </c>
      <c r="C74" s="3">
        <v>8.8960000000000008</v>
      </c>
    </row>
    <row r="75" spans="1:3" x14ac:dyDescent="0.25">
      <c r="A75" s="7">
        <v>28065</v>
      </c>
      <c r="B75">
        <f t="shared" si="0"/>
        <v>1976</v>
      </c>
      <c r="C75" s="3">
        <v>8.9657999999999998</v>
      </c>
    </row>
    <row r="76" spans="1:3" x14ac:dyDescent="0.25">
      <c r="A76" s="7">
        <v>28095</v>
      </c>
      <c r="B76">
        <f t="shared" si="0"/>
        <v>1976</v>
      </c>
      <c r="C76" s="3">
        <v>8.8535000000000004</v>
      </c>
    </row>
    <row r="77" spans="1:3" x14ac:dyDescent="0.25">
      <c r="A77" s="7">
        <v>28126</v>
      </c>
      <c r="B77">
        <f t="shared" si="0"/>
        <v>1977</v>
      </c>
      <c r="C77" s="3">
        <v>8.9052000000000007</v>
      </c>
    </row>
    <row r="78" spans="1:3" x14ac:dyDescent="0.25">
      <c r="A78" s="7">
        <v>28157</v>
      </c>
      <c r="B78">
        <f t="shared" si="0"/>
        <v>1977</v>
      </c>
      <c r="C78" s="3">
        <v>8.8626000000000005</v>
      </c>
    </row>
    <row r="79" spans="1:3" x14ac:dyDescent="0.25">
      <c r="A79" s="7">
        <v>28185</v>
      </c>
      <c r="B79">
        <f t="shared" si="0"/>
        <v>1977</v>
      </c>
      <c r="C79" s="3">
        <v>8.8416999999999994</v>
      </c>
    </row>
    <row r="80" spans="1:3" x14ac:dyDescent="0.25">
      <c r="A80" s="7">
        <v>28216</v>
      </c>
      <c r="B80">
        <f t="shared" si="0"/>
        <v>1977</v>
      </c>
      <c r="C80" s="3">
        <v>8.8429000000000002</v>
      </c>
    </row>
    <row r="81" spans="1:3" x14ac:dyDescent="0.25">
      <c r="A81" s="7">
        <v>28246</v>
      </c>
      <c r="B81">
        <f t="shared" si="0"/>
        <v>1977</v>
      </c>
      <c r="C81" s="3">
        <v>8.8338000000000001</v>
      </c>
    </row>
    <row r="82" spans="1:3" x14ac:dyDescent="0.25">
      <c r="A82" s="7">
        <v>28277</v>
      </c>
      <c r="B82">
        <f t="shared" si="0"/>
        <v>1977</v>
      </c>
      <c r="C82" s="3">
        <v>8.8605</v>
      </c>
    </row>
    <row r="83" spans="1:3" x14ac:dyDescent="0.25">
      <c r="A83" s="7">
        <v>28307</v>
      </c>
      <c r="B83">
        <f t="shared" si="0"/>
        <v>1977</v>
      </c>
      <c r="C83" s="3">
        <v>8.8163</v>
      </c>
    </row>
    <row r="84" spans="1:3" x14ac:dyDescent="0.25">
      <c r="A84" s="7">
        <v>28338</v>
      </c>
      <c r="B84">
        <f t="shared" si="0"/>
        <v>1977</v>
      </c>
      <c r="C84" s="3">
        <v>8.7212999999999994</v>
      </c>
    </row>
    <row r="85" spans="1:3" x14ac:dyDescent="0.25">
      <c r="A85" s="7">
        <v>28369</v>
      </c>
      <c r="B85">
        <f t="shared" si="0"/>
        <v>1977</v>
      </c>
      <c r="C85" s="3">
        <v>8.73</v>
      </c>
    </row>
    <row r="86" spans="1:3" x14ac:dyDescent="0.25">
      <c r="A86" s="7">
        <v>28399</v>
      </c>
      <c r="B86">
        <f t="shared" si="0"/>
        <v>1977</v>
      </c>
      <c r="C86" s="3">
        <v>8.6150000000000002</v>
      </c>
    </row>
    <row r="87" spans="1:3" x14ac:dyDescent="0.25">
      <c r="A87" s="7">
        <v>28430</v>
      </c>
      <c r="B87">
        <f t="shared" si="0"/>
        <v>1977</v>
      </c>
      <c r="C87" s="3">
        <v>8.6404999999999994</v>
      </c>
    </row>
    <row r="88" spans="1:3" x14ac:dyDescent="0.25">
      <c r="A88" s="7">
        <v>28460</v>
      </c>
      <c r="B88">
        <f t="shared" si="0"/>
        <v>1977</v>
      </c>
      <c r="C88" s="3">
        <v>8.5371000000000006</v>
      </c>
    </row>
    <row r="89" spans="1:3" x14ac:dyDescent="0.25">
      <c r="A89" s="7">
        <v>28491</v>
      </c>
      <c r="B89">
        <f t="shared" si="0"/>
        <v>1978</v>
      </c>
      <c r="C89" s="3">
        <v>8.2010000000000005</v>
      </c>
    </row>
    <row r="90" spans="1:3" x14ac:dyDescent="0.25">
      <c r="A90" s="7">
        <v>28522</v>
      </c>
      <c r="B90">
        <f t="shared" si="0"/>
        <v>1978</v>
      </c>
      <c r="C90" s="3">
        <v>8.1094000000000008</v>
      </c>
    </row>
    <row r="91" spans="1:3" x14ac:dyDescent="0.25">
      <c r="A91" s="7">
        <v>28550</v>
      </c>
      <c r="B91">
        <f t="shared" si="0"/>
        <v>1978</v>
      </c>
      <c r="C91" s="3">
        <v>8.2078000000000007</v>
      </c>
    </row>
    <row r="92" spans="1:3" x14ac:dyDescent="0.25">
      <c r="A92" s="7">
        <v>28581</v>
      </c>
      <c r="B92">
        <f t="shared" si="0"/>
        <v>1978</v>
      </c>
      <c r="C92" s="3">
        <v>8.4649999999999999</v>
      </c>
    </row>
    <row r="93" spans="1:3" x14ac:dyDescent="0.25">
      <c r="A93" s="7">
        <v>28611</v>
      </c>
      <c r="B93">
        <f t="shared" ref="B93:B156" si="1">YEAR(A93)</f>
        <v>1978</v>
      </c>
      <c r="C93" s="3">
        <v>8.5827000000000009</v>
      </c>
    </row>
    <row r="94" spans="1:3" x14ac:dyDescent="0.25">
      <c r="A94" s="7">
        <v>28642</v>
      </c>
      <c r="B94">
        <f t="shared" si="1"/>
        <v>1978</v>
      </c>
      <c r="C94" s="3">
        <v>8.4040999999999997</v>
      </c>
    </row>
    <row r="95" spans="1:3" x14ac:dyDescent="0.25">
      <c r="A95" s="7">
        <v>28672</v>
      </c>
      <c r="B95">
        <f t="shared" si="1"/>
        <v>1978</v>
      </c>
      <c r="C95" s="3">
        <v>8.1664999999999992</v>
      </c>
    </row>
    <row r="96" spans="1:3" x14ac:dyDescent="0.25">
      <c r="A96" s="7">
        <v>28703</v>
      </c>
      <c r="B96">
        <f t="shared" si="1"/>
        <v>1978</v>
      </c>
      <c r="C96" s="3">
        <v>8.0138999999999996</v>
      </c>
    </row>
    <row r="97" spans="1:3" x14ac:dyDescent="0.25">
      <c r="A97" s="7">
        <v>28734</v>
      </c>
      <c r="B97">
        <f t="shared" si="1"/>
        <v>1978</v>
      </c>
      <c r="C97" s="3">
        <v>8.0365000000000002</v>
      </c>
    </row>
    <row r="98" spans="1:3" x14ac:dyDescent="0.25">
      <c r="A98" s="7">
        <v>28764</v>
      </c>
      <c r="B98">
        <f t="shared" si="1"/>
        <v>1978</v>
      </c>
      <c r="C98" s="3">
        <v>7.9109999999999996</v>
      </c>
    </row>
    <row r="99" spans="1:3" x14ac:dyDescent="0.25">
      <c r="A99" s="7">
        <v>28795</v>
      </c>
      <c r="B99">
        <f t="shared" si="1"/>
        <v>1978</v>
      </c>
      <c r="C99" s="3">
        <v>8.0335000000000001</v>
      </c>
    </row>
    <row r="100" spans="1:3" x14ac:dyDescent="0.25">
      <c r="A100" s="7">
        <v>28825</v>
      </c>
      <c r="B100">
        <f t="shared" si="1"/>
        <v>1978</v>
      </c>
      <c r="C100" s="3">
        <v>8.2159999999999993</v>
      </c>
    </row>
    <row r="101" spans="1:3" x14ac:dyDescent="0.25">
      <c r="A101" s="7">
        <v>28856</v>
      </c>
      <c r="B101">
        <f t="shared" si="1"/>
        <v>1979</v>
      </c>
      <c r="C101" s="3">
        <v>8.2090999999999994</v>
      </c>
    </row>
    <row r="102" spans="1:3" x14ac:dyDescent="0.25">
      <c r="A102" s="7">
        <v>28887</v>
      </c>
      <c r="B102">
        <f t="shared" si="1"/>
        <v>1979</v>
      </c>
      <c r="C102" s="3">
        <v>8.25</v>
      </c>
    </row>
    <row r="103" spans="1:3" x14ac:dyDescent="0.25">
      <c r="A103" s="7">
        <v>28915</v>
      </c>
      <c r="B103">
        <f t="shared" si="1"/>
        <v>1979</v>
      </c>
      <c r="C103" s="3">
        <v>8.2417999999999996</v>
      </c>
    </row>
    <row r="104" spans="1:3" x14ac:dyDescent="0.25">
      <c r="A104" s="7">
        <v>28946</v>
      </c>
      <c r="B104">
        <f t="shared" si="1"/>
        <v>1979</v>
      </c>
      <c r="C104" s="3">
        <v>8.2062000000000008</v>
      </c>
    </row>
    <row r="105" spans="1:3" x14ac:dyDescent="0.25">
      <c r="A105" s="7">
        <v>28976</v>
      </c>
      <c r="B105">
        <f t="shared" si="1"/>
        <v>1979</v>
      </c>
      <c r="C105" s="3">
        <v>8.2890999999999995</v>
      </c>
    </row>
    <row r="106" spans="1:3" x14ac:dyDescent="0.25">
      <c r="A106" s="7">
        <v>29007</v>
      </c>
      <c r="B106">
        <f t="shared" si="1"/>
        <v>1979</v>
      </c>
      <c r="C106" s="3">
        <v>8.1189999999999998</v>
      </c>
    </row>
    <row r="107" spans="1:3" x14ac:dyDescent="0.25">
      <c r="A107" s="7">
        <v>29037</v>
      </c>
      <c r="B107">
        <f t="shared" si="1"/>
        <v>1979</v>
      </c>
      <c r="C107" s="3">
        <v>7.9066999999999998</v>
      </c>
    </row>
    <row r="108" spans="1:3" x14ac:dyDescent="0.25">
      <c r="A108" s="7">
        <v>29068</v>
      </c>
      <c r="B108">
        <f t="shared" si="1"/>
        <v>1979</v>
      </c>
      <c r="C108" s="3">
        <v>8.0113000000000003</v>
      </c>
    </row>
    <row r="109" spans="1:3" x14ac:dyDescent="0.25">
      <c r="A109" s="7">
        <v>29099</v>
      </c>
      <c r="B109">
        <f t="shared" si="1"/>
        <v>1979</v>
      </c>
      <c r="C109" s="3">
        <v>8.1357999999999997</v>
      </c>
    </row>
    <row r="110" spans="1:3" x14ac:dyDescent="0.25">
      <c r="A110" s="7">
        <v>29129</v>
      </c>
      <c r="B110">
        <f t="shared" si="1"/>
        <v>1979</v>
      </c>
      <c r="C110" s="3">
        <v>8.2258999999999993</v>
      </c>
    </row>
    <row r="111" spans="1:3" x14ac:dyDescent="0.25">
      <c r="A111" s="7">
        <v>29160</v>
      </c>
      <c r="B111">
        <f t="shared" si="1"/>
        <v>1979</v>
      </c>
      <c r="C111" s="3">
        <v>8.1926000000000005</v>
      </c>
    </row>
    <row r="112" spans="1:3" x14ac:dyDescent="0.25">
      <c r="A112" s="7">
        <v>29190</v>
      </c>
      <c r="B112">
        <f t="shared" si="1"/>
        <v>1979</v>
      </c>
      <c r="C112" s="3">
        <v>8.0995000000000008</v>
      </c>
    </row>
    <row r="113" spans="1:3" x14ac:dyDescent="0.25">
      <c r="A113" s="7">
        <v>29221</v>
      </c>
      <c r="B113">
        <f t="shared" si="1"/>
        <v>1980</v>
      </c>
      <c r="C113" s="3">
        <v>7.9882</v>
      </c>
    </row>
    <row r="114" spans="1:3" x14ac:dyDescent="0.25">
      <c r="A114" s="7">
        <v>29252</v>
      </c>
      <c r="B114">
        <f t="shared" si="1"/>
        <v>1980</v>
      </c>
      <c r="C114" s="3">
        <v>7.9816000000000003</v>
      </c>
    </row>
    <row r="115" spans="1:3" x14ac:dyDescent="0.25">
      <c r="A115" s="7">
        <v>29281</v>
      </c>
      <c r="B115">
        <f t="shared" si="1"/>
        <v>1980</v>
      </c>
      <c r="C115" s="3">
        <v>8.1518999999999995</v>
      </c>
    </row>
    <row r="116" spans="1:3" x14ac:dyDescent="0.25">
      <c r="A116" s="7">
        <v>29312</v>
      </c>
      <c r="B116">
        <f t="shared" si="1"/>
        <v>1980</v>
      </c>
      <c r="C116" s="3">
        <v>8.07</v>
      </c>
    </row>
    <row r="117" spans="1:3" x14ac:dyDescent="0.25">
      <c r="A117" s="7">
        <v>29342</v>
      </c>
      <c r="B117">
        <f t="shared" si="1"/>
        <v>1980</v>
      </c>
      <c r="C117" s="3">
        <v>7.8586</v>
      </c>
    </row>
    <row r="118" spans="1:3" x14ac:dyDescent="0.25">
      <c r="A118" s="7">
        <v>29373</v>
      </c>
      <c r="B118">
        <f t="shared" si="1"/>
        <v>1980</v>
      </c>
      <c r="C118" s="3">
        <v>7.8423999999999996</v>
      </c>
    </row>
    <row r="119" spans="1:3" x14ac:dyDescent="0.25">
      <c r="A119" s="7">
        <v>29403</v>
      </c>
      <c r="B119">
        <f t="shared" si="1"/>
        <v>1980</v>
      </c>
      <c r="C119" s="3">
        <v>7.7664</v>
      </c>
    </row>
    <row r="120" spans="1:3" x14ac:dyDescent="0.25">
      <c r="A120" s="7">
        <v>29434</v>
      </c>
      <c r="B120">
        <f t="shared" si="1"/>
        <v>1980</v>
      </c>
      <c r="C120" s="3">
        <v>7.7824</v>
      </c>
    </row>
    <row r="121" spans="1:3" x14ac:dyDescent="0.25">
      <c r="A121" s="7">
        <v>29465</v>
      </c>
      <c r="B121">
        <f t="shared" si="1"/>
        <v>1980</v>
      </c>
      <c r="C121" s="3">
        <v>7.7495000000000003</v>
      </c>
    </row>
    <row r="122" spans="1:3" x14ac:dyDescent="0.25">
      <c r="A122" s="7">
        <v>29495</v>
      </c>
      <c r="B122">
        <f t="shared" si="1"/>
        <v>1980</v>
      </c>
      <c r="C122" s="3">
        <v>7.7323000000000004</v>
      </c>
    </row>
    <row r="123" spans="1:3" x14ac:dyDescent="0.25">
      <c r="A123" s="7">
        <v>29526</v>
      </c>
      <c r="B123">
        <f t="shared" si="1"/>
        <v>1980</v>
      </c>
      <c r="C123" s="3">
        <v>7.7712000000000003</v>
      </c>
    </row>
    <row r="124" spans="1:3" x14ac:dyDescent="0.25">
      <c r="A124" s="7">
        <v>29556</v>
      </c>
      <c r="B124">
        <f t="shared" si="1"/>
        <v>1980</v>
      </c>
      <c r="C124" s="3">
        <v>7.9314</v>
      </c>
    </row>
    <row r="125" spans="1:3" x14ac:dyDescent="0.25">
      <c r="A125" s="7">
        <v>29587</v>
      </c>
      <c r="B125">
        <f t="shared" si="1"/>
        <v>1981</v>
      </c>
      <c r="C125" s="3">
        <v>7.9576000000000002</v>
      </c>
    </row>
    <row r="126" spans="1:3" x14ac:dyDescent="0.25">
      <c r="A126" s="7">
        <v>29618</v>
      </c>
      <c r="B126">
        <f t="shared" si="1"/>
        <v>1981</v>
      </c>
      <c r="C126" s="3">
        <v>8.2210999999999999</v>
      </c>
    </row>
    <row r="127" spans="1:3" x14ac:dyDescent="0.25">
      <c r="A127" s="7">
        <v>29646</v>
      </c>
      <c r="B127">
        <f t="shared" si="1"/>
        <v>1981</v>
      </c>
      <c r="C127" s="3">
        <v>8.2431999999999999</v>
      </c>
    </row>
    <row r="128" spans="1:3" x14ac:dyDescent="0.25">
      <c r="A128" s="7">
        <v>29677</v>
      </c>
      <c r="B128">
        <f t="shared" si="1"/>
        <v>1981</v>
      </c>
      <c r="C128" s="3">
        <v>8.2918000000000003</v>
      </c>
    </row>
    <row r="129" spans="1:3" x14ac:dyDescent="0.25">
      <c r="A129" s="7">
        <v>29707</v>
      </c>
      <c r="B129">
        <f t="shared" si="1"/>
        <v>1981</v>
      </c>
      <c r="C129" s="3">
        <v>8.4045000000000005</v>
      </c>
    </row>
    <row r="130" spans="1:3" x14ac:dyDescent="0.25">
      <c r="A130" s="7">
        <v>29738</v>
      </c>
      <c r="B130">
        <f t="shared" si="1"/>
        <v>1981</v>
      </c>
      <c r="C130" s="3">
        <v>8.5564</v>
      </c>
    </row>
    <row r="131" spans="1:3" x14ac:dyDescent="0.25">
      <c r="A131" s="7">
        <v>29768</v>
      </c>
      <c r="B131">
        <f t="shared" si="1"/>
        <v>1981</v>
      </c>
      <c r="C131" s="3">
        <v>8.9064999999999994</v>
      </c>
    </row>
    <row r="132" spans="1:3" x14ac:dyDescent="0.25">
      <c r="A132" s="7">
        <v>29799</v>
      </c>
      <c r="B132">
        <f t="shared" si="1"/>
        <v>1981</v>
      </c>
      <c r="C132" s="3">
        <v>9.0604999999999993</v>
      </c>
    </row>
    <row r="133" spans="1:3" x14ac:dyDescent="0.25">
      <c r="A133" s="7">
        <v>29830</v>
      </c>
      <c r="B133">
        <f t="shared" si="1"/>
        <v>1981</v>
      </c>
      <c r="C133" s="3">
        <v>9.1151999999999997</v>
      </c>
    </row>
    <row r="134" spans="1:3" x14ac:dyDescent="0.25">
      <c r="A134" s="7">
        <v>29860</v>
      </c>
      <c r="B134">
        <f t="shared" si="1"/>
        <v>1981</v>
      </c>
      <c r="C134" s="3">
        <v>9.1348000000000003</v>
      </c>
    </row>
    <row r="135" spans="1:3" x14ac:dyDescent="0.25">
      <c r="A135" s="7">
        <v>29891</v>
      </c>
      <c r="B135">
        <f t="shared" si="1"/>
        <v>1981</v>
      </c>
      <c r="C135" s="3">
        <v>9.1349999999999998</v>
      </c>
    </row>
    <row r="136" spans="1:3" x14ac:dyDescent="0.25">
      <c r="A136" s="7">
        <v>29921</v>
      </c>
      <c r="B136">
        <f t="shared" si="1"/>
        <v>1981</v>
      </c>
      <c r="C136" s="3">
        <v>9.1304999999999996</v>
      </c>
    </row>
    <row r="137" spans="1:3" x14ac:dyDescent="0.25">
      <c r="A137" s="7">
        <v>29952</v>
      </c>
      <c r="B137">
        <f t="shared" si="1"/>
        <v>1982</v>
      </c>
      <c r="C137" s="3">
        <v>9.1524999999999999</v>
      </c>
    </row>
    <row r="138" spans="1:3" x14ac:dyDescent="0.25">
      <c r="A138" s="7">
        <v>29983</v>
      </c>
      <c r="B138">
        <f t="shared" si="1"/>
        <v>1982</v>
      </c>
      <c r="C138" s="3">
        <v>9.2143999999999995</v>
      </c>
    </row>
    <row r="139" spans="1:3" x14ac:dyDescent="0.25">
      <c r="A139" s="7">
        <v>30011</v>
      </c>
      <c r="B139">
        <f t="shared" si="1"/>
        <v>1982</v>
      </c>
      <c r="C139" s="3">
        <v>9.2934999999999999</v>
      </c>
    </row>
    <row r="140" spans="1:3" x14ac:dyDescent="0.25">
      <c r="A140" s="7">
        <v>30042</v>
      </c>
      <c r="B140">
        <f t="shared" si="1"/>
        <v>1982</v>
      </c>
      <c r="C140" s="3">
        <v>9.3923000000000005</v>
      </c>
    </row>
    <row r="141" spans="1:3" x14ac:dyDescent="0.25">
      <c r="A141" s="7">
        <v>30072</v>
      </c>
      <c r="B141">
        <f t="shared" si="1"/>
        <v>1982</v>
      </c>
      <c r="C141" s="3">
        <v>9.2965</v>
      </c>
    </row>
    <row r="142" spans="1:3" x14ac:dyDescent="0.25">
      <c r="A142" s="7">
        <v>30103</v>
      </c>
      <c r="B142">
        <f t="shared" si="1"/>
        <v>1982</v>
      </c>
      <c r="C142" s="3">
        <v>9.4667999999999992</v>
      </c>
    </row>
    <row r="143" spans="1:3" x14ac:dyDescent="0.25">
      <c r="A143" s="7">
        <v>30133</v>
      </c>
      <c r="B143">
        <f t="shared" si="1"/>
        <v>1982</v>
      </c>
      <c r="C143" s="3">
        <v>9.5632999999999999</v>
      </c>
    </row>
    <row r="144" spans="1:3" x14ac:dyDescent="0.25">
      <c r="A144" s="7">
        <v>30164</v>
      </c>
      <c r="B144">
        <f t="shared" si="1"/>
        <v>1982</v>
      </c>
      <c r="C144" s="3">
        <v>9.5740999999999996</v>
      </c>
    </row>
    <row r="145" spans="1:3" x14ac:dyDescent="0.25">
      <c r="A145" s="7">
        <v>30195</v>
      </c>
      <c r="B145">
        <f t="shared" si="1"/>
        <v>1982</v>
      </c>
      <c r="C145" s="3">
        <v>9.6494999999999997</v>
      </c>
    </row>
    <row r="146" spans="1:3" x14ac:dyDescent="0.25">
      <c r="A146" s="7">
        <v>30225</v>
      </c>
      <c r="B146">
        <f t="shared" si="1"/>
        <v>1982</v>
      </c>
      <c r="C146" s="3">
        <v>9.7004999999999999</v>
      </c>
    </row>
    <row r="147" spans="1:3" x14ac:dyDescent="0.25">
      <c r="A147" s="7">
        <v>30256</v>
      </c>
      <c r="B147">
        <f t="shared" si="1"/>
        <v>1982</v>
      </c>
      <c r="C147" s="3">
        <v>9.7967999999999993</v>
      </c>
    </row>
    <row r="148" spans="1:3" x14ac:dyDescent="0.25">
      <c r="A148" s="7">
        <v>30286</v>
      </c>
      <c r="B148">
        <f t="shared" si="1"/>
        <v>1982</v>
      </c>
      <c r="C148" s="3">
        <v>9.6926000000000005</v>
      </c>
    </row>
    <row r="149" spans="1:3" x14ac:dyDescent="0.25">
      <c r="A149" s="7">
        <v>30317</v>
      </c>
      <c r="B149">
        <f t="shared" si="1"/>
        <v>1983</v>
      </c>
      <c r="C149" s="3">
        <v>9.7937999999999992</v>
      </c>
    </row>
    <row r="150" spans="1:3" x14ac:dyDescent="0.25">
      <c r="A150" s="7">
        <v>30348</v>
      </c>
      <c r="B150">
        <f t="shared" si="1"/>
        <v>1983</v>
      </c>
      <c r="C150" s="3">
        <v>9.9184000000000001</v>
      </c>
    </row>
    <row r="151" spans="1:3" x14ac:dyDescent="0.25">
      <c r="A151" s="7">
        <v>30376</v>
      </c>
      <c r="B151">
        <f t="shared" si="1"/>
        <v>1983</v>
      </c>
      <c r="C151" s="3">
        <v>9.9651999999999994</v>
      </c>
    </row>
    <row r="152" spans="1:3" x14ac:dyDescent="0.25">
      <c r="A152" s="7">
        <v>30407</v>
      </c>
      <c r="B152">
        <f t="shared" si="1"/>
        <v>1983</v>
      </c>
      <c r="C152" s="3">
        <v>9.9824000000000002</v>
      </c>
    </row>
    <row r="153" spans="1:3" x14ac:dyDescent="0.25">
      <c r="A153" s="7">
        <v>30437</v>
      </c>
      <c r="B153">
        <f t="shared" si="1"/>
        <v>1983</v>
      </c>
      <c r="C153" s="3">
        <v>9.9894999999999996</v>
      </c>
    </row>
    <row r="154" spans="1:3" x14ac:dyDescent="0.25">
      <c r="A154" s="7">
        <v>30468</v>
      </c>
      <c r="B154">
        <f t="shared" si="1"/>
        <v>1983</v>
      </c>
      <c r="C154" s="3">
        <v>10.049099999999999</v>
      </c>
    </row>
    <row r="155" spans="1:3" x14ac:dyDescent="0.25">
      <c r="A155" s="7">
        <v>30498</v>
      </c>
      <c r="B155">
        <f t="shared" si="1"/>
        <v>1983</v>
      </c>
      <c r="C155" s="3">
        <v>10.0875</v>
      </c>
    </row>
    <row r="156" spans="1:3" x14ac:dyDescent="0.25">
      <c r="A156" s="7">
        <v>30529</v>
      </c>
      <c r="B156">
        <f t="shared" si="1"/>
        <v>1983</v>
      </c>
      <c r="C156" s="3">
        <v>10.1874</v>
      </c>
    </row>
    <row r="157" spans="1:3" x14ac:dyDescent="0.25">
      <c r="A157" s="7">
        <v>30560</v>
      </c>
      <c r="B157">
        <f t="shared" ref="B157:B220" si="2">YEAR(A157)</f>
        <v>1983</v>
      </c>
      <c r="C157" s="3">
        <v>10.2005</v>
      </c>
    </row>
    <row r="158" spans="1:3" x14ac:dyDescent="0.25">
      <c r="A158" s="7">
        <v>30590</v>
      </c>
      <c r="B158">
        <f t="shared" si="2"/>
        <v>1983</v>
      </c>
      <c r="C158" s="3">
        <v>10.228999999999999</v>
      </c>
    </row>
    <row r="159" spans="1:3" x14ac:dyDescent="0.25">
      <c r="A159" s="7">
        <v>30621</v>
      </c>
      <c r="B159">
        <f t="shared" si="2"/>
        <v>1983</v>
      </c>
      <c r="C159" s="3">
        <v>10.378399999999999</v>
      </c>
    </row>
    <row r="160" spans="1:3" x14ac:dyDescent="0.25">
      <c r="A160" s="7">
        <v>30651</v>
      </c>
      <c r="B160">
        <f t="shared" si="2"/>
        <v>1983</v>
      </c>
      <c r="C160" s="3">
        <v>10.4895</v>
      </c>
    </row>
    <row r="161" spans="1:3" x14ac:dyDescent="0.25">
      <c r="A161" s="7">
        <v>30682</v>
      </c>
      <c r="B161">
        <f t="shared" si="2"/>
        <v>1984</v>
      </c>
      <c r="C161" s="3">
        <v>10.715199999999999</v>
      </c>
    </row>
    <row r="162" spans="1:3" x14ac:dyDescent="0.25">
      <c r="A162" s="7">
        <v>30713</v>
      </c>
      <c r="B162">
        <f t="shared" si="2"/>
        <v>1984</v>
      </c>
      <c r="C162" s="3">
        <v>10.7437</v>
      </c>
    </row>
    <row r="163" spans="1:3" x14ac:dyDescent="0.25">
      <c r="A163" s="7">
        <v>30742</v>
      </c>
      <c r="B163">
        <f t="shared" si="2"/>
        <v>1984</v>
      </c>
      <c r="C163" s="3">
        <v>10.714499999999999</v>
      </c>
    </row>
    <row r="164" spans="1:3" x14ac:dyDescent="0.25">
      <c r="A164" s="7">
        <v>30773</v>
      </c>
      <c r="B164">
        <f t="shared" si="2"/>
        <v>1984</v>
      </c>
      <c r="C164" s="3">
        <v>10.82</v>
      </c>
    </row>
    <row r="165" spans="1:3" x14ac:dyDescent="0.25">
      <c r="A165" s="7">
        <v>30803</v>
      </c>
      <c r="B165">
        <f t="shared" si="2"/>
        <v>1984</v>
      </c>
      <c r="C165" s="3">
        <v>11.0168</v>
      </c>
    </row>
    <row r="166" spans="1:3" x14ac:dyDescent="0.25">
      <c r="A166" s="7">
        <v>30834</v>
      </c>
      <c r="B166">
        <f t="shared" si="2"/>
        <v>1984</v>
      </c>
      <c r="C166" s="3">
        <v>11.063800000000001</v>
      </c>
    </row>
    <row r="167" spans="1:3" x14ac:dyDescent="0.25">
      <c r="A167" s="7">
        <v>30864</v>
      </c>
      <c r="B167">
        <f t="shared" si="2"/>
        <v>1984</v>
      </c>
      <c r="C167" s="3">
        <v>11.3714</v>
      </c>
    </row>
    <row r="168" spans="1:3" x14ac:dyDescent="0.25">
      <c r="A168" s="7">
        <v>30895</v>
      </c>
      <c r="B168">
        <f t="shared" si="2"/>
        <v>1984</v>
      </c>
      <c r="C168" s="3">
        <v>11.556100000000001</v>
      </c>
    </row>
    <row r="169" spans="1:3" x14ac:dyDescent="0.25">
      <c r="A169" s="7">
        <v>30926</v>
      </c>
      <c r="B169">
        <f t="shared" si="2"/>
        <v>1984</v>
      </c>
      <c r="C169" s="3">
        <v>11.8584</v>
      </c>
    </row>
    <row r="170" spans="1:3" x14ac:dyDescent="0.25">
      <c r="A170" s="7">
        <v>30956</v>
      </c>
      <c r="B170">
        <f t="shared" si="2"/>
        <v>1984</v>
      </c>
      <c r="C170" s="3">
        <v>12.0268</v>
      </c>
    </row>
    <row r="171" spans="1:3" x14ac:dyDescent="0.25">
      <c r="A171" s="7">
        <v>30987</v>
      </c>
      <c r="B171">
        <f t="shared" si="2"/>
        <v>1984</v>
      </c>
      <c r="C171" s="3">
        <v>12.0784</v>
      </c>
    </row>
    <row r="172" spans="1:3" x14ac:dyDescent="0.25">
      <c r="A172" s="7">
        <v>31017</v>
      </c>
      <c r="B172">
        <f t="shared" si="2"/>
        <v>1984</v>
      </c>
      <c r="C172" s="3">
        <v>12.2925</v>
      </c>
    </row>
    <row r="173" spans="1:3" x14ac:dyDescent="0.25">
      <c r="A173" s="7">
        <v>31048</v>
      </c>
      <c r="B173">
        <f t="shared" si="2"/>
        <v>1985</v>
      </c>
      <c r="C173" s="3">
        <v>12.6119</v>
      </c>
    </row>
    <row r="174" spans="1:3" x14ac:dyDescent="0.25">
      <c r="A174" s="7">
        <v>31079</v>
      </c>
      <c r="B174">
        <f t="shared" si="2"/>
        <v>1985</v>
      </c>
      <c r="C174" s="3">
        <v>12.9217</v>
      </c>
    </row>
    <row r="175" spans="1:3" x14ac:dyDescent="0.25">
      <c r="A175" s="7">
        <v>31107</v>
      </c>
      <c r="B175">
        <f t="shared" si="2"/>
        <v>1985</v>
      </c>
      <c r="C175" s="3">
        <v>12.8614</v>
      </c>
    </row>
    <row r="176" spans="1:3" x14ac:dyDescent="0.25">
      <c r="A176" s="7">
        <v>31138</v>
      </c>
      <c r="B176">
        <f t="shared" si="2"/>
        <v>1985</v>
      </c>
      <c r="C176" s="3">
        <v>12.400499999999999</v>
      </c>
    </row>
    <row r="177" spans="1:3" x14ac:dyDescent="0.25">
      <c r="A177" s="7">
        <v>31168</v>
      </c>
      <c r="B177">
        <f t="shared" si="2"/>
        <v>1985</v>
      </c>
      <c r="C177" s="3">
        <v>12.500500000000001</v>
      </c>
    </row>
    <row r="178" spans="1:3" x14ac:dyDescent="0.25">
      <c r="A178" s="7">
        <v>31199</v>
      </c>
      <c r="B178">
        <f t="shared" si="2"/>
        <v>1985</v>
      </c>
      <c r="C178" s="3">
        <v>12.4405</v>
      </c>
    </row>
    <row r="179" spans="1:3" x14ac:dyDescent="0.25">
      <c r="A179" s="7">
        <v>31229</v>
      </c>
      <c r="B179">
        <f t="shared" si="2"/>
        <v>1985</v>
      </c>
      <c r="C179" s="3">
        <v>12.0314</v>
      </c>
    </row>
    <row r="180" spans="1:3" x14ac:dyDescent="0.25">
      <c r="A180" s="7">
        <v>31260</v>
      </c>
      <c r="B180">
        <f t="shared" si="2"/>
        <v>1985</v>
      </c>
      <c r="C180" s="3">
        <v>11.8977</v>
      </c>
    </row>
    <row r="181" spans="1:3" x14ac:dyDescent="0.25">
      <c r="A181" s="7">
        <v>31291</v>
      </c>
      <c r="B181">
        <f t="shared" si="2"/>
        <v>1985</v>
      </c>
      <c r="C181" s="3">
        <v>12.125500000000001</v>
      </c>
    </row>
    <row r="182" spans="1:3" x14ac:dyDescent="0.25">
      <c r="A182" s="7">
        <v>31321</v>
      </c>
      <c r="B182">
        <f t="shared" si="2"/>
        <v>1985</v>
      </c>
      <c r="C182" s="3">
        <v>12.033200000000001</v>
      </c>
    </row>
    <row r="183" spans="1:3" x14ac:dyDescent="0.25">
      <c r="A183" s="7">
        <v>31352</v>
      </c>
      <c r="B183">
        <f t="shared" si="2"/>
        <v>1985</v>
      </c>
      <c r="C183" s="3">
        <v>12.101100000000001</v>
      </c>
    </row>
    <row r="184" spans="1:3" x14ac:dyDescent="0.25">
      <c r="A184" s="7">
        <v>31382</v>
      </c>
      <c r="B184">
        <f t="shared" si="2"/>
        <v>1985</v>
      </c>
      <c r="C184" s="3">
        <v>12.1524</v>
      </c>
    </row>
    <row r="185" spans="1:3" x14ac:dyDescent="0.25">
      <c r="A185" s="7">
        <v>31413</v>
      </c>
      <c r="B185">
        <f t="shared" si="2"/>
        <v>1986</v>
      </c>
      <c r="C185" s="3">
        <v>12.2433</v>
      </c>
    </row>
    <row r="186" spans="1:3" x14ac:dyDescent="0.25">
      <c r="A186" s="7">
        <v>31444</v>
      </c>
      <c r="B186">
        <f t="shared" si="2"/>
        <v>1986</v>
      </c>
      <c r="C186" s="3">
        <v>12.37</v>
      </c>
    </row>
    <row r="187" spans="1:3" x14ac:dyDescent="0.25">
      <c r="A187" s="7">
        <v>31472</v>
      </c>
      <c r="B187">
        <f t="shared" si="2"/>
        <v>1986</v>
      </c>
      <c r="C187" s="3">
        <v>12.289</v>
      </c>
    </row>
    <row r="188" spans="1:3" x14ac:dyDescent="0.25">
      <c r="A188" s="7">
        <v>31503</v>
      </c>
      <c r="B188">
        <f t="shared" si="2"/>
        <v>1986</v>
      </c>
      <c r="C188" s="3">
        <v>12.3932</v>
      </c>
    </row>
    <row r="189" spans="1:3" x14ac:dyDescent="0.25">
      <c r="A189" s="7">
        <v>31533</v>
      </c>
      <c r="B189">
        <f t="shared" si="2"/>
        <v>1986</v>
      </c>
      <c r="C189" s="3">
        <v>12.4657</v>
      </c>
    </row>
    <row r="190" spans="1:3" x14ac:dyDescent="0.25">
      <c r="A190" s="7">
        <v>31564</v>
      </c>
      <c r="B190">
        <f t="shared" si="2"/>
        <v>1986</v>
      </c>
      <c r="C190" s="3">
        <v>12.598599999999999</v>
      </c>
    </row>
    <row r="191" spans="1:3" x14ac:dyDescent="0.25">
      <c r="A191" s="7">
        <v>31594</v>
      </c>
      <c r="B191">
        <f t="shared" si="2"/>
        <v>1986</v>
      </c>
      <c r="C191" s="3">
        <v>12.5077</v>
      </c>
    </row>
    <row r="192" spans="1:3" x14ac:dyDescent="0.25">
      <c r="A192" s="7">
        <v>31625</v>
      </c>
      <c r="B192">
        <f t="shared" si="2"/>
        <v>1986</v>
      </c>
      <c r="C192" s="3">
        <v>12.566700000000001</v>
      </c>
    </row>
    <row r="193" spans="1:3" x14ac:dyDescent="0.25">
      <c r="A193" s="7">
        <v>31656</v>
      </c>
      <c r="B193">
        <f t="shared" si="2"/>
        <v>1986</v>
      </c>
      <c r="C193" s="3">
        <v>12.675700000000001</v>
      </c>
    </row>
    <row r="194" spans="1:3" x14ac:dyDescent="0.25">
      <c r="A194" s="7">
        <v>31686</v>
      </c>
      <c r="B194">
        <f t="shared" si="2"/>
        <v>1986</v>
      </c>
      <c r="C194" s="3">
        <v>12.848599999999999</v>
      </c>
    </row>
    <row r="195" spans="1:3" x14ac:dyDescent="0.25">
      <c r="A195" s="7">
        <v>31717</v>
      </c>
      <c r="B195">
        <f t="shared" si="2"/>
        <v>1986</v>
      </c>
      <c r="C195" s="3">
        <v>13.0761</v>
      </c>
    </row>
    <row r="196" spans="1:3" x14ac:dyDescent="0.25">
      <c r="A196" s="7">
        <v>31747</v>
      </c>
      <c r="B196">
        <f t="shared" si="2"/>
        <v>1986</v>
      </c>
      <c r="C196" s="3">
        <v>13.1486</v>
      </c>
    </row>
    <row r="197" spans="1:3" x14ac:dyDescent="0.25">
      <c r="A197" s="7">
        <v>31778</v>
      </c>
      <c r="B197">
        <f t="shared" si="2"/>
        <v>1987</v>
      </c>
      <c r="C197" s="3">
        <v>13.029500000000001</v>
      </c>
    </row>
    <row r="198" spans="1:3" x14ac:dyDescent="0.25">
      <c r="A198" s="7">
        <v>31809</v>
      </c>
      <c r="B198">
        <f t="shared" si="2"/>
        <v>1987</v>
      </c>
      <c r="C198" s="3">
        <v>13.062099999999999</v>
      </c>
    </row>
    <row r="199" spans="1:3" x14ac:dyDescent="0.25">
      <c r="A199" s="7">
        <v>31837</v>
      </c>
      <c r="B199">
        <f t="shared" si="2"/>
        <v>1987</v>
      </c>
      <c r="C199" s="3">
        <v>12.9236</v>
      </c>
    </row>
    <row r="200" spans="1:3" x14ac:dyDescent="0.25">
      <c r="A200" s="7">
        <v>31868</v>
      </c>
      <c r="B200">
        <f t="shared" si="2"/>
        <v>1987</v>
      </c>
      <c r="C200" s="3">
        <v>12.814500000000001</v>
      </c>
    </row>
    <row r="201" spans="1:3" x14ac:dyDescent="0.25">
      <c r="A201" s="7">
        <v>31898</v>
      </c>
      <c r="B201">
        <f t="shared" si="2"/>
        <v>1987</v>
      </c>
      <c r="C201" s="3">
        <v>12.666</v>
      </c>
    </row>
    <row r="202" spans="1:3" x14ac:dyDescent="0.25">
      <c r="A202" s="7">
        <v>31929</v>
      </c>
      <c r="B202">
        <f t="shared" si="2"/>
        <v>1987</v>
      </c>
      <c r="C202" s="3">
        <v>12.8368</v>
      </c>
    </row>
    <row r="203" spans="1:3" x14ac:dyDescent="0.25">
      <c r="A203" s="7">
        <v>31959</v>
      </c>
      <c r="B203">
        <f t="shared" si="2"/>
        <v>1987</v>
      </c>
      <c r="C203" s="3">
        <v>13.012600000000001</v>
      </c>
    </row>
    <row r="204" spans="1:3" x14ac:dyDescent="0.25">
      <c r="A204" s="7">
        <v>31990</v>
      </c>
      <c r="B204">
        <f t="shared" si="2"/>
        <v>1987</v>
      </c>
      <c r="C204" s="3">
        <v>13.0852</v>
      </c>
    </row>
    <row r="205" spans="1:3" x14ac:dyDescent="0.25">
      <c r="A205" s="7">
        <v>32021</v>
      </c>
      <c r="B205">
        <f t="shared" si="2"/>
        <v>1987</v>
      </c>
      <c r="C205" s="3">
        <v>12.9933</v>
      </c>
    </row>
    <row r="206" spans="1:3" x14ac:dyDescent="0.25">
      <c r="A206" s="7">
        <v>32051</v>
      </c>
      <c r="B206">
        <f t="shared" si="2"/>
        <v>1987</v>
      </c>
      <c r="C206" s="3">
        <v>13.042899999999999</v>
      </c>
    </row>
    <row r="207" spans="1:3" x14ac:dyDescent="0.25">
      <c r="A207" s="7">
        <v>32082</v>
      </c>
      <c r="B207">
        <f t="shared" si="2"/>
        <v>1987</v>
      </c>
      <c r="C207" s="3">
        <v>12.972099999999999</v>
      </c>
    </row>
    <row r="208" spans="1:3" x14ac:dyDescent="0.25">
      <c r="A208" s="7">
        <v>32112</v>
      </c>
      <c r="B208">
        <f t="shared" si="2"/>
        <v>1987</v>
      </c>
      <c r="C208" s="3">
        <v>12.9345</v>
      </c>
    </row>
    <row r="209" spans="1:3" x14ac:dyDescent="0.25">
      <c r="A209" s="7">
        <v>32143</v>
      </c>
      <c r="B209">
        <f t="shared" si="2"/>
        <v>1988</v>
      </c>
      <c r="C209" s="3">
        <v>13.0395</v>
      </c>
    </row>
    <row r="210" spans="1:3" x14ac:dyDescent="0.25">
      <c r="A210" s="7">
        <v>32174</v>
      </c>
      <c r="B210">
        <f t="shared" si="2"/>
        <v>1988</v>
      </c>
      <c r="C210" s="3">
        <v>13.065</v>
      </c>
    </row>
    <row r="211" spans="1:3" x14ac:dyDescent="0.25">
      <c r="A211" s="7">
        <v>32203</v>
      </c>
      <c r="B211">
        <f t="shared" si="2"/>
        <v>1988</v>
      </c>
      <c r="C211" s="3">
        <v>12.979100000000001</v>
      </c>
    </row>
    <row r="212" spans="1:3" x14ac:dyDescent="0.25">
      <c r="A212" s="7">
        <v>32234</v>
      </c>
      <c r="B212">
        <f t="shared" si="2"/>
        <v>1988</v>
      </c>
      <c r="C212" s="3">
        <v>13.1576</v>
      </c>
    </row>
    <row r="213" spans="1:3" x14ac:dyDescent="0.25">
      <c r="A213" s="7">
        <v>32264</v>
      </c>
      <c r="B213">
        <f t="shared" si="2"/>
        <v>1988</v>
      </c>
      <c r="C213" s="3">
        <v>13.3157</v>
      </c>
    </row>
    <row r="214" spans="1:3" x14ac:dyDescent="0.25">
      <c r="A214" s="7">
        <v>32295</v>
      </c>
      <c r="B214">
        <f t="shared" si="2"/>
        <v>1988</v>
      </c>
      <c r="C214" s="3">
        <v>13.7859</v>
      </c>
    </row>
    <row r="215" spans="1:3" x14ac:dyDescent="0.25">
      <c r="A215" s="7">
        <v>32325</v>
      </c>
      <c r="B215">
        <f t="shared" si="2"/>
        <v>1988</v>
      </c>
      <c r="C215" s="3">
        <v>14.079499999999999</v>
      </c>
    </row>
    <row r="216" spans="1:3" x14ac:dyDescent="0.25">
      <c r="A216" s="7">
        <v>32356</v>
      </c>
      <c r="B216">
        <f t="shared" si="2"/>
        <v>1988</v>
      </c>
      <c r="C216" s="3">
        <v>14.217000000000001</v>
      </c>
    </row>
    <row r="217" spans="1:3" x14ac:dyDescent="0.25">
      <c r="A217" s="7">
        <v>32387</v>
      </c>
      <c r="B217">
        <f t="shared" si="2"/>
        <v>1988</v>
      </c>
      <c r="C217" s="3">
        <v>14.4895</v>
      </c>
    </row>
    <row r="218" spans="1:3" x14ac:dyDescent="0.25">
      <c r="A218" s="7">
        <v>32417</v>
      </c>
      <c r="B218">
        <f t="shared" si="2"/>
        <v>1988</v>
      </c>
      <c r="C218" s="3">
        <v>14.72</v>
      </c>
    </row>
    <row r="219" spans="1:3" x14ac:dyDescent="0.25">
      <c r="A219" s="7">
        <v>32448</v>
      </c>
      <c r="B219">
        <f t="shared" si="2"/>
        <v>1988</v>
      </c>
      <c r="C219" s="3">
        <v>14.965999999999999</v>
      </c>
    </row>
    <row r="220" spans="1:3" x14ac:dyDescent="0.25">
      <c r="A220" s="7">
        <v>32478</v>
      </c>
      <c r="B220">
        <f t="shared" si="2"/>
        <v>1988</v>
      </c>
      <c r="C220" s="3">
        <v>15.019</v>
      </c>
    </row>
    <row r="221" spans="1:3" x14ac:dyDescent="0.25">
      <c r="A221" s="7">
        <v>32509</v>
      </c>
      <c r="B221">
        <f t="shared" ref="B221:B284" si="3">YEAR(A221)</f>
        <v>1989</v>
      </c>
      <c r="C221" s="3">
        <v>15.092499999999999</v>
      </c>
    </row>
    <row r="222" spans="1:3" x14ac:dyDescent="0.25">
      <c r="A222" s="7">
        <v>32540</v>
      </c>
      <c r="B222">
        <f t="shared" si="3"/>
        <v>1989</v>
      </c>
      <c r="C222" s="3">
        <v>15.240500000000001</v>
      </c>
    </row>
    <row r="223" spans="1:3" x14ac:dyDescent="0.25">
      <c r="A223" s="7">
        <v>32568</v>
      </c>
      <c r="B223">
        <f t="shared" si="3"/>
        <v>1989</v>
      </c>
      <c r="C223" s="3">
        <v>15.4674</v>
      </c>
    </row>
    <row r="224" spans="1:3" x14ac:dyDescent="0.25">
      <c r="A224" s="7">
        <v>32599</v>
      </c>
      <c r="B224">
        <f t="shared" si="3"/>
        <v>1989</v>
      </c>
      <c r="C224" s="3">
        <v>15.718</v>
      </c>
    </row>
    <row r="225" spans="1:3" x14ac:dyDescent="0.25">
      <c r="A225" s="7">
        <v>32629</v>
      </c>
      <c r="B225">
        <f t="shared" si="3"/>
        <v>1989</v>
      </c>
      <c r="C225" s="3">
        <v>16.101800000000001</v>
      </c>
    </row>
    <row r="226" spans="1:3" x14ac:dyDescent="0.25">
      <c r="A226" s="7">
        <v>32660</v>
      </c>
      <c r="B226">
        <f t="shared" si="3"/>
        <v>1989</v>
      </c>
      <c r="C226" s="3">
        <v>16.419499999999999</v>
      </c>
    </row>
    <row r="227" spans="1:3" x14ac:dyDescent="0.25">
      <c r="A227" s="7">
        <v>32690</v>
      </c>
      <c r="B227">
        <f t="shared" si="3"/>
        <v>1989</v>
      </c>
      <c r="C227" s="3">
        <v>16.416</v>
      </c>
    </row>
    <row r="228" spans="1:3" x14ac:dyDescent="0.25">
      <c r="A228" s="7">
        <v>32721</v>
      </c>
      <c r="B228">
        <f t="shared" si="3"/>
        <v>1989</v>
      </c>
      <c r="C228" s="3">
        <v>16.609100000000002</v>
      </c>
    </row>
    <row r="229" spans="1:3" x14ac:dyDescent="0.25">
      <c r="A229" s="7">
        <v>32752</v>
      </c>
      <c r="B229">
        <f t="shared" si="3"/>
        <v>1989</v>
      </c>
      <c r="C229" s="3">
        <v>16.745000000000001</v>
      </c>
    </row>
    <row r="230" spans="1:3" x14ac:dyDescent="0.25">
      <c r="A230" s="7">
        <v>32782</v>
      </c>
      <c r="B230">
        <f t="shared" si="3"/>
        <v>1989</v>
      </c>
      <c r="C230" s="3">
        <v>16.818999999999999</v>
      </c>
    </row>
    <row r="231" spans="1:3" x14ac:dyDescent="0.25">
      <c r="A231" s="7">
        <v>32813</v>
      </c>
      <c r="B231">
        <f t="shared" si="3"/>
        <v>1989</v>
      </c>
      <c r="C231" s="3">
        <v>16.924800000000001</v>
      </c>
    </row>
    <row r="232" spans="1:3" x14ac:dyDescent="0.25">
      <c r="A232" s="7">
        <v>32843</v>
      </c>
      <c r="B232">
        <f t="shared" si="3"/>
        <v>1989</v>
      </c>
      <c r="C232" s="3">
        <v>16.931999999999999</v>
      </c>
    </row>
    <row r="233" spans="1:3" x14ac:dyDescent="0.25">
      <c r="A233" s="7">
        <v>32874</v>
      </c>
      <c r="B233">
        <f t="shared" si="3"/>
        <v>1990</v>
      </c>
      <c r="C233" s="3">
        <v>16.9633</v>
      </c>
    </row>
    <row r="234" spans="1:3" x14ac:dyDescent="0.25">
      <c r="A234" s="7">
        <v>32905</v>
      </c>
      <c r="B234">
        <f t="shared" si="3"/>
        <v>1990</v>
      </c>
      <c r="C234" s="3">
        <v>16.9895</v>
      </c>
    </row>
    <row r="235" spans="1:3" x14ac:dyDescent="0.25">
      <c r="A235" s="7">
        <v>32933</v>
      </c>
      <c r="B235">
        <f t="shared" si="3"/>
        <v>1990</v>
      </c>
      <c r="C235" s="3">
        <v>17.116399999999999</v>
      </c>
    </row>
    <row r="236" spans="1:3" x14ac:dyDescent="0.25">
      <c r="A236" s="7">
        <v>32964</v>
      </c>
      <c r="B236">
        <f t="shared" si="3"/>
        <v>1990</v>
      </c>
      <c r="C236" s="3">
        <v>17.2943</v>
      </c>
    </row>
    <row r="237" spans="1:3" x14ac:dyDescent="0.25">
      <c r="A237" s="7">
        <v>32994</v>
      </c>
      <c r="B237">
        <f t="shared" si="3"/>
        <v>1990</v>
      </c>
      <c r="C237" s="3">
        <v>17.3245</v>
      </c>
    </row>
    <row r="238" spans="1:3" x14ac:dyDescent="0.25">
      <c r="A238" s="7">
        <v>33025</v>
      </c>
      <c r="B238">
        <f t="shared" si="3"/>
        <v>1990</v>
      </c>
      <c r="C238" s="3">
        <v>17.420999999999999</v>
      </c>
    </row>
    <row r="239" spans="1:3" x14ac:dyDescent="0.25">
      <c r="A239" s="7">
        <v>33055</v>
      </c>
      <c r="B239">
        <f t="shared" si="3"/>
        <v>1990</v>
      </c>
      <c r="C239" s="3">
        <v>17.411899999999999</v>
      </c>
    </row>
    <row r="240" spans="1:3" x14ac:dyDescent="0.25">
      <c r="A240" s="7">
        <v>33086</v>
      </c>
      <c r="B240">
        <f t="shared" si="3"/>
        <v>1990</v>
      </c>
      <c r="C240" s="3">
        <v>17.346499999999999</v>
      </c>
    </row>
    <row r="241" spans="1:3" x14ac:dyDescent="0.25">
      <c r="A241" s="7">
        <v>33117</v>
      </c>
      <c r="B241">
        <f t="shared" si="3"/>
        <v>1990</v>
      </c>
      <c r="C241" s="3">
        <v>17.859500000000001</v>
      </c>
    </row>
    <row r="242" spans="1:3" x14ac:dyDescent="0.25">
      <c r="A242" s="7">
        <v>33147</v>
      </c>
      <c r="B242">
        <f t="shared" si="3"/>
        <v>1990</v>
      </c>
      <c r="C242" s="3">
        <v>18.073599999999999</v>
      </c>
    </row>
    <row r="243" spans="1:3" x14ac:dyDescent="0.25">
      <c r="A243" s="7">
        <v>33178</v>
      </c>
      <c r="B243">
        <f t="shared" si="3"/>
        <v>1990</v>
      </c>
      <c r="C243" s="3">
        <v>18.0975</v>
      </c>
    </row>
    <row r="244" spans="1:3" x14ac:dyDescent="0.25">
      <c r="A244" s="7">
        <v>33208</v>
      </c>
      <c r="B244">
        <f t="shared" si="3"/>
        <v>1990</v>
      </c>
      <c r="C244" s="3">
        <v>18.127199999999998</v>
      </c>
    </row>
    <row r="245" spans="1:3" x14ac:dyDescent="0.25">
      <c r="A245" s="7">
        <v>33239</v>
      </c>
      <c r="B245">
        <f t="shared" si="3"/>
        <v>1991</v>
      </c>
      <c r="C245" s="3">
        <v>18.338999999999999</v>
      </c>
    </row>
    <row r="246" spans="1:3" x14ac:dyDescent="0.25">
      <c r="A246" s="7">
        <v>33270</v>
      </c>
      <c r="B246">
        <f t="shared" si="3"/>
        <v>1991</v>
      </c>
      <c r="C246" s="3">
        <v>18.86</v>
      </c>
    </row>
    <row r="247" spans="1:3" x14ac:dyDescent="0.25">
      <c r="A247" s="7">
        <v>33298</v>
      </c>
      <c r="B247">
        <f t="shared" si="3"/>
        <v>1991</v>
      </c>
      <c r="C247" s="3">
        <v>19.242899999999999</v>
      </c>
    </row>
    <row r="248" spans="1:3" x14ac:dyDescent="0.25">
      <c r="A248" s="7">
        <v>33329</v>
      </c>
      <c r="B248">
        <f t="shared" si="3"/>
        <v>1991</v>
      </c>
      <c r="C248" s="3">
        <v>19.906400000000001</v>
      </c>
    </row>
    <row r="249" spans="1:3" x14ac:dyDescent="0.25">
      <c r="A249" s="7">
        <v>33359</v>
      </c>
      <c r="B249">
        <f t="shared" si="3"/>
        <v>1991</v>
      </c>
      <c r="C249" s="3">
        <v>20.518599999999999</v>
      </c>
    </row>
    <row r="250" spans="1:3" x14ac:dyDescent="0.25">
      <c r="A250" s="7">
        <v>33390</v>
      </c>
      <c r="B250">
        <f t="shared" si="3"/>
        <v>1991</v>
      </c>
      <c r="C250" s="3">
        <v>21.062000000000001</v>
      </c>
    </row>
    <row r="251" spans="1:3" x14ac:dyDescent="0.25">
      <c r="A251" s="7">
        <v>33420</v>
      </c>
      <c r="B251">
        <f t="shared" si="3"/>
        <v>1991</v>
      </c>
      <c r="C251" s="3">
        <v>25.6127</v>
      </c>
    </row>
    <row r="252" spans="1:3" x14ac:dyDescent="0.25">
      <c r="A252" s="7">
        <v>33451</v>
      </c>
      <c r="B252">
        <f t="shared" si="3"/>
        <v>1991</v>
      </c>
      <c r="C252" s="3">
        <v>25.845700000000001</v>
      </c>
    </row>
    <row r="253" spans="1:3" x14ac:dyDescent="0.25">
      <c r="A253" s="7">
        <v>33482</v>
      </c>
      <c r="B253">
        <f t="shared" si="3"/>
        <v>1991</v>
      </c>
      <c r="C253" s="3">
        <v>25.833500000000001</v>
      </c>
    </row>
    <row r="254" spans="1:3" x14ac:dyDescent="0.25">
      <c r="A254" s="7">
        <v>33512</v>
      </c>
      <c r="B254">
        <f t="shared" si="3"/>
        <v>1991</v>
      </c>
      <c r="C254" s="3">
        <v>25.7973</v>
      </c>
    </row>
    <row r="255" spans="1:3" x14ac:dyDescent="0.25">
      <c r="A255" s="7">
        <v>33543</v>
      </c>
      <c r="B255">
        <f t="shared" si="3"/>
        <v>1991</v>
      </c>
      <c r="C255" s="3">
        <v>25.802099999999999</v>
      </c>
    </row>
    <row r="256" spans="1:3" x14ac:dyDescent="0.25">
      <c r="A256" s="7">
        <v>33573</v>
      </c>
      <c r="B256">
        <f t="shared" si="3"/>
        <v>1991</v>
      </c>
      <c r="C256" s="3">
        <v>25.818000000000001</v>
      </c>
    </row>
    <row r="257" spans="1:3" x14ac:dyDescent="0.25">
      <c r="A257" s="7">
        <v>33604</v>
      </c>
      <c r="B257">
        <f t="shared" si="3"/>
        <v>1992</v>
      </c>
      <c r="C257" s="3">
        <v>25.8629</v>
      </c>
    </row>
    <row r="258" spans="1:3" x14ac:dyDescent="0.25">
      <c r="A258" s="7">
        <v>33635</v>
      </c>
      <c r="B258">
        <f t="shared" si="3"/>
        <v>1992</v>
      </c>
      <c r="C258" s="3">
        <v>25.992100000000001</v>
      </c>
    </row>
    <row r="259" spans="1:3" x14ac:dyDescent="0.25">
      <c r="A259" s="7">
        <v>33664</v>
      </c>
      <c r="B259">
        <f t="shared" si="3"/>
        <v>1992</v>
      </c>
      <c r="C259" s="3">
        <v>28.377700000000001</v>
      </c>
    </row>
    <row r="260" spans="1:3" x14ac:dyDescent="0.25">
      <c r="A260" s="7">
        <v>33695</v>
      </c>
      <c r="B260">
        <f t="shared" si="3"/>
        <v>1992</v>
      </c>
      <c r="C260" s="3">
        <v>28.8962</v>
      </c>
    </row>
    <row r="261" spans="1:3" x14ac:dyDescent="0.25">
      <c r="A261" s="7">
        <v>33725</v>
      </c>
      <c r="B261">
        <f t="shared" si="3"/>
        <v>1992</v>
      </c>
      <c r="C261" s="3">
        <v>28.541499999999999</v>
      </c>
    </row>
    <row r="262" spans="1:3" x14ac:dyDescent="0.25">
      <c r="A262" s="7">
        <v>33756</v>
      </c>
      <c r="B262">
        <f t="shared" si="3"/>
        <v>1992</v>
      </c>
      <c r="C262" s="3">
        <v>28.518599999999999</v>
      </c>
    </row>
    <row r="263" spans="1:3" x14ac:dyDescent="0.25">
      <c r="A263" s="7">
        <v>33786</v>
      </c>
      <c r="B263">
        <f t="shared" si="3"/>
        <v>1992</v>
      </c>
      <c r="C263" s="3">
        <v>28.5639</v>
      </c>
    </row>
    <row r="264" spans="1:3" x14ac:dyDescent="0.25">
      <c r="A264" s="7">
        <v>33817</v>
      </c>
      <c r="B264">
        <f t="shared" si="3"/>
        <v>1992</v>
      </c>
      <c r="C264" s="3">
        <v>28.4635</v>
      </c>
    </row>
    <row r="265" spans="1:3" x14ac:dyDescent="0.25">
      <c r="A265" s="7">
        <v>33848</v>
      </c>
      <c r="B265">
        <f t="shared" si="3"/>
        <v>1992</v>
      </c>
      <c r="C265" s="3">
        <v>28.4757</v>
      </c>
    </row>
    <row r="266" spans="1:3" x14ac:dyDescent="0.25">
      <c r="A266" s="7">
        <v>33878</v>
      </c>
      <c r="B266">
        <f t="shared" si="3"/>
        <v>1992</v>
      </c>
      <c r="C266" s="3">
        <v>28.476700000000001</v>
      </c>
    </row>
    <row r="267" spans="1:3" x14ac:dyDescent="0.25">
      <c r="A267" s="7">
        <v>33909</v>
      </c>
      <c r="B267">
        <f t="shared" si="3"/>
        <v>1992</v>
      </c>
      <c r="C267" s="3">
        <v>28.473700000000001</v>
      </c>
    </row>
    <row r="268" spans="1:3" x14ac:dyDescent="0.25">
      <c r="A268" s="7">
        <v>33939</v>
      </c>
      <c r="B268">
        <f t="shared" si="3"/>
        <v>1992</v>
      </c>
      <c r="C268" s="3">
        <v>28.9786</v>
      </c>
    </row>
    <row r="269" spans="1:3" x14ac:dyDescent="0.25">
      <c r="A269" s="7">
        <v>33970</v>
      </c>
      <c r="B269">
        <f t="shared" si="3"/>
        <v>1993</v>
      </c>
      <c r="C269" s="3">
        <v>29.043199999999999</v>
      </c>
    </row>
    <row r="270" spans="1:3" x14ac:dyDescent="0.25">
      <c r="A270" s="7">
        <v>34001</v>
      </c>
      <c r="B270">
        <f t="shared" si="3"/>
        <v>1993</v>
      </c>
      <c r="C270" s="3">
        <v>30.042100000000001</v>
      </c>
    </row>
    <row r="271" spans="1:3" x14ac:dyDescent="0.25">
      <c r="A271" s="7">
        <v>34029</v>
      </c>
      <c r="B271">
        <f t="shared" si="3"/>
        <v>1993</v>
      </c>
      <c r="C271" s="3">
        <v>31.9391</v>
      </c>
    </row>
    <row r="272" spans="1:3" x14ac:dyDescent="0.25">
      <c r="A272" s="7">
        <v>34060</v>
      </c>
      <c r="B272">
        <f t="shared" si="3"/>
        <v>1993</v>
      </c>
      <c r="C272" s="3">
        <v>31.609500000000001</v>
      </c>
    </row>
    <row r="273" spans="1:3" x14ac:dyDescent="0.25">
      <c r="A273" s="7">
        <v>34090</v>
      </c>
      <c r="B273">
        <f t="shared" si="3"/>
        <v>1993</v>
      </c>
      <c r="C273" s="3">
        <v>31.612500000000001</v>
      </c>
    </row>
    <row r="274" spans="1:3" x14ac:dyDescent="0.25">
      <c r="A274" s="7">
        <v>34121</v>
      </c>
      <c r="B274">
        <f t="shared" si="3"/>
        <v>1993</v>
      </c>
      <c r="C274" s="3">
        <v>31.668199999999999</v>
      </c>
    </row>
    <row r="275" spans="1:3" x14ac:dyDescent="0.25">
      <c r="A275" s="7">
        <v>34151</v>
      </c>
      <c r="B275">
        <f t="shared" si="3"/>
        <v>1993</v>
      </c>
      <c r="C275" s="3">
        <v>31.6</v>
      </c>
    </row>
    <row r="276" spans="1:3" x14ac:dyDescent="0.25">
      <c r="A276" s="7">
        <v>34182</v>
      </c>
      <c r="B276">
        <f t="shared" si="3"/>
        <v>1993</v>
      </c>
      <c r="C276" s="3">
        <v>31.612300000000001</v>
      </c>
    </row>
    <row r="277" spans="1:3" x14ac:dyDescent="0.25">
      <c r="A277" s="7">
        <v>34213</v>
      </c>
      <c r="B277">
        <f t="shared" si="3"/>
        <v>1993</v>
      </c>
      <c r="C277" s="3">
        <v>31.5776</v>
      </c>
    </row>
    <row r="278" spans="1:3" x14ac:dyDescent="0.25">
      <c r="A278" s="7">
        <v>34243</v>
      </c>
      <c r="B278">
        <f t="shared" si="3"/>
        <v>1993</v>
      </c>
      <c r="C278" s="3">
        <v>31.504999999999999</v>
      </c>
    </row>
    <row r="279" spans="1:3" x14ac:dyDescent="0.25">
      <c r="A279" s="7">
        <v>34274</v>
      </c>
      <c r="B279">
        <f t="shared" si="3"/>
        <v>1993</v>
      </c>
      <c r="C279" s="3">
        <v>31.433499999999999</v>
      </c>
    </row>
    <row r="280" spans="1:3" x14ac:dyDescent="0.25">
      <c r="A280" s="7">
        <v>34304</v>
      </c>
      <c r="B280">
        <f t="shared" si="3"/>
        <v>1993</v>
      </c>
      <c r="C280" s="3">
        <v>31.44</v>
      </c>
    </row>
    <row r="281" spans="1:3" x14ac:dyDescent="0.25">
      <c r="A281" s="7">
        <v>34335</v>
      </c>
      <c r="B281">
        <f t="shared" si="3"/>
        <v>1994</v>
      </c>
      <c r="C281" s="3">
        <v>31.44</v>
      </c>
    </row>
    <row r="282" spans="1:3" x14ac:dyDescent="0.25">
      <c r="A282" s="7">
        <v>34366</v>
      </c>
      <c r="B282">
        <f t="shared" si="3"/>
        <v>1994</v>
      </c>
      <c r="C282" s="3">
        <v>31.448899999999998</v>
      </c>
    </row>
    <row r="283" spans="1:3" x14ac:dyDescent="0.25">
      <c r="A283" s="7">
        <v>34394</v>
      </c>
      <c r="B283">
        <f t="shared" si="3"/>
        <v>1994</v>
      </c>
      <c r="C283" s="3">
        <v>31.4147</v>
      </c>
    </row>
    <row r="284" spans="1:3" x14ac:dyDescent="0.25">
      <c r="A284" s="7">
        <v>34425</v>
      </c>
      <c r="B284">
        <f t="shared" si="3"/>
        <v>1994</v>
      </c>
      <c r="C284" s="3">
        <v>31.391400000000001</v>
      </c>
    </row>
    <row r="285" spans="1:3" x14ac:dyDescent="0.25">
      <c r="A285" s="7">
        <v>34455</v>
      </c>
      <c r="B285">
        <f t="shared" ref="B285:B348" si="4">YEAR(A285)</f>
        <v>1994</v>
      </c>
      <c r="C285" s="3">
        <v>31.375399999999999</v>
      </c>
    </row>
    <row r="286" spans="1:3" x14ac:dyDescent="0.25">
      <c r="A286" s="7">
        <v>34486</v>
      </c>
      <c r="B286">
        <f t="shared" si="4"/>
        <v>1994</v>
      </c>
      <c r="C286" s="3">
        <v>31.384499999999999</v>
      </c>
    </row>
    <row r="287" spans="1:3" x14ac:dyDescent="0.25">
      <c r="A287" s="7">
        <v>34516</v>
      </c>
      <c r="B287">
        <f t="shared" si="4"/>
        <v>1994</v>
      </c>
      <c r="C287" s="3">
        <v>31.3764</v>
      </c>
    </row>
    <row r="288" spans="1:3" x14ac:dyDescent="0.25">
      <c r="A288" s="7">
        <v>34547</v>
      </c>
      <c r="B288">
        <f t="shared" si="4"/>
        <v>1994</v>
      </c>
      <c r="C288" s="3">
        <v>31.372699999999998</v>
      </c>
    </row>
    <row r="289" spans="1:3" x14ac:dyDescent="0.25">
      <c r="A289" s="7">
        <v>34578</v>
      </c>
      <c r="B289">
        <f t="shared" si="4"/>
        <v>1994</v>
      </c>
      <c r="C289" s="3">
        <v>31.372299999999999</v>
      </c>
    </row>
    <row r="290" spans="1:3" x14ac:dyDescent="0.25">
      <c r="A290" s="7">
        <v>34608</v>
      </c>
      <c r="B290">
        <f t="shared" si="4"/>
        <v>1994</v>
      </c>
      <c r="C290" s="3">
        <v>31.372599999999998</v>
      </c>
    </row>
    <row r="291" spans="1:3" x14ac:dyDescent="0.25">
      <c r="A291" s="7">
        <v>34639</v>
      </c>
      <c r="B291">
        <f t="shared" si="4"/>
        <v>1994</v>
      </c>
      <c r="C291" s="3">
        <v>31.393999999999998</v>
      </c>
    </row>
    <row r="292" spans="1:3" x14ac:dyDescent="0.25">
      <c r="A292" s="7">
        <v>34669</v>
      </c>
      <c r="B292">
        <f t="shared" si="4"/>
        <v>1994</v>
      </c>
      <c r="C292" s="3">
        <v>31.389399999999998</v>
      </c>
    </row>
    <row r="293" spans="1:3" x14ac:dyDescent="0.25">
      <c r="A293" s="7">
        <v>34700</v>
      </c>
      <c r="B293">
        <f t="shared" si="4"/>
        <v>1995</v>
      </c>
      <c r="C293" s="3">
        <v>31.3736</v>
      </c>
    </row>
    <row r="294" spans="1:3" x14ac:dyDescent="0.25">
      <c r="A294" s="7">
        <v>34731</v>
      </c>
      <c r="B294">
        <f t="shared" si="4"/>
        <v>1995</v>
      </c>
      <c r="C294" s="3">
        <v>31.3795</v>
      </c>
    </row>
    <row r="295" spans="1:3" x14ac:dyDescent="0.25">
      <c r="A295" s="7">
        <v>34759</v>
      </c>
      <c r="B295">
        <f t="shared" si="4"/>
        <v>1995</v>
      </c>
      <c r="C295" s="3">
        <v>31.586500000000001</v>
      </c>
    </row>
    <row r="296" spans="1:3" x14ac:dyDescent="0.25">
      <c r="A296" s="7">
        <v>34790</v>
      </c>
      <c r="B296">
        <f t="shared" si="4"/>
        <v>1995</v>
      </c>
      <c r="C296" s="3">
        <v>31.407299999999999</v>
      </c>
    </row>
    <row r="297" spans="1:3" x14ac:dyDescent="0.25">
      <c r="A297" s="7">
        <v>34820</v>
      </c>
      <c r="B297">
        <f t="shared" si="4"/>
        <v>1995</v>
      </c>
      <c r="C297" s="3">
        <v>31.417899999999999</v>
      </c>
    </row>
    <row r="298" spans="1:3" x14ac:dyDescent="0.25">
      <c r="A298" s="7">
        <v>34851</v>
      </c>
      <c r="B298">
        <f t="shared" si="4"/>
        <v>1995</v>
      </c>
      <c r="C298" s="3">
        <v>31.403700000000001</v>
      </c>
    </row>
    <row r="299" spans="1:3" x14ac:dyDescent="0.25">
      <c r="A299" s="7">
        <v>34881</v>
      </c>
      <c r="B299">
        <f t="shared" si="4"/>
        <v>1995</v>
      </c>
      <c r="C299" s="3">
        <v>31.385300000000001</v>
      </c>
    </row>
    <row r="300" spans="1:3" x14ac:dyDescent="0.25">
      <c r="A300" s="7">
        <v>34912</v>
      </c>
      <c r="B300">
        <f t="shared" si="4"/>
        <v>1995</v>
      </c>
      <c r="C300" s="3">
        <v>31.592300000000002</v>
      </c>
    </row>
    <row r="301" spans="1:3" x14ac:dyDescent="0.25">
      <c r="A301" s="7">
        <v>34943</v>
      </c>
      <c r="B301">
        <f t="shared" si="4"/>
        <v>1995</v>
      </c>
      <c r="C301" s="3">
        <v>33.309800000000003</v>
      </c>
    </row>
    <row r="302" spans="1:3" x14ac:dyDescent="0.25">
      <c r="A302" s="7">
        <v>34973</v>
      </c>
      <c r="B302">
        <f t="shared" si="4"/>
        <v>1995</v>
      </c>
      <c r="C302" s="3">
        <v>34.656399999999998</v>
      </c>
    </row>
    <row r="303" spans="1:3" x14ac:dyDescent="0.25">
      <c r="A303" s="7">
        <v>35004</v>
      </c>
      <c r="B303">
        <f t="shared" si="4"/>
        <v>1995</v>
      </c>
      <c r="C303" s="3">
        <v>34.71</v>
      </c>
    </row>
    <row r="304" spans="1:3" x14ac:dyDescent="0.25">
      <c r="A304" s="7">
        <v>35034</v>
      </c>
      <c r="B304">
        <f t="shared" si="4"/>
        <v>1995</v>
      </c>
      <c r="C304" s="3">
        <v>34.966299999999997</v>
      </c>
    </row>
    <row r="305" spans="1:3" x14ac:dyDescent="0.25">
      <c r="A305" s="7">
        <v>35065</v>
      </c>
      <c r="B305">
        <f t="shared" si="4"/>
        <v>1996</v>
      </c>
      <c r="C305" s="3">
        <v>35.811700000000002</v>
      </c>
    </row>
    <row r="306" spans="1:3" x14ac:dyDescent="0.25">
      <c r="A306" s="7">
        <v>35096</v>
      </c>
      <c r="B306">
        <f t="shared" si="4"/>
        <v>1996</v>
      </c>
      <c r="C306" s="3">
        <v>36.594499999999996</v>
      </c>
    </row>
    <row r="307" spans="1:3" x14ac:dyDescent="0.25">
      <c r="A307" s="7">
        <v>35125</v>
      </c>
      <c r="B307">
        <f t="shared" si="4"/>
        <v>1996</v>
      </c>
      <c r="C307" s="3">
        <v>34.485199999999999</v>
      </c>
    </row>
    <row r="308" spans="1:3" x14ac:dyDescent="0.25">
      <c r="A308" s="7">
        <v>35156</v>
      </c>
      <c r="B308">
        <f t="shared" si="4"/>
        <v>1996</v>
      </c>
      <c r="C308" s="3">
        <v>34.319499999999998</v>
      </c>
    </row>
    <row r="309" spans="1:3" x14ac:dyDescent="0.25">
      <c r="A309" s="7">
        <v>35186</v>
      </c>
      <c r="B309">
        <f t="shared" si="4"/>
        <v>1996</v>
      </c>
      <c r="C309" s="3">
        <v>35.024999999999999</v>
      </c>
    </row>
    <row r="310" spans="1:3" x14ac:dyDescent="0.25">
      <c r="A310" s="7">
        <v>35217</v>
      </c>
      <c r="B310">
        <f t="shared" si="4"/>
        <v>1996</v>
      </c>
      <c r="C310" s="3">
        <v>35.099499999999999</v>
      </c>
    </row>
    <row r="311" spans="1:3" x14ac:dyDescent="0.25">
      <c r="A311" s="7">
        <v>35247</v>
      </c>
      <c r="B311">
        <f t="shared" si="4"/>
        <v>1996</v>
      </c>
      <c r="C311" s="3">
        <v>35.667299999999997</v>
      </c>
    </row>
    <row r="312" spans="1:3" x14ac:dyDescent="0.25">
      <c r="A312" s="7">
        <v>35278</v>
      </c>
      <c r="B312">
        <f t="shared" si="4"/>
        <v>1996</v>
      </c>
      <c r="C312" s="3">
        <v>35.799999999999997</v>
      </c>
    </row>
    <row r="313" spans="1:3" x14ac:dyDescent="0.25">
      <c r="A313" s="7">
        <v>35309</v>
      </c>
      <c r="B313">
        <f t="shared" si="4"/>
        <v>1996</v>
      </c>
      <c r="C313" s="3">
        <v>35.869999999999997</v>
      </c>
    </row>
    <row r="314" spans="1:3" x14ac:dyDescent="0.25">
      <c r="A314" s="7">
        <v>35339</v>
      </c>
      <c r="B314">
        <f t="shared" si="4"/>
        <v>1996</v>
      </c>
      <c r="C314" s="3">
        <v>35.803600000000003</v>
      </c>
    </row>
    <row r="315" spans="1:3" x14ac:dyDescent="0.25">
      <c r="A315" s="7">
        <v>35370</v>
      </c>
      <c r="B315">
        <f t="shared" si="4"/>
        <v>1996</v>
      </c>
      <c r="C315" s="3">
        <v>35.839199999999998</v>
      </c>
    </row>
    <row r="316" spans="1:3" x14ac:dyDescent="0.25">
      <c r="A316" s="7">
        <v>35400</v>
      </c>
      <c r="B316">
        <f t="shared" si="4"/>
        <v>1996</v>
      </c>
      <c r="C316" s="3">
        <v>35.881500000000003</v>
      </c>
    </row>
    <row r="317" spans="1:3" x14ac:dyDescent="0.25">
      <c r="A317" s="7">
        <v>35431</v>
      </c>
      <c r="B317">
        <f t="shared" si="4"/>
        <v>1997</v>
      </c>
      <c r="C317" s="3">
        <v>35.903700000000001</v>
      </c>
    </row>
    <row r="318" spans="1:3" x14ac:dyDescent="0.25">
      <c r="A318" s="7">
        <v>35462</v>
      </c>
      <c r="B318">
        <f t="shared" si="4"/>
        <v>1997</v>
      </c>
      <c r="C318" s="3">
        <v>35.890500000000003</v>
      </c>
    </row>
    <row r="319" spans="1:3" x14ac:dyDescent="0.25">
      <c r="A319" s="7">
        <v>35490</v>
      </c>
      <c r="B319">
        <f t="shared" si="4"/>
        <v>1997</v>
      </c>
      <c r="C319" s="3">
        <v>35.884799999999998</v>
      </c>
    </row>
    <row r="320" spans="1:3" x14ac:dyDescent="0.25">
      <c r="A320" s="7">
        <v>35521</v>
      </c>
      <c r="B320">
        <f t="shared" si="4"/>
        <v>1997</v>
      </c>
      <c r="C320" s="3">
        <v>35.828099999999999</v>
      </c>
    </row>
    <row r="321" spans="1:3" x14ac:dyDescent="0.25">
      <c r="A321" s="7">
        <v>35551</v>
      </c>
      <c r="B321">
        <f t="shared" si="4"/>
        <v>1997</v>
      </c>
      <c r="C321" s="3">
        <v>35.824800000000003</v>
      </c>
    </row>
    <row r="322" spans="1:3" x14ac:dyDescent="0.25">
      <c r="A322" s="7">
        <v>35582</v>
      </c>
      <c r="B322">
        <f t="shared" si="4"/>
        <v>1997</v>
      </c>
      <c r="C322" s="3">
        <v>35.8202</v>
      </c>
    </row>
    <row r="323" spans="1:3" x14ac:dyDescent="0.25">
      <c r="A323" s="7">
        <v>35612</v>
      </c>
      <c r="B323">
        <f t="shared" si="4"/>
        <v>1997</v>
      </c>
      <c r="C323" s="3">
        <v>35.747399999999999</v>
      </c>
    </row>
    <row r="324" spans="1:3" x14ac:dyDescent="0.25">
      <c r="A324" s="7">
        <v>35643</v>
      </c>
      <c r="B324">
        <f t="shared" si="4"/>
        <v>1997</v>
      </c>
      <c r="C324" s="3">
        <v>36.008499999999998</v>
      </c>
    </row>
    <row r="325" spans="1:3" x14ac:dyDescent="0.25">
      <c r="A325" s="7">
        <v>35674</v>
      </c>
      <c r="B325">
        <f t="shared" si="4"/>
        <v>1997</v>
      </c>
      <c r="C325" s="3">
        <v>36.4756</v>
      </c>
    </row>
    <row r="326" spans="1:3" x14ac:dyDescent="0.25">
      <c r="A326" s="7">
        <v>35704</v>
      </c>
      <c r="B326">
        <f t="shared" si="4"/>
        <v>1997</v>
      </c>
      <c r="C326" s="3">
        <v>36.302</v>
      </c>
    </row>
    <row r="327" spans="1:3" x14ac:dyDescent="0.25">
      <c r="A327" s="7">
        <v>35735</v>
      </c>
      <c r="B327">
        <f t="shared" si="4"/>
        <v>1997</v>
      </c>
      <c r="C327" s="3">
        <v>37.288899999999998</v>
      </c>
    </row>
    <row r="328" spans="1:3" x14ac:dyDescent="0.25">
      <c r="A328" s="7">
        <v>35765</v>
      </c>
      <c r="B328">
        <f t="shared" si="4"/>
        <v>1997</v>
      </c>
      <c r="C328" s="3">
        <v>39.4</v>
      </c>
    </row>
    <row r="329" spans="1:3" x14ac:dyDescent="0.25">
      <c r="A329" s="7">
        <v>35796</v>
      </c>
      <c r="B329">
        <f t="shared" si="4"/>
        <v>1998</v>
      </c>
      <c r="C329" s="3">
        <v>39.390999999999998</v>
      </c>
    </row>
    <row r="330" spans="1:3" x14ac:dyDescent="0.25">
      <c r="A330" s="7">
        <v>35827</v>
      </c>
      <c r="B330">
        <f t="shared" si="4"/>
        <v>1998</v>
      </c>
      <c r="C330" s="3">
        <v>39.007899999999999</v>
      </c>
    </row>
    <row r="331" spans="1:3" x14ac:dyDescent="0.25">
      <c r="A331" s="7">
        <v>35855</v>
      </c>
      <c r="B331">
        <f t="shared" si="4"/>
        <v>1998</v>
      </c>
      <c r="C331" s="3">
        <v>39.568600000000004</v>
      </c>
    </row>
    <row r="332" spans="1:3" x14ac:dyDescent="0.25">
      <c r="A332" s="7">
        <v>35886</v>
      </c>
      <c r="B332">
        <f t="shared" si="4"/>
        <v>1998</v>
      </c>
      <c r="C332" s="3">
        <v>39.7029</v>
      </c>
    </row>
    <row r="333" spans="1:3" x14ac:dyDescent="0.25">
      <c r="A333" s="7">
        <v>35916</v>
      </c>
      <c r="B333">
        <f t="shared" si="4"/>
        <v>1998</v>
      </c>
      <c r="C333" s="3">
        <v>40.468699999999998</v>
      </c>
    </row>
    <row r="334" spans="1:3" x14ac:dyDescent="0.25">
      <c r="A334" s="7">
        <v>35947</v>
      </c>
      <c r="B334">
        <f t="shared" si="4"/>
        <v>1998</v>
      </c>
      <c r="C334" s="3">
        <v>42.366799999999998</v>
      </c>
    </row>
    <row r="335" spans="1:3" x14ac:dyDescent="0.25">
      <c r="A335" s="7">
        <v>35977</v>
      </c>
      <c r="B335">
        <f t="shared" si="4"/>
        <v>1998</v>
      </c>
      <c r="C335" s="3">
        <v>42.611800000000002</v>
      </c>
    </row>
    <row r="336" spans="1:3" x14ac:dyDescent="0.25">
      <c r="A336" s="7">
        <v>36008</v>
      </c>
      <c r="B336">
        <f t="shared" si="4"/>
        <v>1998</v>
      </c>
      <c r="C336" s="3">
        <v>42.8429</v>
      </c>
    </row>
    <row r="337" spans="1:3" x14ac:dyDescent="0.25">
      <c r="A337" s="7">
        <v>36039</v>
      </c>
      <c r="B337">
        <f t="shared" si="4"/>
        <v>1998</v>
      </c>
      <c r="C337" s="3">
        <v>42.579000000000001</v>
      </c>
    </row>
    <row r="338" spans="1:3" x14ac:dyDescent="0.25">
      <c r="A338" s="7">
        <v>36069</v>
      </c>
      <c r="B338">
        <f t="shared" si="4"/>
        <v>1998</v>
      </c>
      <c r="C338" s="3">
        <v>42.394300000000001</v>
      </c>
    </row>
    <row r="339" spans="1:3" x14ac:dyDescent="0.25">
      <c r="A339" s="7">
        <v>36100</v>
      </c>
      <c r="B339">
        <f t="shared" si="4"/>
        <v>1998</v>
      </c>
      <c r="C339" s="3">
        <v>42.428400000000003</v>
      </c>
    </row>
    <row r="340" spans="1:3" x14ac:dyDescent="0.25">
      <c r="A340" s="7">
        <v>36130</v>
      </c>
      <c r="B340">
        <f t="shared" si="4"/>
        <v>1998</v>
      </c>
      <c r="C340" s="3">
        <v>42.590899999999998</v>
      </c>
    </row>
    <row r="341" spans="1:3" x14ac:dyDescent="0.25">
      <c r="A341" s="7">
        <v>36161</v>
      </c>
      <c r="B341">
        <f t="shared" si="4"/>
        <v>1999</v>
      </c>
      <c r="C341" s="3">
        <v>42.545299999999997</v>
      </c>
    </row>
    <row r="342" spans="1:3" x14ac:dyDescent="0.25">
      <c r="A342" s="7">
        <v>36192</v>
      </c>
      <c r="B342">
        <f t="shared" si="4"/>
        <v>1999</v>
      </c>
      <c r="C342" s="3">
        <v>42.531599999999997</v>
      </c>
    </row>
    <row r="343" spans="1:3" x14ac:dyDescent="0.25">
      <c r="A343" s="7">
        <v>36220</v>
      </c>
      <c r="B343">
        <f t="shared" si="4"/>
        <v>1999</v>
      </c>
      <c r="C343" s="3">
        <v>42.516100000000002</v>
      </c>
    </row>
    <row r="344" spans="1:3" x14ac:dyDescent="0.25">
      <c r="A344" s="7">
        <v>36251</v>
      </c>
      <c r="B344">
        <f t="shared" si="4"/>
        <v>1999</v>
      </c>
      <c r="C344" s="3">
        <v>42.796799999999998</v>
      </c>
    </row>
    <row r="345" spans="1:3" x14ac:dyDescent="0.25">
      <c r="A345" s="7">
        <v>36281</v>
      </c>
      <c r="B345">
        <f t="shared" si="4"/>
        <v>1999</v>
      </c>
      <c r="C345" s="3">
        <v>42.859000000000002</v>
      </c>
    </row>
    <row r="346" spans="1:3" x14ac:dyDescent="0.25">
      <c r="A346" s="7">
        <v>36312</v>
      </c>
      <c r="B346">
        <f t="shared" si="4"/>
        <v>1999</v>
      </c>
      <c r="C346" s="3">
        <v>43.212699999999998</v>
      </c>
    </row>
    <row r="347" spans="1:3" x14ac:dyDescent="0.25">
      <c r="A347" s="7">
        <v>36342</v>
      </c>
      <c r="B347">
        <f t="shared" si="4"/>
        <v>1999</v>
      </c>
      <c r="C347" s="3">
        <v>43.356699999999996</v>
      </c>
    </row>
    <row r="348" spans="1:3" x14ac:dyDescent="0.25">
      <c r="A348" s="7">
        <v>36373</v>
      </c>
      <c r="B348">
        <f t="shared" si="4"/>
        <v>1999</v>
      </c>
      <c r="C348" s="3">
        <v>43.5032</v>
      </c>
    </row>
    <row r="349" spans="1:3" x14ac:dyDescent="0.25">
      <c r="A349" s="7">
        <v>36404</v>
      </c>
      <c r="B349">
        <f t="shared" ref="B349:B412" si="5">YEAR(A349)</f>
        <v>1999</v>
      </c>
      <c r="C349" s="3">
        <v>43.598100000000002</v>
      </c>
    </row>
    <row r="350" spans="1:3" x14ac:dyDescent="0.25">
      <c r="A350" s="7">
        <v>36434</v>
      </c>
      <c r="B350">
        <f t="shared" si="5"/>
        <v>1999</v>
      </c>
      <c r="C350" s="3">
        <v>43.552799999999998</v>
      </c>
    </row>
    <row r="351" spans="1:3" x14ac:dyDescent="0.25">
      <c r="A351" s="7">
        <v>36465</v>
      </c>
      <c r="B351">
        <f t="shared" si="5"/>
        <v>1999</v>
      </c>
      <c r="C351" s="3">
        <v>43.457999999999998</v>
      </c>
    </row>
    <row r="352" spans="1:3" x14ac:dyDescent="0.25">
      <c r="A352" s="7">
        <v>36495</v>
      </c>
      <c r="B352">
        <f t="shared" si="5"/>
        <v>1999</v>
      </c>
      <c r="C352" s="3">
        <v>43.523899999999998</v>
      </c>
    </row>
    <row r="353" spans="1:3" x14ac:dyDescent="0.25">
      <c r="A353" s="7">
        <v>36526</v>
      </c>
      <c r="B353">
        <f t="shared" si="5"/>
        <v>2000</v>
      </c>
      <c r="C353" s="3">
        <v>43.589500000000001</v>
      </c>
    </row>
    <row r="354" spans="1:3" x14ac:dyDescent="0.25">
      <c r="A354" s="7">
        <v>36557</v>
      </c>
      <c r="B354">
        <f t="shared" si="5"/>
        <v>2000</v>
      </c>
      <c r="C354" s="3">
        <v>43.654000000000003</v>
      </c>
    </row>
    <row r="355" spans="1:3" x14ac:dyDescent="0.25">
      <c r="A355" s="7">
        <v>36586</v>
      </c>
      <c r="B355">
        <f t="shared" si="5"/>
        <v>2000</v>
      </c>
      <c r="C355" s="3">
        <v>43.638300000000001</v>
      </c>
    </row>
    <row r="356" spans="1:3" x14ac:dyDescent="0.25">
      <c r="A356" s="7">
        <v>36617</v>
      </c>
      <c r="B356">
        <f t="shared" si="5"/>
        <v>2000</v>
      </c>
      <c r="C356" s="3">
        <v>43.684699999999999</v>
      </c>
    </row>
    <row r="357" spans="1:3" x14ac:dyDescent="0.25">
      <c r="A357" s="7">
        <v>36647</v>
      </c>
      <c r="B357">
        <f t="shared" si="5"/>
        <v>2000</v>
      </c>
      <c r="C357" s="3">
        <v>44.075899999999997</v>
      </c>
    </row>
    <row r="358" spans="1:3" x14ac:dyDescent="0.25">
      <c r="A358" s="7">
        <v>36678</v>
      </c>
      <c r="B358">
        <f t="shared" si="5"/>
        <v>2000</v>
      </c>
      <c r="C358" s="3">
        <v>44.7605</v>
      </c>
    </row>
    <row r="359" spans="1:3" x14ac:dyDescent="0.25">
      <c r="A359" s="7">
        <v>36708</v>
      </c>
      <c r="B359">
        <f t="shared" si="5"/>
        <v>2000</v>
      </c>
      <c r="C359" s="3">
        <v>44.840499999999999</v>
      </c>
    </row>
    <row r="360" spans="1:3" x14ac:dyDescent="0.25">
      <c r="A360" s="7">
        <v>36739</v>
      </c>
      <c r="B360">
        <f t="shared" si="5"/>
        <v>2000</v>
      </c>
      <c r="C360" s="3">
        <v>45.768700000000003</v>
      </c>
    </row>
    <row r="361" spans="1:3" x14ac:dyDescent="0.25">
      <c r="A361" s="7">
        <v>36770</v>
      </c>
      <c r="B361">
        <f t="shared" si="5"/>
        <v>2000</v>
      </c>
      <c r="C361" s="3">
        <v>45.968000000000004</v>
      </c>
    </row>
    <row r="362" spans="1:3" x14ac:dyDescent="0.25">
      <c r="A362" s="7">
        <v>36800</v>
      </c>
      <c r="B362">
        <f t="shared" si="5"/>
        <v>2000</v>
      </c>
      <c r="C362" s="3">
        <v>46.425199999999997</v>
      </c>
    </row>
    <row r="363" spans="1:3" x14ac:dyDescent="0.25">
      <c r="A363" s="7">
        <v>36831</v>
      </c>
      <c r="B363">
        <f t="shared" si="5"/>
        <v>2000</v>
      </c>
      <c r="C363" s="3">
        <v>46.821399999999997</v>
      </c>
    </row>
    <row r="364" spans="1:3" x14ac:dyDescent="0.25">
      <c r="A364" s="7">
        <v>36861</v>
      </c>
      <c r="B364">
        <f t="shared" si="5"/>
        <v>2000</v>
      </c>
      <c r="C364" s="3">
        <v>46.784500000000001</v>
      </c>
    </row>
    <row r="365" spans="1:3" x14ac:dyDescent="0.25">
      <c r="A365" s="7">
        <v>36892</v>
      </c>
      <c r="B365">
        <f t="shared" si="5"/>
        <v>2001</v>
      </c>
      <c r="C365" s="3">
        <v>46.613799999999998</v>
      </c>
    </row>
    <row r="366" spans="1:3" x14ac:dyDescent="0.25">
      <c r="A366" s="7">
        <v>36923</v>
      </c>
      <c r="B366">
        <f t="shared" si="5"/>
        <v>2001</v>
      </c>
      <c r="C366" s="3">
        <v>46.561599999999999</v>
      </c>
    </row>
    <row r="367" spans="1:3" x14ac:dyDescent="0.25">
      <c r="A367" s="7">
        <v>36951</v>
      </c>
      <c r="B367">
        <f t="shared" si="5"/>
        <v>2001</v>
      </c>
      <c r="C367" s="3">
        <v>46.653199999999998</v>
      </c>
    </row>
    <row r="368" spans="1:3" x14ac:dyDescent="0.25">
      <c r="A368" s="7">
        <v>36982</v>
      </c>
      <c r="B368">
        <f t="shared" si="5"/>
        <v>2001</v>
      </c>
      <c r="C368" s="3">
        <v>46.788600000000002</v>
      </c>
    </row>
    <row r="369" spans="1:3" x14ac:dyDescent="0.25">
      <c r="A369" s="7">
        <v>37012</v>
      </c>
      <c r="B369">
        <f t="shared" si="5"/>
        <v>2001</v>
      </c>
      <c r="C369" s="3">
        <v>46.947299999999998</v>
      </c>
    </row>
    <row r="370" spans="1:3" x14ac:dyDescent="0.25">
      <c r="A370" s="7">
        <v>37043</v>
      </c>
      <c r="B370">
        <f t="shared" si="5"/>
        <v>2001</v>
      </c>
      <c r="C370" s="3">
        <v>47.042400000000001</v>
      </c>
    </row>
    <row r="371" spans="1:3" x14ac:dyDescent="0.25">
      <c r="A371" s="7">
        <v>37073</v>
      </c>
      <c r="B371">
        <f t="shared" si="5"/>
        <v>2001</v>
      </c>
      <c r="C371" s="3">
        <v>47.178100000000001</v>
      </c>
    </row>
    <row r="372" spans="1:3" x14ac:dyDescent="0.25">
      <c r="A372" s="7">
        <v>37104</v>
      </c>
      <c r="B372">
        <f t="shared" si="5"/>
        <v>2001</v>
      </c>
      <c r="C372" s="3">
        <v>47.166499999999999</v>
      </c>
    </row>
    <row r="373" spans="1:3" x14ac:dyDescent="0.25">
      <c r="A373" s="7">
        <v>37135</v>
      </c>
      <c r="B373">
        <f t="shared" si="5"/>
        <v>2001</v>
      </c>
      <c r="C373" s="3">
        <v>47.751100000000001</v>
      </c>
    </row>
    <row r="374" spans="1:3" x14ac:dyDescent="0.25">
      <c r="A374" s="7">
        <v>37165</v>
      </c>
      <c r="B374">
        <f t="shared" si="5"/>
        <v>2001</v>
      </c>
      <c r="C374" s="3">
        <v>48.051400000000001</v>
      </c>
    </row>
    <row r="375" spans="1:3" x14ac:dyDescent="0.25">
      <c r="A375" s="7">
        <v>37196</v>
      </c>
      <c r="B375">
        <f t="shared" si="5"/>
        <v>2001</v>
      </c>
      <c r="C375" s="3">
        <v>48.042999999999999</v>
      </c>
    </row>
    <row r="376" spans="1:3" x14ac:dyDescent="0.25">
      <c r="A376" s="7">
        <v>37226</v>
      </c>
      <c r="B376">
        <f t="shared" si="5"/>
        <v>2001</v>
      </c>
      <c r="C376" s="3">
        <v>47.9345</v>
      </c>
    </row>
    <row r="377" spans="1:3" x14ac:dyDescent="0.25">
      <c r="A377" s="7">
        <v>37257</v>
      </c>
      <c r="B377">
        <f t="shared" si="5"/>
        <v>2002</v>
      </c>
      <c r="C377" s="3">
        <v>48.353299999999997</v>
      </c>
    </row>
    <row r="378" spans="1:3" x14ac:dyDescent="0.25">
      <c r="A378" s="7">
        <v>37288</v>
      </c>
      <c r="B378">
        <f t="shared" si="5"/>
        <v>2002</v>
      </c>
      <c r="C378" s="3">
        <v>48.716799999999999</v>
      </c>
    </row>
    <row r="379" spans="1:3" x14ac:dyDescent="0.25">
      <c r="A379" s="7">
        <v>37316</v>
      </c>
      <c r="B379">
        <f t="shared" si="5"/>
        <v>2002</v>
      </c>
      <c r="C379" s="3">
        <v>48.7667</v>
      </c>
    </row>
    <row r="380" spans="1:3" x14ac:dyDescent="0.25">
      <c r="A380" s="7">
        <v>37347</v>
      </c>
      <c r="B380">
        <f t="shared" si="5"/>
        <v>2002</v>
      </c>
      <c r="C380" s="3">
        <v>48.938600000000001</v>
      </c>
    </row>
    <row r="381" spans="1:3" x14ac:dyDescent="0.25">
      <c r="A381" s="7">
        <v>37377</v>
      </c>
      <c r="B381">
        <f t="shared" si="5"/>
        <v>2002</v>
      </c>
      <c r="C381" s="3">
        <v>49.016800000000003</v>
      </c>
    </row>
    <row r="382" spans="1:3" x14ac:dyDescent="0.25">
      <c r="A382" s="7">
        <v>37408</v>
      </c>
      <c r="B382">
        <f t="shared" si="5"/>
        <v>2002</v>
      </c>
      <c r="C382" s="3">
        <v>48.984000000000002</v>
      </c>
    </row>
    <row r="383" spans="1:3" x14ac:dyDescent="0.25">
      <c r="A383" s="7">
        <v>37438</v>
      </c>
      <c r="B383">
        <f t="shared" si="5"/>
        <v>2002</v>
      </c>
      <c r="C383" s="3">
        <v>48.787700000000001</v>
      </c>
    </row>
    <row r="384" spans="1:3" x14ac:dyDescent="0.25">
      <c r="A384" s="7">
        <v>37469</v>
      </c>
      <c r="B384">
        <f t="shared" si="5"/>
        <v>2002</v>
      </c>
      <c r="C384" s="3">
        <v>48.615000000000002</v>
      </c>
    </row>
    <row r="385" spans="1:3" x14ac:dyDescent="0.25">
      <c r="A385" s="7">
        <v>37500</v>
      </c>
      <c r="B385">
        <f t="shared" si="5"/>
        <v>2002</v>
      </c>
      <c r="C385" s="3">
        <v>48.462499999999999</v>
      </c>
    </row>
    <row r="386" spans="1:3" x14ac:dyDescent="0.25">
      <c r="A386" s="7">
        <v>37530</v>
      </c>
      <c r="B386">
        <f t="shared" si="5"/>
        <v>2002</v>
      </c>
      <c r="C386" s="3">
        <v>48.388199999999998</v>
      </c>
    </row>
    <row r="387" spans="1:3" x14ac:dyDescent="0.25">
      <c r="A387" s="7">
        <v>37561</v>
      </c>
      <c r="B387">
        <f t="shared" si="5"/>
        <v>2002</v>
      </c>
      <c r="C387" s="3">
        <v>48.285299999999999</v>
      </c>
    </row>
    <row r="388" spans="1:3" x14ac:dyDescent="0.25">
      <c r="A388" s="7">
        <v>37591</v>
      </c>
      <c r="B388">
        <f t="shared" si="5"/>
        <v>2002</v>
      </c>
      <c r="C388" s="3">
        <v>48.149500000000003</v>
      </c>
    </row>
    <row r="389" spans="1:3" x14ac:dyDescent="0.25">
      <c r="A389" s="7">
        <v>37622</v>
      </c>
      <c r="B389">
        <f t="shared" si="5"/>
        <v>2003</v>
      </c>
      <c r="C389" s="3">
        <v>47.957099999999997</v>
      </c>
    </row>
    <row r="390" spans="1:3" x14ac:dyDescent="0.25">
      <c r="A390" s="7">
        <v>37653</v>
      </c>
      <c r="B390">
        <f t="shared" si="5"/>
        <v>2003</v>
      </c>
      <c r="C390" s="3">
        <v>47.747399999999999</v>
      </c>
    </row>
    <row r="391" spans="1:3" x14ac:dyDescent="0.25">
      <c r="A391" s="7">
        <v>37681</v>
      </c>
      <c r="B391">
        <f t="shared" si="5"/>
        <v>2003</v>
      </c>
      <c r="C391" s="3">
        <v>47.676699999999997</v>
      </c>
    </row>
    <row r="392" spans="1:3" x14ac:dyDescent="0.25">
      <c r="A392" s="7">
        <v>37712</v>
      </c>
      <c r="B392">
        <f t="shared" si="5"/>
        <v>2003</v>
      </c>
      <c r="C392" s="3">
        <v>47.390900000000002</v>
      </c>
    </row>
    <row r="393" spans="1:3" x14ac:dyDescent="0.25">
      <c r="A393" s="7">
        <v>37742</v>
      </c>
      <c r="B393">
        <f t="shared" si="5"/>
        <v>2003</v>
      </c>
      <c r="C393" s="3">
        <v>47.11</v>
      </c>
    </row>
    <row r="394" spans="1:3" x14ac:dyDescent="0.25">
      <c r="A394" s="7">
        <v>37773</v>
      </c>
      <c r="B394">
        <f t="shared" si="5"/>
        <v>2003</v>
      </c>
      <c r="C394" s="3">
        <v>46.6995</v>
      </c>
    </row>
    <row r="395" spans="1:3" x14ac:dyDescent="0.25">
      <c r="A395" s="7">
        <v>37803</v>
      </c>
      <c r="B395">
        <f t="shared" si="5"/>
        <v>2003</v>
      </c>
      <c r="C395" s="3">
        <v>46.22</v>
      </c>
    </row>
    <row r="396" spans="1:3" x14ac:dyDescent="0.25">
      <c r="A396" s="7">
        <v>37834</v>
      </c>
      <c r="B396">
        <f t="shared" si="5"/>
        <v>2003</v>
      </c>
      <c r="C396" s="3">
        <v>45.9557</v>
      </c>
    </row>
    <row r="397" spans="1:3" x14ac:dyDescent="0.25">
      <c r="A397" s="7">
        <v>37865</v>
      </c>
      <c r="B397">
        <f t="shared" si="5"/>
        <v>2003</v>
      </c>
      <c r="C397" s="3">
        <v>45.846699999999998</v>
      </c>
    </row>
    <row r="398" spans="1:3" x14ac:dyDescent="0.25">
      <c r="A398" s="7">
        <v>37895</v>
      </c>
      <c r="B398">
        <f t="shared" si="5"/>
        <v>2003</v>
      </c>
      <c r="C398" s="3">
        <v>45.403599999999997</v>
      </c>
    </row>
    <row r="399" spans="1:3" x14ac:dyDescent="0.25">
      <c r="A399" s="7">
        <v>37926</v>
      </c>
      <c r="B399">
        <f t="shared" si="5"/>
        <v>2003</v>
      </c>
      <c r="C399" s="3">
        <v>45.554400000000001</v>
      </c>
    </row>
    <row r="400" spans="1:3" x14ac:dyDescent="0.25">
      <c r="A400" s="7">
        <v>37956</v>
      </c>
      <c r="B400">
        <f t="shared" si="5"/>
        <v>2003</v>
      </c>
      <c r="C400" s="3">
        <v>45.574100000000001</v>
      </c>
    </row>
    <row r="401" spans="1:3" x14ac:dyDescent="0.25">
      <c r="A401" s="7">
        <v>37987</v>
      </c>
      <c r="B401">
        <f t="shared" si="5"/>
        <v>2004</v>
      </c>
      <c r="C401" s="3">
        <v>45.456000000000003</v>
      </c>
    </row>
    <row r="402" spans="1:3" x14ac:dyDescent="0.25">
      <c r="A402" s="7">
        <v>38018</v>
      </c>
      <c r="B402">
        <f t="shared" si="5"/>
        <v>2004</v>
      </c>
      <c r="C402" s="3">
        <v>45.272599999999997</v>
      </c>
    </row>
    <row r="403" spans="1:3" x14ac:dyDescent="0.25">
      <c r="A403" s="7">
        <v>38047</v>
      </c>
      <c r="B403">
        <f t="shared" si="5"/>
        <v>2004</v>
      </c>
      <c r="C403" s="3">
        <v>44.969299999999997</v>
      </c>
    </row>
    <row r="404" spans="1:3" x14ac:dyDescent="0.25">
      <c r="A404" s="7">
        <v>38078</v>
      </c>
      <c r="B404">
        <f t="shared" si="5"/>
        <v>2004</v>
      </c>
      <c r="C404" s="3">
        <v>43.891800000000003</v>
      </c>
    </row>
    <row r="405" spans="1:3" x14ac:dyDescent="0.25">
      <c r="A405" s="7">
        <v>38108</v>
      </c>
      <c r="B405">
        <f t="shared" si="5"/>
        <v>2004</v>
      </c>
      <c r="C405" s="3">
        <v>45.1755</v>
      </c>
    </row>
    <row r="406" spans="1:3" x14ac:dyDescent="0.25">
      <c r="A406" s="7">
        <v>38139</v>
      </c>
      <c r="B406">
        <f t="shared" si="5"/>
        <v>2004</v>
      </c>
      <c r="C406" s="3">
        <v>45.502699999999997</v>
      </c>
    </row>
    <row r="407" spans="1:3" x14ac:dyDescent="0.25">
      <c r="A407" s="7">
        <v>38169</v>
      </c>
      <c r="B407">
        <f t="shared" si="5"/>
        <v>2004</v>
      </c>
      <c r="C407" s="3">
        <v>46.055700000000002</v>
      </c>
    </row>
    <row r="408" spans="1:3" x14ac:dyDescent="0.25">
      <c r="A408" s="7">
        <v>38200</v>
      </c>
      <c r="B408">
        <f t="shared" si="5"/>
        <v>2004</v>
      </c>
      <c r="C408" s="3">
        <v>46.322000000000003</v>
      </c>
    </row>
    <row r="409" spans="1:3" x14ac:dyDescent="0.25">
      <c r="A409" s="7">
        <v>38231</v>
      </c>
      <c r="B409">
        <f t="shared" si="5"/>
        <v>2004</v>
      </c>
      <c r="C409" s="3">
        <v>46.0548</v>
      </c>
    </row>
    <row r="410" spans="1:3" x14ac:dyDescent="0.25">
      <c r="A410" s="7">
        <v>38261</v>
      </c>
      <c r="B410">
        <f t="shared" si="5"/>
        <v>2004</v>
      </c>
      <c r="C410" s="3">
        <v>45.735500000000002</v>
      </c>
    </row>
    <row r="411" spans="1:3" x14ac:dyDescent="0.25">
      <c r="A411" s="7">
        <v>38292</v>
      </c>
      <c r="B411">
        <f t="shared" si="5"/>
        <v>2004</v>
      </c>
      <c r="C411" s="3">
        <v>45.032499999999999</v>
      </c>
    </row>
    <row r="412" spans="1:3" x14ac:dyDescent="0.25">
      <c r="A412" s="7">
        <v>38322</v>
      </c>
      <c r="B412">
        <f t="shared" si="5"/>
        <v>2004</v>
      </c>
      <c r="C412" s="3">
        <v>43.847000000000001</v>
      </c>
    </row>
    <row r="413" spans="1:3" x14ac:dyDescent="0.25">
      <c r="A413" s="7">
        <v>38353</v>
      </c>
      <c r="B413">
        <f t="shared" ref="B413:B476" si="6">YEAR(A413)</f>
        <v>2005</v>
      </c>
      <c r="C413" s="3">
        <v>43.615000000000002</v>
      </c>
    </row>
    <row r="414" spans="1:3" x14ac:dyDescent="0.25">
      <c r="A414" s="7">
        <v>38384</v>
      </c>
      <c r="B414">
        <f t="shared" si="6"/>
        <v>2005</v>
      </c>
      <c r="C414" s="3">
        <v>43.575800000000001</v>
      </c>
    </row>
    <row r="415" spans="1:3" x14ac:dyDescent="0.25">
      <c r="A415" s="7">
        <v>38412</v>
      </c>
      <c r="B415">
        <f t="shared" si="6"/>
        <v>2005</v>
      </c>
      <c r="C415" s="3">
        <v>43.586100000000002</v>
      </c>
    </row>
    <row r="416" spans="1:3" x14ac:dyDescent="0.25">
      <c r="A416" s="7">
        <v>38443</v>
      </c>
      <c r="B416">
        <f t="shared" si="6"/>
        <v>2005</v>
      </c>
      <c r="C416" s="3">
        <v>43.6419</v>
      </c>
    </row>
    <row r="417" spans="1:3" x14ac:dyDescent="0.25">
      <c r="A417" s="7">
        <v>38473</v>
      </c>
      <c r="B417">
        <f t="shared" si="6"/>
        <v>2005</v>
      </c>
      <c r="C417" s="3">
        <v>43.409500000000001</v>
      </c>
    </row>
    <row r="418" spans="1:3" x14ac:dyDescent="0.25">
      <c r="A418" s="7">
        <v>38504</v>
      </c>
      <c r="B418">
        <f t="shared" si="6"/>
        <v>2005</v>
      </c>
      <c r="C418" s="3">
        <v>43.524500000000003</v>
      </c>
    </row>
    <row r="419" spans="1:3" x14ac:dyDescent="0.25">
      <c r="A419" s="7">
        <v>38534</v>
      </c>
      <c r="B419">
        <f t="shared" si="6"/>
        <v>2005</v>
      </c>
      <c r="C419" s="3">
        <v>43.433999999999997</v>
      </c>
    </row>
    <row r="420" spans="1:3" x14ac:dyDescent="0.25">
      <c r="A420" s="7">
        <v>38565</v>
      </c>
      <c r="B420">
        <f t="shared" si="6"/>
        <v>2005</v>
      </c>
      <c r="C420" s="3">
        <v>43.55</v>
      </c>
    </row>
    <row r="421" spans="1:3" x14ac:dyDescent="0.25">
      <c r="A421" s="7">
        <v>38596</v>
      </c>
      <c r="B421">
        <f t="shared" si="6"/>
        <v>2005</v>
      </c>
      <c r="C421" s="3">
        <v>43.846200000000003</v>
      </c>
    </row>
    <row r="422" spans="1:3" x14ac:dyDescent="0.25">
      <c r="A422" s="7">
        <v>38626</v>
      </c>
      <c r="B422">
        <f t="shared" si="6"/>
        <v>2005</v>
      </c>
      <c r="C422" s="3">
        <v>44.7575</v>
      </c>
    </row>
    <row r="423" spans="1:3" x14ac:dyDescent="0.25">
      <c r="A423" s="7">
        <v>38657</v>
      </c>
      <c r="B423">
        <f t="shared" si="6"/>
        <v>2005</v>
      </c>
      <c r="C423" s="3">
        <v>45.631500000000003</v>
      </c>
    </row>
    <row r="424" spans="1:3" x14ac:dyDescent="0.25">
      <c r="A424" s="7">
        <v>38687</v>
      </c>
      <c r="B424">
        <f t="shared" si="6"/>
        <v>2005</v>
      </c>
      <c r="C424" s="3">
        <v>45.563299999999998</v>
      </c>
    </row>
    <row r="425" spans="1:3" x14ac:dyDescent="0.25">
      <c r="A425" s="7">
        <v>38718</v>
      </c>
      <c r="B425">
        <f t="shared" si="6"/>
        <v>2006</v>
      </c>
      <c r="C425" s="3">
        <v>44.201000000000001</v>
      </c>
    </row>
    <row r="426" spans="1:3" x14ac:dyDescent="0.25">
      <c r="A426" s="7">
        <v>38749</v>
      </c>
      <c r="B426">
        <f t="shared" si="6"/>
        <v>2006</v>
      </c>
      <c r="C426" s="3">
        <v>44.23</v>
      </c>
    </row>
    <row r="427" spans="1:3" x14ac:dyDescent="0.25">
      <c r="A427" s="7">
        <v>38777</v>
      </c>
      <c r="B427">
        <f t="shared" si="6"/>
        <v>2006</v>
      </c>
      <c r="C427" s="3">
        <v>44.337800000000001</v>
      </c>
    </row>
    <row r="428" spans="1:3" x14ac:dyDescent="0.25">
      <c r="A428" s="7">
        <v>38808</v>
      </c>
      <c r="B428">
        <f t="shared" si="6"/>
        <v>2006</v>
      </c>
      <c r="C428" s="3">
        <v>44.8245</v>
      </c>
    </row>
    <row r="429" spans="1:3" x14ac:dyDescent="0.25">
      <c r="A429" s="7">
        <v>38838</v>
      </c>
      <c r="B429">
        <f t="shared" si="6"/>
        <v>2006</v>
      </c>
      <c r="C429" s="3">
        <v>45.195900000000002</v>
      </c>
    </row>
    <row r="430" spans="1:3" x14ac:dyDescent="0.25">
      <c r="A430" s="7">
        <v>38869</v>
      </c>
      <c r="B430">
        <f t="shared" si="6"/>
        <v>2006</v>
      </c>
      <c r="C430" s="3">
        <v>45.888599999999997</v>
      </c>
    </row>
    <row r="431" spans="1:3" x14ac:dyDescent="0.25">
      <c r="A431" s="7">
        <v>38899</v>
      </c>
      <c r="B431">
        <f t="shared" si="6"/>
        <v>2006</v>
      </c>
      <c r="C431" s="3">
        <v>46.3675</v>
      </c>
    </row>
    <row r="432" spans="1:3" x14ac:dyDescent="0.25">
      <c r="A432" s="7">
        <v>38930</v>
      </c>
      <c r="B432">
        <f t="shared" si="6"/>
        <v>2006</v>
      </c>
      <c r="C432" s="3">
        <v>46.446100000000001</v>
      </c>
    </row>
    <row r="433" spans="1:3" x14ac:dyDescent="0.25">
      <c r="A433" s="7">
        <v>38961</v>
      </c>
      <c r="B433">
        <f t="shared" si="6"/>
        <v>2006</v>
      </c>
      <c r="C433" s="3">
        <v>46.0105</v>
      </c>
    </row>
    <row r="434" spans="1:3" x14ac:dyDescent="0.25">
      <c r="A434" s="7">
        <v>38991</v>
      </c>
      <c r="B434">
        <f t="shared" si="6"/>
        <v>2006</v>
      </c>
      <c r="C434" s="3">
        <v>45.355200000000004</v>
      </c>
    </row>
    <row r="435" spans="1:3" x14ac:dyDescent="0.25">
      <c r="A435" s="7">
        <v>39022</v>
      </c>
      <c r="B435">
        <f t="shared" si="6"/>
        <v>2006</v>
      </c>
      <c r="C435" s="3">
        <v>44.725700000000003</v>
      </c>
    </row>
    <row r="436" spans="1:3" x14ac:dyDescent="0.25">
      <c r="A436" s="7">
        <v>39052</v>
      </c>
      <c r="B436">
        <f t="shared" si="6"/>
        <v>2006</v>
      </c>
      <c r="C436" s="3">
        <v>44.483499999999999</v>
      </c>
    </row>
    <row r="437" spans="1:3" x14ac:dyDescent="0.25">
      <c r="A437" s="7">
        <v>39083</v>
      </c>
      <c r="B437">
        <f t="shared" si="6"/>
        <v>2007</v>
      </c>
      <c r="C437" s="3">
        <v>44.206200000000003</v>
      </c>
    </row>
    <row r="438" spans="1:3" x14ac:dyDescent="0.25">
      <c r="A438" s="7">
        <v>39114</v>
      </c>
      <c r="B438">
        <f t="shared" si="6"/>
        <v>2007</v>
      </c>
      <c r="C438" s="3">
        <v>44.019500000000001</v>
      </c>
    </row>
    <row r="439" spans="1:3" x14ac:dyDescent="0.25">
      <c r="A439" s="7">
        <v>39142</v>
      </c>
      <c r="B439">
        <f t="shared" si="6"/>
        <v>2007</v>
      </c>
      <c r="C439" s="3">
        <v>43.793599999999998</v>
      </c>
    </row>
    <row r="440" spans="1:3" x14ac:dyDescent="0.25">
      <c r="A440" s="7">
        <v>39173</v>
      </c>
      <c r="B440">
        <f t="shared" si="6"/>
        <v>2007</v>
      </c>
      <c r="C440" s="3">
        <v>42.017600000000002</v>
      </c>
    </row>
    <row r="441" spans="1:3" x14ac:dyDescent="0.25">
      <c r="A441" s="7">
        <v>39203</v>
      </c>
      <c r="B441">
        <f t="shared" si="6"/>
        <v>2007</v>
      </c>
      <c r="C441" s="3">
        <v>40.568600000000004</v>
      </c>
    </row>
    <row r="442" spans="1:3" x14ac:dyDescent="0.25">
      <c r="A442" s="7">
        <v>39234</v>
      </c>
      <c r="B442">
        <f t="shared" si="6"/>
        <v>2007</v>
      </c>
      <c r="C442" s="3">
        <v>40.590499999999999</v>
      </c>
    </row>
    <row r="443" spans="1:3" x14ac:dyDescent="0.25">
      <c r="A443" s="7">
        <v>39264</v>
      </c>
      <c r="B443">
        <f t="shared" si="6"/>
        <v>2007</v>
      </c>
      <c r="C443" s="3">
        <v>40.273800000000001</v>
      </c>
    </row>
    <row r="444" spans="1:3" x14ac:dyDescent="0.25">
      <c r="A444" s="7">
        <v>39295</v>
      </c>
      <c r="B444">
        <f t="shared" si="6"/>
        <v>2007</v>
      </c>
      <c r="C444" s="3">
        <v>40.679099999999998</v>
      </c>
    </row>
    <row r="445" spans="1:3" x14ac:dyDescent="0.25">
      <c r="A445" s="7">
        <v>39326</v>
      </c>
      <c r="B445">
        <f t="shared" si="6"/>
        <v>2007</v>
      </c>
      <c r="C445" s="3">
        <v>40.173499999999997</v>
      </c>
    </row>
    <row r="446" spans="1:3" x14ac:dyDescent="0.25">
      <c r="A446" s="7">
        <v>39356</v>
      </c>
      <c r="B446">
        <f t="shared" si="6"/>
        <v>2007</v>
      </c>
      <c r="C446" s="3">
        <v>39.366100000000003</v>
      </c>
    </row>
    <row r="447" spans="1:3" x14ac:dyDescent="0.25">
      <c r="A447" s="7">
        <v>39387</v>
      </c>
      <c r="B447">
        <f t="shared" si="6"/>
        <v>2007</v>
      </c>
      <c r="C447" s="3">
        <v>39.326700000000002</v>
      </c>
    </row>
    <row r="448" spans="1:3" x14ac:dyDescent="0.25">
      <c r="A448" s="7">
        <v>39417</v>
      </c>
      <c r="B448">
        <f t="shared" si="6"/>
        <v>2007</v>
      </c>
      <c r="C448" s="3">
        <v>39.375</v>
      </c>
    </row>
    <row r="449" spans="1:3" x14ac:dyDescent="0.25">
      <c r="A449" s="7">
        <v>39448</v>
      </c>
      <c r="B449">
        <f t="shared" si="6"/>
        <v>2008</v>
      </c>
      <c r="C449" s="3">
        <v>39.267600000000002</v>
      </c>
    </row>
    <row r="450" spans="1:3" x14ac:dyDescent="0.25">
      <c r="A450" s="7">
        <v>39479</v>
      </c>
      <c r="B450">
        <f t="shared" si="6"/>
        <v>2008</v>
      </c>
      <c r="C450" s="3">
        <v>39.673499999999997</v>
      </c>
    </row>
    <row r="451" spans="1:3" x14ac:dyDescent="0.25">
      <c r="A451" s="7">
        <v>39508</v>
      </c>
      <c r="B451">
        <f t="shared" si="6"/>
        <v>2008</v>
      </c>
      <c r="C451" s="3">
        <v>40.145200000000003</v>
      </c>
    </row>
    <row r="452" spans="1:3" x14ac:dyDescent="0.25">
      <c r="A452" s="7">
        <v>39539</v>
      </c>
      <c r="B452">
        <f t="shared" si="6"/>
        <v>2008</v>
      </c>
      <c r="C452" s="3">
        <v>39.966799999999999</v>
      </c>
    </row>
    <row r="453" spans="1:3" x14ac:dyDescent="0.25">
      <c r="A453" s="7">
        <v>39569</v>
      </c>
      <c r="B453">
        <f t="shared" si="6"/>
        <v>2008</v>
      </c>
      <c r="C453" s="3">
        <v>42.001899999999999</v>
      </c>
    </row>
    <row r="454" spans="1:3" x14ac:dyDescent="0.25">
      <c r="A454" s="7">
        <v>39600</v>
      </c>
      <c r="B454">
        <f t="shared" si="6"/>
        <v>2008</v>
      </c>
      <c r="C454" s="3">
        <v>42.763300000000001</v>
      </c>
    </row>
    <row r="455" spans="1:3" x14ac:dyDescent="0.25">
      <c r="A455" s="7">
        <v>39630</v>
      </c>
      <c r="B455">
        <f t="shared" si="6"/>
        <v>2008</v>
      </c>
      <c r="C455" s="3">
        <v>42.7027</v>
      </c>
    </row>
    <row r="456" spans="1:3" x14ac:dyDescent="0.25">
      <c r="A456" s="7">
        <v>39661</v>
      </c>
      <c r="B456">
        <f t="shared" si="6"/>
        <v>2008</v>
      </c>
      <c r="C456" s="3">
        <v>42.905700000000003</v>
      </c>
    </row>
    <row r="457" spans="1:3" x14ac:dyDescent="0.25">
      <c r="A457" s="7">
        <v>39692</v>
      </c>
      <c r="B457">
        <f t="shared" si="6"/>
        <v>2008</v>
      </c>
      <c r="C457" s="3">
        <v>45.53</v>
      </c>
    </row>
    <row r="458" spans="1:3" x14ac:dyDescent="0.25">
      <c r="A458" s="7">
        <v>39722</v>
      </c>
      <c r="B458">
        <f t="shared" si="6"/>
        <v>2008</v>
      </c>
      <c r="C458" s="3">
        <v>48.615499999999997</v>
      </c>
    </row>
    <row r="459" spans="1:3" x14ac:dyDescent="0.25">
      <c r="A459" s="7">
        <v>39753</v>
      </c>
      <c r="B459">
        <f t="shared" si="6"/>
        <v>2008</v>
      </c>
      <c r="C459" s="3">
        <v>48.851700000000001</v>
      </c>
    </row>
    <row r="460" spans="1:3" x14ac:dyDescent="0.25">
      <c r="A460" s="7">
        <v>39783</v>
      </c>
      <c r="B460">
        <f t="shared" si="6"/>
        <v>2008</v>
      </c>
      <c r="C460" s="3">
        <v>48.513199999999998</v>
      </c>
    </row>
    <row r="461" spans="1:3" x14ac:dyDescent="0.25">
      <c r="A461" s="7">
        <v>39814</v>
      </c>
      <c r="B461">
        <f t="shared" si="6"/>
        <v>2009</v>
      </c>
      <c r="C461" s="3">
        <v>48.6995</v>
      </c>
    </row>
    <row r="462" spans="1:3" x14ac:dyDescent="0.25">
      <c r="A462" s="7">
        <v>39845</v>
      </c>
      <c r="B462">
        <f t="shared" si="6"/>
        <v>2009</v>
      </c>
      <c r="C462" s="3">
        <v>49.248399999999997</v>
      </c>
    </row>
    <row r="463" spans="1:3" x14ac:dyDescent="0.25">
      <c r="A463" s="7">
        <v>39873</v>
      </c>
      <c r="B463">
        <f t="shared" si="6"/>
        <v>2009</v>
      </c>
      <c r="C463" s="3">
        <v>51.129100000000001</v>
      </c>
    </row>
    <row r="464" spans="1:3" x14ac:dyDescent="0.25">
      <c r="A464" s="7">
        <v>39904</v>
      </c>
      <c r="B464">
        <f t="shared" si="6"/>
        <v>2009</v>
      </c>
      <c r="C464" s="3">
        <v>49.965499999999999</v>
      </c>
    </row>
    <row r="465" spans="1:3" x14ac:dyDescent="0.25">
      <c r="A465" s="7">
        <v>39934</v>
      </c>
      <c r="B465">
        <f t="shared" si="6"/>
        <v>2009</v>
      </c>
      <c r="C465" s="3">
        <v>48.51</v>
      </c>
    </row>
    <row r="466" spans="1:3" x14ac:dyDescent="0.25">
      <c r="A466" s="7">
        <v>39965</v>
      </c>
      <c r="B466">
        <f t="shared" si="6"/>
        <v>2009</v>
      </c>
      <c r="C466" s="3">
        <v>47.6736</v>
      </c>
    </row>
    <row r="467" spans="1:3" x14ac:dyDescent="0.25">
      <c r="A467" s="7">
        <v>39995</v>
      </c>
      <c r="B467">
        <f t="shared" si="6"/>
        <v>2009</v>
      </c>
      <c r="C467" s="3">
        <v>48.362400000000001</v>
      </c>
    </row>
    <row r="468" spans="1:3" x14ac:dyDescent="0.25">
      <c r="A468" s="7">
        <v>40026</v>
      </c>
      <c r="B468">
        <f t="shared" si="6"/>
        <v>2009</v>
      </c>
      <c r="C468" s="3">
        <v>48.242600000000003</v>
      </c>
    </row>
    <row r="469" spans="1:3" x14ac:dyDescent="0.25">
      <c r="A469" s="7">
        <v>40057</v>
      </c>
      <c r="B469">
        <f t="shared" si="6"/>
        <v>2009</v>
      </c>
      <c r="C469" s="3">
        <v>48.292400000000001</v>
      </c>
    </row>
    <row r="470" spans="1:3" x14ac:dyDescent="0.25">
      <c r="A470" s="7">
        <v>40087</v>
      </c>
      <c r="B470">
        <f t="shared" si="6"/>
        <v>2009</v>
      </c>
      <c r="C470" s="3">
        <v>46.6524</v>
      </c>
    </row>
    <row r="471" spans="1:3" x14ac:dyDescent="0.25">
      <c r="A471" s="7">
        <v>40118</v>
      </c>
      <c r="B471">
        <f t="shared" si="6"/>
        <v>2009</v>
      </c>
      <c r="C471" s="3">
        <v>46.530500000000004</v>
      </c>
    </row>
    <row r="472" spans="1:3" x14ac:dyDescent="0.25">
      <c r="A472" s="7">
        <v>40148</v>
      </c>
      <c r="B472">
        <f t="shared" si="6"/>
        <v>2009</v>
      </c>
      <c r="C472" s="3">
        <v>46.527299999999997</v>
      </c>
    </row>
    <row r="473" spans="1:3" x14ac:dyDescent="0.25">
      <c r="A473" s="7">
        <v>40179</v>
      </c>
      <c r="B473">
        <f t="shared" si="6"/>
        <v>2010</v>
      </c>
      <c r="C473" s="3">
        <v>45.894399999999997</v>
      </c>
    </row>
    <row r="474" spans="1:3" x14ac:dyDescent="0.25">
      <c r="A474" s="7">
        <v>40210</v>
      </c>
      <c r="B474">
        <f t="shared" si="6"/>
        <v>2010</v>
      </c>
      <c r="C474" s="3">
        <v>46.273200000000003</v>
      </c>
    </row>
    <row r="475" spans="1:3" x14ac:dyDescent="0.25">
      <c r="A475" s="7">
        <v>40238</v>
      </c>
      <c r="B475">
        <f t="shared" si="6"/>
        <v>2010</v>
      </c>
      <c r="C475" s="3">
        <v>45.450899999999997</v>
      </c>
    </row>
    <row r="476" spans="1:3" x14ac:dyDescent="0.25">
      <c r="A476" s="7">
        <v>40269</v>
      </c>
      <c r="B476">
        <f t="shared" si="6"/>
        <v>2010</v>
      </c>
      <c r="C476" s="3">
        <v>44.444000000000003</v>
      </c>
    </row>
    <row r="477" spans="1:3" x14ac:dyDescent="0.25">
      <c r="A477" s="7">
        <v>40299</v>
      </c>
      <c r="B477">
        <f t="shared" ref="B477:B540" si="7">YEAR(A477)</f>
        <v>2010</v>
      </c>
      <c r="C477" s="3">
        <v>45.768999999999998</v>
      </c>
    </row>
    <row r="478" spans="1:3" x14ac:dyDescent="0.25">
      <c r="A478" s="7">
        <v>40330</v>
      </c>
      <c r="B478">
        <f t="shared" si="7"/>
        <v>2010</v>
      </c>
      <c r="C478" s="3">
        <v>46.4983</v>
      </c>
    </row>
    <row r="479" spans="1:3" x14ac:dyDescent="0.25">
      <c r="A479" s="7">
        <v>40360</v>
      </c>
      <c r="B479">
        <f t="shared" si="7"/>
        <v>2010</v>
      </c>
      <c r="C479" s="3">
        <v>46.761699999999998</v>
      </c>
    </row>
    <row r="480" spans="1:3" x14ac:dyDescent="0.25">
      <c r="A480" s="7">
        <v>40391</v>
      </c>
      <c r="B480">
        <f t="shared" si="7"/>
        <v>2010</v>
      </c>
      <c r="C480" s="3">
        <v>46.460500000000003</v>
      </c>
    </row>
    <row r="481" spans="1:3" x14ac:dyDescent="0.25">
      <c r="A481" s="7">
        <v>40422</v>
      </c>
      <c r="B481">
        <f t="shared" si="7"/>
        <v>2010</v>
      </c>
      <c r="C481" s="3">
        <v>45.872900000000001</v>
      </c>
    </row>
    <row r="482" spans="1:3" x14ac:dyDescent="0.25">
      <c r="A482" s="7">
        <v>40452</v>
      </c>
      <c r="B482">
        <f t="shared" si="7"/>
        <v>2010</v>
      </c>
      <c r="C482" s="3">
        <v>44.353999999999999</v>
      </c>
    </row>
    <row r="483" spans="1:3" x14ac:dyDescent="0.25">
      <c r="A483" s="7">
        <v>40483</v>
      </c>
      <c r="B483">
        <f t="shared" si="7"/>
        <v>2010</v>
      </c>
      <c r="C483" s="3">
        <v>44.9315</v>
      </c>
    </row>
    <row r="484" spans="1:3" x14ac:dyDescent="0.25">
      <c r="A484" s="7">
        <v>40513</v>
      </c>
      <c r="B484">
        <f t="shared" si="7"/>
        <v>2010</v>
      </c>
      <c r="C484" s="3">
        <v>45.1</v>
      </c>
    </row>
    <row r="485" spans="1:3" x14ac:dyDescent="0.25">
      <c r="A485" s="7">
        <v>40544</v>
      </c>
      <c r="B485">
        <f t="shared" si="7"/>
        <v>2011</v>
      </c>
      <c r="C485" s="3">
        <v>45.375</v>
      </c>
    </row>
    <row r="486" spans="1:3" x14ac:dyDescent="0.25">
      <c r="A486" s="7">
        <v>40575</v>
      </c>
      <c r="B486">
        <f t="shared" si="7"/>
        <v>2011</v>
      </c>
      <c r="C486" s="3">
        <v>45.3795</v>
      </c>
    </row>
    <row r="487" spans="1:3" x14ac:dyDescent="0.25">
      <c r="A487" s="7">
        <v>40603</v>
      </c>
      <c r="B487">
        <f t="shared" si="7"/>
        <v>2011</v>
      </c>
      <c r="C487" s="3">
        <v>44.914299999999997</v>
      </c>
    </row>
    <row r="488" spans="1:3" x14ac:dyDescent="0.25">
      <c r="A488" s="7">
        <v>40634</v>
      </c>
      <c r="B488">
        <f t="shared" si="7"/>
        <v>2011</v>
      </c>
      <c r="C488" s="3">
        <v>44.301000000000002</v>
      </c>
    </row>
    <row r="489" spans="1:3" x14ac:dyDescent="0.25">
      <c r="A489" s="7">
        <v>40664</v>
      </c>
      <c r="B489">
        <f t="shared" si="7"/>
        <v>2011</v>
      </c>
      <c r="C489" s="3">
        <v>44.9024</v>
      </c>
    </row>
    <row r="490" spans="1:3" x14ac:dyDescent="0.25">
      <c r="A490" s="7">
        <v>40695</v>
      </c>
      <c r="B490">
        <f t="shared" si="7"/>
        <v>2011</v>
      </c>
      <c r="C490" s="3">
        <v>44.810899999999997</v>
      </c>
    </row>
    <row r="491" spans="1:3" x14ac:dyDescent="0.25">
      <c r="A491" s="7">
        <v>40725</v>
      </c>
      <c r="B491">
        <f t="shared" si="7"/>
        <v>2011</v>
      </c>
      <c r="C491" s="3">
        <v>44.396000000000001</v>
      </c>
    </row>
    <row r="492" spans="1:3" x14ac:dyDescent="0.25">
      <c r="A492" s="7">
        <v>40756</v>
      </c>
      <c r="B492">
        <f t="shared" si="7"/>
        <v>2011</v>
      </c>
      <c r="C492" s="3">
        <v>45.313499999999998</v>
      </c>
    </row>
    <row r="493" spans="1:3" x14ac:dyDescent="0.25">
      <c r="A493" s="7">
        <v>40787</v>
      </c>
      <c r="B493">
        <f t="shared" si="7"/>
        <v>2011</v>
      </c>
      <c r="C493" s="3">
        <v>47.6905</v>
      </c>
    </row>
    <row r="494" spans="1:3" x14ac:dyDescent="0.25">
      <c r="A494" s="7">
        <v>40817</v>
      </c>
      <c r="B494">
        <f t="shared" si="7"/>
        <v>2011</v>
      </c>
      <c r="C494" s="3">
        <v>49.201999999999998</v>
      </c>
    </row>
    <row r="495" spans="1:3" x14ac:dyDescent="0.25">
      <c r="A495" s="7">
        <v>40848</v>
      </c>
      <c r="B495">
        <f t="shared" si="7"/>
        <v>2011</v>
      </c>
      <c r="C495" s="3">
        <v>50.6785</v>
      </c>
    </row>
    <row r="496" spans="1:3" x14ac:dyDescent="0.25">
      <c r="A496" s="7">
        <v>40878</v>
      </c>
      <c r="B496">
        <f t="shared" si="7"/>
        <v>2011</v>
      </c>
      <c r="C496" s="3">
        <v>52.382399999999997</v>
      </c>
    </row>
    <row r="497" spans="1:3" x14ac:dyDescent="0.25">
      <c r="A497" s="7">
        <v>40909</v>
      </c>
      <c r="B497">
        <f t="shared" si="7"/>
        <v>2012</v>
      </c>
      <c r="C497" s="3">
        <v>51.0015</v>
      </c>
    </row>
    <row r="498" spans="1:3" x14ac:dyDescent="0.25">
      <c r="A498" s="7">
        <v>40940</v>
      </c>
      <c r="B498">
        <f t="shared" si="7"/>
        <v>2012</v>
      </c>
      <c r="C498" s="3">
        <v>49.181199999999997</v>
      </c>
    </row>
    <row r="499" spans="1:3" x14ac:dyDescent="0.25">
      <c r="A499" s="7">
        <v>40969</v>
      </c>
      <c r="B499">
        <f t="shared" si="7"/>
        <v>2012</v>
      </c>
      <c r="C499" s="3">
        <v>50.363500000000002</v>
      </c>
    </row>
    <row r="500" spans="1:3" x14ac:dyDescent="0.25">
      <c r="A500" s="7">
        <v>41000</v>
      </c>
      <c r="B500">
        <f t="shared" si="7"/>
        <v>2012</v>
      </c>
      <c r="C500" s="3">
        <v>51.69</v>
      </c>
    </row>
    <row r="501" spans="1:3" x14ac:dyDescent="0.25">
      <c r="A501" s="7">
        <v>41030</v>
      </c>
      <c r="B501">
        <f t="shared" si="7"/>
        <v>2012</v>
      </c>
      <c r="C501" s="3">
        <v>54.331400000000002</v>
      </c>
    </row>
    <row r="502" spans="1:3" x14ac:dyDescent="0.25">
      <c r="A502" s="7">
        <v>41061</v>
      </c>
      <c r="B502">
        <f t="shared" si="7"/>
        <v>2012</v>
      </c>
      <c r="C502" s="3">
        <v>55.942399999999999</v>
      </c>
    </row>
    <row r="503" spans="1:3" x14ac:dyDescent="0.25">
      <c r="A503" s="7">
        <v>41091</v>
      </c>
      <c r="B503">
        <f t="shared" si="7"/>
        <v>2012</v>
      </c>
      <c r="C503" s="3">
        <v>55.424799999999998</v>
      </c>
    </row>
    <row r="504" spans="1:3" x14ac:dyDescent="0.25">
      <c r="A504" s="7">
        <v>41122</v>
      </c>
      <c r="B504">
        <f t="shared" si="7"/>
        <v>2012</v>
      </c>
      <c r="C504" s="3">
        <v>55.493499999999997</v>
      </c>
    </row>
    <row r="505" spans="1:3" x14ac:dyDescent="0.25">
      <c r="A505" s="7">
        <v>41153</v>
      </c>
      <c r="B505">
        <f t="shared" si="7"/>
        <v>2012</v>
      </c>
      <c r="C505" s="3">
        <v>54.35</v>
      </c>
    </row>
    <row r="506" spans="1:3" x14ac:dyDescent="0.25">
      <c r="A506" s="7">
        <v>41183</v>
      </c>
      <c r="B506">
        <f t="shared" si="7"/>
        <v>2012</v>
      </c>
      <c r="C506" s="3">
        <v>53.099499999999999</v>
      </c>
    </row>
    <row r="507" spans="1:3" x14ac:dyDescent="0.25">
      <c r="A507" s="7">
        <v>41214</v>
      </c>
      <c r="B507">
        <f t="shared" si="7"/>
        <v>2012</v>
      </c>
      <c r="C507" s="3">
        <v>54.784500000000001</v>
      </c>
    </row>
    <row r="508" spans="1:3" x14ac:dyDescent="0.25">
      <c r="A508" s="7">
        <v>41244</v>
      </c>
      <c r="B508">
        <f t="shared" si="7"/>
        <v>2012</v>
      </c>
      <c r="C508" s="3">
        <v>54.646999999999998</v>
      </c>
    </row>
    <row r="509" spans="1:3" x14ac:dyDescent="0.25">
      <c r="A509" s="7">
        <v>41275</v>
      </c>
      <c r="B509">
        <f t="shared" si="7"/>
        <v>2013</v>
      </c>
      <c r="C509" s="3">
        <v>54.228999999999999</v>
      </c>
    </row>
    <row r="510" spans="1:3" x14ac:dyDescent="0.25">
      <c r="A510" s="7">
        <v>41306</v>
      </c>
      <c r="B510">
        <f t="shared" si="7"/>
        <v>2013</v>
      </c>
      <c r="C510" s="3">
        <v>53.807899999999997</v>
      </c>
    </row>
    <row r="511" spans="1:3" x14ac:dyDescent="0.25">
      <c r="A511" s="7">
        <v>41334</v>
      </c>
      <c r="B511">
        <f t="shared" si="7"/>
        <v>2013</v>
      </c>
      <c r="C511" s="3">
        <v>54.422899999999998</v>
      </c>
    </row>
    <row r="512" spans="1:3" x14ac:dyDescent="0.25">
      <c r="A512" s="7">
        <v>41365</v>
      </c>
      <c r="B512">
        <f t="shared" si="7"/>
        <v>2013</v>
      </c>
      <c r="C512" s="3">
        <v>54.323599999999999</v>
      </c>
    </row>
    <row r="513" spans="1:3" x14ac:dyDescent="0.25">
      <c r="A513" s="7">
        <v>41395</v>
      </c>
      <c r="B513">
        <f t="shared" si="7"/>
        <v>2013</v>
      </c>
      <c r="C513" s="3">
        <v>54.984499999999997</v>
      </c>
    </row>
    <row r="514" spans="1:3" x14ac:dyDescent="0.25">
      <c r="A514" s="7">
        <v>41426</v>
      </c>
      <c r="B514">
        <f t="shared" si="7"/>
        <v>2013</v>
      </c>
      <c r="C514" s="3">
        <v>58.383499999999998</v>
      </c>
    </row>
    <row r="515" spans="1:3" x14ac:dyDescent="0.25">
      <c r="A515" s="7">
        <v>41456</v>
      </c>
      <c r="B515">
        <f t="shared" si="7"/>
        <v>2013</v>
      </c>
      <c r="C515" s="3">
        <v>59.760899999999999</v>
      </c>
    </row>
    <row r="516" spans="1:3" x14ac:dyDescent="0.25">
      <c r="A516" s="7">
        <v>41487</v>
      </c>
      <c r="B516">
        <f t="shared" si="7"/>
        <v>2013</v>
      </c>
      <c r="C516" s="3">
        <v>62.810899999999997</v>
      </c>
    </row>
    <row r="517" spans="1:3" x14ac:dyDescent="0.25">
      <c r="A517" s="7">
        <v>41518</v>
      </c>
      <c r="B517">
        <f t="shared" si="7"/>
        <v>2013</v>
      </c>
      <c r="C517" s="3">
        <v>63.648000000000003</v>
      </c>
    </row>
    <row r="518" spans="1:3" x14ac:dyDescent="0.25">
      <c r="A518" s="7">
        <v>41548</v>
      </c>
      <c r="B518">
        <f t="shared" si="7"/>
        <v>2013</v>
      </c>
      <c r="C518" s="3">
        <v>61.605899999999998</v>
      </c>
    </row>
    <row r="519" spans="1:3" x14ac:dyDescent="0.25">
      <c r="A519" s="7">
        <v>41579</v>
      </c>
      <c r="B519">
        <f t="shared" si="7"/>
        <v>2013</v>
      </c>
      <c r="C519" s="3">
        <v>62.517899999999997</v>
      </c>
    </row>
    <row r="520" spans="1:3" x14ac:dyDescent="0.25">
      <c r="A520" s="7">
        <v>41609</v>
      </c>
      <c r="B520">
        <f t="shared" si="7"/>
        <v>2013</v>
      </c>
      <c r="C520" s="3">
        <v>61.811</v>
      </c>
    </row>
    <row r="521" spans="1:3" x14ac:dyDescent="0.25">
      <c r="A521" s="7">
        <v>41640</v>
      </c>
      <c r="B521">
        <f t="shared" si="7"/>
        <v>2014</v>
      </c>
      <c r="C521" s="3">
        <v>62.105699999999999</v>
      </c>
    </row>
    <row r="522" spans="1:3" x14ac:dyDescent="0.25">
      <c r="A522" s="7">
        <v>41671</v>
      </c>
      <c r="B522">
        <f t="shared" si="7"/>
        <v>2014</v>
      </c>
      <c r="C522" s="3">
        <v>62.164200000000001</v>
      </c>
    </row>
    <row r="523" spans="1:3" x14ac:dyDescent="0.25">
      <c r="A523" s="7">
        <v>41699</v>
      </c>
      <c r="B523">
        <f t="shared" si="7"/>
        <v>2014</v>
      </c>
      <c r="C523" s="3">
        <v>60.947600000000001</v>
      </c>
    </row>
    <row r="524" spans="1:3" x14ac:dyDescent="0.25">
      <c r="A524" s="7">
        <v>41730</v>
      </c>
      <c r="B524">
        <f t="shared" si="7"/>
        <v>2014</v>
      </c>
      <c r="C524" s="3">
        <v>60.346400000000003</v>
      </c>
    </row>
    <row r="525" spans="1:3" x14ac:dyDescent="0.25">
      <c r="A525" s="7">
        <v>41760</v>
      </c>
      <c r="B525">
        <f t="shared" si="7"/>
        <v>2014</v>
      </c>
      <c r="C525" s="3">
        <v>59.284300000000002</v>
      </c>
    </row>
    <row r="526" spans="1:3" x14ac:dyDescent="0.25">
      <c r="A526" s="7">
        <v>41791</v>
      </c>
      <c r="B526">
        <f t="shared" si="7"/>
        <v>2014</v>
      </c>
      <c r="C526" s="3">
        <v>59.736699999999999</v>
      </c>
    </row>
    <row r="527" spans="1:3" x14ac:dyDescent="0.25">
      <c r="A527" s="7">
        <v>41821</v>
      </c>
      <c r="B527">
        <f t="shared" si="7"/>
        <v>2014</v>
      </c>
      <c r="C527" s="3">
        <v>60.095599999999997</v>
      </c>
    </row>
    <row r="528" spans="1:3" x14ac:dyDescent="0.25">
      <c r="A528" s="7">
        <v>41852</v>
      </c>
      <c r="B528">
        <f t="shared" si="7"/>
        <v>2014</v>
      </c>
      <c r="C528" s="3">
        <v>60.873800000000003</v>
      </c>
    </row>
    <row r="529" spans="1:3" x14ac:dyDescent="0.25">
      <c r="A529" s="7">
        <v>41883</v>
      </c>
      <c r="B529">
        <f t="shared" si="7"/>
        <v>2014</v>
      </c>
      <c r="C529" s="3">
        <v>60.897599999999997</v>
      </c>
    </row>
    <row r="530" spans="1:3" x14ac:dyDescent="0.25">
      <c r="A530" s="7">
        <v>41913</v>
      </c>
      <c r="B530">
        <f t="shared" si="7"/>
        <v>2014</v>
      </c>
      <c r="C530" s="3">
        <v>61.366799999999998</v>
      </c>
    </row>
    <row r="531" spans="1:3" x14ac:dyDescent="0.25">
      <c r="A531" s="7">
        <v>41944</v>
      </c>
      <c r="B531">
        <f t="shared" si="7"/>
        <v>2014</v>
      </c>
      <c r="C531" s="3">
        <v>61.6828</v>
      </c>
    </row>
    <row r="532" spans="1:3" x14ac:dyDescent="0.25">
      <c r="A532" s="7">
        <v>41974</v>
      </c>
      <c r="B532">
        <f t="shared" si="7"/>
        <v>2014</v>
      </c>
      <c r="C532" s="3">
        <v>62.707099999999997</v>
      </c>
    </row>
    <row r="533" spans="1:3" x14ac:dyDescent="0.25">
      <c r="A533" s="7">
        <v>42005</v>
      </c>
      <c r="B533">
        <f t="shared" si="7"/>
        <v>2015</v>
      </c>
      <c r="C533" s="3">
        <v>62.13</v>
      </c>
    </row>
    <row r="534" spans="1:3" x14ac:dyDescent="0.25">
      <c r="A534" s="7">
        <v>42036</v>
      </c>
      <c r="B534">
        <f t="shared" si="7"/>
        <v>2015</v>
      </c>
      <c r="C534" s="3">
        <v>61.990499999999997</v>
      </c>
    </row>
    <row r="535" spans="1:3" x14ac:dyDescent="0.25">
      <c r="A535" s="7">
        <v>42064</v>
      </c>
      <c r="B535">
        <f t="shared" si="7"/>
        <v>2015</v>
      </c>
      <c r="C535" s="3">
        <v>62.480499999999999</v>
      </c>
    </row>
    <row r="536" spans="1:3" x14ac:dyDescent="0.25">
      <c r="A536" s="7">
        <v>42095</v>
      </c>
      <c r="B536">
        <f t="shared" si="7"/>
        <v>2015</v>
      </c>
      <c r="C536" s="3">
        <v>62.641399999999997</v>
      </c>
    </row>
    <row r="537" spans="1:3" x14ac:dyDescent="0.25">
      <c r="A537" s="7">
        <v>42125</v>
      </c>
      <c r="B537">
        <f t="shared" si="7"/>
        <v>2015</v>
      </c>
      <c r="C537" s="3">
        <v>63.715000000000003</v>
      </c>
    </row>
    <row r="538" spans="1:3" x14ac:dyDescent="0.25">
      <c r="A538" s="7">
        <v>42156</v>
      </c>
      <c r="B538">
        <f t="shared" si="7"/>
        <v>2015</v>
      </c>
      <c r="C538" s="3">
        <v>63.780900000000003</v>
      </c>
    </row>
    <row r="539" spans="1:3" x14ac:dyDescent="0.25">
      <c r="A539" s="7">
        <v>42186</v>
      </c>
      <c r="B539">
        <f t="shared" si="7"/>
        <v>2015</v>
      </c>
      <c r="C539" s="3">
        <v>63.604500000000002</v>
      </c>
    </row>
    <row r="540" spans="1:3" x14ac:dyDescent="0.25">
      <c r="A540" s="7">
        <v>42217</v>
      </c>
      <c r="B540">
        <f t="shared" si="7"/>
        <v>2015</v>
      </c>
      <c r="C540" s="3">
        <v>65.097099999999998</v>
      </c>
    </row>
    <row r="541" spans="1:3" x14ac:dyDescent="0.25">
      <c r="A541" s="7">
        <v>42248</v>
      </c>
      <c r="B541">
        <f t="shared" ref="B541:B542" si="8">YEAR(A541)</f>
        <v>2015</v>
      </c>
      <c r="C541" s="3">
        <v>66.166700000000006</v>
      </c>
    </row>
    <row r="542" spans="1:3" x14ac:dyDescent="0.25">
      <c r="A542" s="7">
        <v>42278</v>
      </c>
      <c r="B542">
        <f t="shared" si="8"/>
        <v>2015</v>
      </c>
      <c r="C542" s="3">
        <v>65.459999999999994</v>
      </c>
    </row>
  </sheetData>
  <pageMargins left="0.75" right="0.75" top="1" bottom="1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29AE7-2FF9-42D1-A30F-7B6176EDE1E2}">
  <sheetPr codeName="Sheet35"/>
  <dimension ref="A1:N717"/>
  <sheetViews>
    <sheetView topLeftCell="A696" workbookViewId="0">
      <selection activeCell="A8" sqref="A8"/>
    </sheetView>
  </sheetViews>
  <sheetFormatPr defaultRowHeight="15" x14ac:dyDescent="0.25"/>
  <cols>
    <col min="1" max="1" width="9.140625" style="7"/>
  </cols>
  <sheetData>
    <row r="1" spans="1:14" x14ac:dyDescent="0.25">
      <c r="A1" s="7" t="s">
        <v>3097</v>
      </c>
      <c r="B1" t="s">
        <v>3164</v>
      </c>
      <c r="C1" t="s">
        <v>3214</v>
      </c>
      <c r="D1" t="s">
        <v>76</v>
      </c>
      <c r="E1" t="s">
        <v>3212</v>
      </c>
      <c r="F1" t="s">
        <v>3211</v>
      </c>
      <c r="G1" t="s">
        <v>3188</v>
      </c>
      <c r="H1" t="s">
        <v>3218</v>
      </c>
      <c r="I1" t="s">
        <v>2931</v>
      </c>
      <c r="J1" t="s">
        <v>2934</v>
      </c>
      <c r="K1" t="s">
        <v>3217</v>
      </c>
      <c r="L1" t="s">
        <v>3216</v>
      </c>
      <c r="M1" t="s">
        <v>82</v>
      </c>
      <c r="N1" t="s">
        <v>3093</v>
      </c>
    </row>
    <row r="2" spans="1:14" x14ac:dyDescent="0.25">
      <c r="A2" s="7" t="s">
        <v>3092</v>
      </c>
      <c r="B2" t="s">
        <v>3091</v>
      </c>
      <c r="C2" t="s">
        <v>3294</v>
      </c>
    </row>
    <row r="3" spans="1:14" x14ac:dyDescent="0.25">
      <c r="A3" s="7" t="s">
        <v>3089</v>
      </c>
      <c r="B3" t="s">
        <v>3121</v>
      </c>
      <c r="C3" t="s">
        <v>82</v>
      </c>
      <c r="D3" t="s">
        <v>3102</v>
      </c>
      <c r="E3" t="s">
        <v>3120</v>
      </c>
      <c r="F3" t="s">
        <v>100</v>
      </c>
      <c r="G3" t="s">
        <v>3119</v>
      </c>
    </row>
    <row r="4" spans="1:14" x14ac:dyDescent="0.25">
      <c r="A4" s="7" t="s">
        <v>3088</v>
      </c>
      <c r="B4" t="s">
        <v>3103</v>
      </c>
      <c r="C4" t="s">
        <v>3102</v>
      </c>
      <c r="D4" t="s">
        <v>3101</v>
      </c>
      <c r="E4" t="s">
        <v>3087</v>
      </c>
      <c r="F4" t="s">
        <v>3086</v>
      </c>
      <c r="G4" t="s">
        <v>3085</v>
      </c>
      <c r="H4" t="s">
        <v>3084</v>
      </c>
    </row>
    <row r="5" spans="1:14" x14ac:dyDescent="0.25">
      <c r="A5" s="7" t="s">
        <v>3083</v>
      </c>
      <c r="B5" t="s">
        <v>3082</v>
      </c>
      <c r="C5" t="s">
        <v>3081</v>
      </c>
      <c r="D5" t="s">
        <v>3080</v>
      </c>
      <c r="E5" t="s">
        <v>3079</v>
      </c>
    </row>
    <row r="6" spans="1:14" x14ac:dyDescent="0.25">
      <c r="A6" s="7" t="s">
        <v>3078</v>
      </c>
      <c r="B6" t="s">
        <v>3077</v>
      </c>
    </row>
    <row r="7" spans="1:14" x14ac:dyDescent="0.25">
      <c r="A7" s="7" t="s">
        <v>3076</v>
      </c>
      <c r="B7" t="s">
        <v>3164</v>
      </c>
      <c r="C7" t="s">
        <v>3214</v>
      </c>
      <c r="D7" t="s">
        <v>3213</v>
      </c>
      <c r="E7" t="s">
        <v>3075</v>
      </c>
      <c r="F7" t="s">
        <v>3212</v>
      </c>
      <c r="G7" t="s">
        <v>3211</v>
      </c>
    </row>
    <row r="8" spans="1:14" x14ac:dyDescent="0.25">
      <c r="A8" s="7" t="s">
        <v>166</v>
      </c>
      <c r="B8" t="s">
        <v>3073</v>
      </c>
      <c r="C8" s="8">
        <v>20821</v>
      </c>
      <c r="D8" t="s">
        <v>76</v>
      </c>
      <c r="E8" s="8">
        <v>42036</v>
      </c>
    </row>
    <row r="9" spans="1:14" x14ac:dyDescent="0.25">
      <c r="A9" s="7" t="s">
        <v>3072</v>
      </c>
      <c r="B9" t="s">
        <v>3071</v>
      </c>
      <c r="C9" s="8">
        <v>42163</v>
      </c>
      <c r="D9" s="102">
        <v>9.375E-2</v>
      </c>
      <c r="E9" t="s">
        <v>3116</v>
      </c>
      <c r="F9" t="s">
        <v>3069</v>
      </c>
    </row>
    <row r="10" spans="1:14" x14ac:dyDescent="0.25">
      <c r="A10" s="7" t="s">
        <v>3068</v>
      </c>
      <c r="B10" t="s">
        <v>3108</v>
      </c>
      <c r="C10" t="s">
        <v>3210</v>
      </c>
      <c r="D10" t="s">
        <v>3091</v>
      </c>
      <c r="E10" t="s">
        <v>3209</v>
      </c>
    </row>
    <row r="11" spans="1:14" x14ac:dyDescent="0.25">
      <c r="B11" t="s">
        <v>3108</v>
      </c>
      <c r="C11" t="s">
        <v>3208</v>
      </c>
      <c r="D11" t="s">
        <v>3091</v>
      </c>
      <c r="E11" t="s">
        <v>3207</v>
      </c>
    </row>
    <row r="12" spans="1:14" x14ac:dyDescent="0.25">
      <c r="B12" t="s">
        <v>3108</v>
      </c>
      <c r="C12" t="s">
        <v>3206</v>
      </c>
      <c r="D12" t="s">
        <v>3091</v>
      </c>
      <c r="E12" t="s">
        <v>3205</v>
      </c>
    </row>
    <row r="14" spans="1:14" x14ac:dyDescent="0.25">
      <c r="B14" t="s">
        <v>3114</v>
      </c>
      <c r="C14" t="s">
        <v>3108</v>
      </c>
      <c r="D14" t="s">
        <v>3113</v>
      </c>
      <c r="E14" t="s">
        <v>3112</v>
      </c>
      <c r="F14" t="s">
        <v>3065</v>
      </c>
      <c r="G14" t="s">
        <v>3111</v>
      </c>
      <c r="H14" t="s">
        <v>3110</v>
      </c>
      <c r="I14" t="s">
        <v>3109</v>
      </c>
      <c r="J14" t="s">
        <v>3204</v>
      </c>
      <c r="K14" t="s">
        <v>3106</v>
      </c>
    </row>
    <row r="15" spans="1:14" x14ac:dyDescent="0.25">
      <c r="B15" t="s">
        <v>3101</v>
      </c>
      <c r="C15" t="s">
        <v>2853</v>
      </c>
      <c r="D15" t="s">
        <v>3105</v>
      </c>
      <c r="E15" t="s">
        <v>3104</v>
      </c>
      <c r="F15" t="s">
        <v>3103</v>
      </c>
      <c r="G15" t="s">
        <v>3102</v>
      </c>
      <c r="H15" t="s">
        <v>3101</v>
      </c>
    </row>
    <row r="16" spans="1:14" x14ac:dyDescent="0.25">
      <c r="B16" t="s">
        <v>3100</v>
      </c>
      <c r="C16" t="s">
        <v>3099</v>
      </c>
      <c r="D16" t="s">
        <v>3050</v>
      </c>
      <c r="E16" t="s">
        <v>3098</v>
      </c>
    </row>
    <row r="17" spans="1:7" x14ac:dyDescent="0.25">
      <c r="B17" t="s">
        <v>3041</v>
      </c>
      <c r="C17" t="s">
        <v>3040</v>
      </c>
      <c r="D17" t="s">
        <v>3115</v>
      </c>
      <c r="E17" t="s">
        <v>3037</v>
      </c>
      <c r="F17" t="s">
        <v>3036</v>
      </c>
      <c r="G17" t="s">
        <v>3035</v>
      </c>
    </row>
    <row r="19" spans="1:7" x14ac:dyDescent="0.25">
      <c r="A19" s="7" t="s">
        <v>3034</v>
      </c>
      <c r="B19" t="s">
        <v>3033</v>
      </c>
    </row>
    <row r="20" spans="1:7" x14ac:dyDescent="0.25">
      <c r="A20" s="7">
        <v>20821</v>
      </c>
      <c r="B20">
        <v>4.7850000000000001</v>
      </c>
    </row>
    <row r="21" spans="1:7" x14ac:dyDescent="0.25">
      <c r="A21" s="7">
        <v>20852</v>
      </c>
      <c r="B21">
        <v>4.7850000000000001</v>
      </c>
    </row>
    <row r="22" spans="1:7" x14ac:dyDescent="0.25">
      <c r="A22" s="7">
        <v>20880</v>
      </c>
      <c r="B22">
        <v>4.7919999999999998</v>
      </c>
    </row>
    <row r="23" spans="1:7" x14ac:dyDescent="0.25">
      <c r="A23" s="7">
        <v>20911</v>
      </c>
      <c r="B23">
        <v>4.7990000000000004</v>
      </c>
    </row>
    <row r="24" spans="1:7" x14ac:dyDescent="0.25">
      <c r="A24" s="7">
        <v>20941</v>
      </c>
      <c r="B24">
        <v>4.798</v>
      </c>
    </row>
    <row r="25" spans="1:7" x14ac:dyDescent="0.25">
      <c r="A25" s="7">
        <v>20972</v>
      </c>
      <c r="B25">
        <v>4.7949999999999999</v>
      </c>
    </row>
    <row r="26" spans="1:7" x14ac:dyDescent="0.25">
      <c r="A26" s="7">
        <v>21002</v>
      </c>
      <c r="B26">
        <v>4.7990000000000004</v>
      </c>
    </row>
    <row r="27" spans="1:7" x14ac:dyDescent="0.25">
      <c r="A27" s="7">
        <v>21033</v>
      </c>
      <c r="B27">
        <v>4.8070000000000004</v>
      </c>
    </row>
    <row r="28" spans="1:7" x14ac:dyDescent="0.25">
      <c r="A28" s="7">
        <v>21064</v>
      </c>
      <c r="B28">
        <v>4.8010000000000002</v>
      </c>
    </row>
    <row r="29" spans="1:7" x14ac:dyDescent="0.25">
      <c r="A29" s="7">
        <v>21094</v>
      </c>
      <c r="B29">
        <v>4.7889999999999997</v>
      </c>
    </row>
    <row r="30" spans="1:7" x14ac:dyDescent="0.25">
      <c r="A30" s="7">
        <v>21125</v>
      </c>
      <c r="B30">
        <v>4.7789999999999999</v>
      </c>
    </row>
    <row r="31" spans="1:7" x14ac:dyDescent="0.25">
      <c r="A31" s="7">
        <v>21155</v>
      </c>
      <c r="B31">
        <v>4.7709999999999999</v>
      </c>
    </row>
    <row r="32" spans="1:7" x14ac:dyDescent="0.25">
      <c r="A32" s="7">
        <v>21186</v>
      </c>
      <c r="B32">
        <v>4.7619999999999996</v>
      </c>
    </row>
    <row r="33" spans="1:2" x14ac:dyDescent="0.25">
      <c r="A33" s="7">
        <v>21217</v>
      </c>
      <c r="B33">
        <v>4.7569999999999997</v>
      </c>
    </row>
    <row r="34" spans="1:2" x14ac:dyDescent="0.25">
      <c r="A34" s="7">
        <v>21245</v>
      </c>
      <c r="B34">
        <v>4.7560000000000002</v>
      </c>
    </row>
    <row r="35" spans="1:2" x14ac:dyDescent="0.25">
      <c r="A35" s="7">
        <v>21276</v>
      </c>
      <c r="B35">
        <v>4.7510000000000003</v>
      </c>
    </row>
    <row r="36" spans="1:2" x14ac:dyDescent="0.25">
      <c r="A36" s="7">
        <v>21306</v>
      </c>
      <c r="B36">
        <v>4.7510000000000003</v>
      </c>
    </row>
    <row r="37" spans="1:2" x14ac:dyDescent="0.25">
      <c r="A37" s="7">
        <v>21337</v>
      </c>
      <c r="B37">
        <v>4.7640000000000002</v>
      </c>
    </row>
    <row r="38" spans="1:2" x14ac:dyDescent="0.25">
      <c r="A38" s="7">
        <v>21367</v>
      </c>
      <c r="B38">
        <v>4.7720000000000002</v>
      </c>
    </row>
    <row r="39" spans="1:2" x14ac:dyDescent="0.25">
      <c r="A39" s="7">
        <v>21398</v>
      </c>
      <c r="B39">
        <v>4.774</v>
      </c>
    </row>
    <row r="40" spans="1:2" x14ac:dyDescent="0.25">
      <c r="A40" s="7">
        <v>21429</v>
      </c>
      <c r="B40">
        <v>4.774</v>
      </c>
    </row>
    <row r="41" spans="1:2" x14ac:dyDescent="0.25">
      <c r="A41" s="7">
        <v>21459</v>
      </c>
      <c r="B41">
        <v>4.7699999999999996</v>
      </c>
    </row>
    <row r="42" spans="1:2" x14ac:dyDescent="0.25">
      <c r="A42" s="7">
        <v>21490</v>
      </c>
      <c r="B42">
        <v>4.7709999999999999</v>
      </c>
    </row>
    <row r="43" spans="1:2" x14ac:dyDescent="0.25">
      <c r="A43" s="7">
        <v>21520</v>
      </c>
      <c r="B43">
        <v>4.7759999999999998</v>
      </c>
    </row>
    <row r="44" spans="1:2" x14ac:dyDescent="0.25">
      <c r="A44" s="7">
        <v>21551</v>
      </c>
      <c r="B44">
        <v>4.7720000000000002</v>
      </c>
    </row>
    <row r="45" spans="1:2" x14ac:dyDescent="0.25">
      <c r="A45" s="7">
        <v>21582</v>
      </c>
      <c r="B45">
        <v>4.7640000000000002</v>
      </c>
    </row>
    <row r="46" spans="1:2" x14ac:dyDescent="0.25">
      <c r="A46" s="7">
        <v>21610</v>
      </c>
      <c r="B46">
        <v>4.7590000000000003</v>
      </c>
    </row>
    <row r="47" spans="1:2" x14ac:dyDescent="0.25">
      <c r="A47" s="7">
        <v>21641</v>
      </c>
      <c r="B47">
        <v>4.7539999999999996</v>
      </c>
    </row>
    <row r="48" spans="1:2" x14ac:dyDescent="0.25">
      <c r="A48" s="7">
        <v>21671</v>
      </c>
      <c r="B48">
        <v>4.7560000000000002</v>
      </c>
    </row>
    <row r="49" spans="1:2" x14ac:dyDescent="0.25">
      <c r="A49" s="7">
        <v>21702</v>
      </c>
      <c r="B49">
        <v>4.7590000000000003</v>
      </c>
    </row>
    <row r="50" spans="1:2" x14ac:dyDescent="0.25">
      <c r="A50" s="7">
        <v>21732</v>
      </c>
      <c r="B50">
        <v>4.76</v>
      </c>
    </row>
    <row r="51" spans="1:2" x14ac:dyDescent="0.25">
      <c r="A51" s="7">
        <v>21763</v>
      </c>
      <c r="B51">
        <v>4.7649999999999997</v>
      </c>
    </row>
    <row r="52" spans="1:2" x14ac:dyDescent="0.25">
      <c r="A52" s="7">
        <v>21794</v>
      </c>
      <c r="B52">
        <v>4.7729999999999997</v>
      </c>
    </row>
    <row r="53" spans="1:2" x14ac:dyDescent="0.25">
      <c r="A53" s="7">
        <v>21824</v>
      </c>
      <c r="B53">
        <v>4.774</v>
      </c>
    </row>
    <row r="54" spans="1:2" x14ac:dyDescent="0.25">
      <c r="A54" s="7">
        <v>21855</v>
      </c>
      <c r="B54">
        <v>4.774</v>
      </c>
    </row>
    <row r="55" spans="1:2" x14ac:dyDescent="0.25">
      <c r="A55" s="7">
        <v>21885</v>
      </c>
      <c r="B55">
        <v>4.78</v>
      </c>
    </row>
    <row r="56" spans="1:2" x14ac:dyDescent="0.25">
      <c r="A56" s="7">
        <v>21916</v>
      </c>
      <c r="B56">
        <v>4.78</v>
      </c>
    </row>
    <row r="57" spans="1:2" x14ac:dyDescent="0.25">
      <c r="A57" s="7">
        <v>21947</v>
      </c>
      <c r="B57">
        <v>4.7759999999999998</v>
      </c>
    </row>
    <row r="58" spans="1:2" x14ac:dyDescent="0.25">
      <c r="A58" s="7">
        <v>21976</v>
      </c>
      <c r="B58">
        <v>4.7709999999999999</v>
      </c>
    </row>
    <row r="59" spans="1:2" x14ac:dyDescent="0.25">
      <c r="A59" s="7">
        <v>22007</v>
      </c>
      <c r="B59">
        <v>4.766</v>
      </c>
    </row>
    <row r="60" spans="1:2" x14ac:dyDescent="0.25">
      <c r="A60" s="7">
        <v>22037</v>
      </c>
      <c r="B60">
        <v>4.7699999999999996</v>
      </c>
    </row>
    <row r="61" spans="1:2" x14ac:dyDescent="0.25">
      <c r="A61" s="7">
        <v>22068</v>
      </c>
      <c r="B61">
        <v>4.7720000000000002</v>
      </c>
    </row>
    <row r="62" spans="1:2" x14ac:dyDescent="0.25">
      <c r="A62" s="7">
        <v>22098</v>
      </c>
      <c r="B62">
        <v>4.7670000000000003</v>
      </c>
    </row>
    <row r="63" spans="1:2" x14ac:dyDescent="0.25">
      <c r="A63" s="7">
        <v>22129</v>
      </c>
      <c r="B63">
        <v>4.7640000000000002</v>
      </c>
    </row>
    <row r="64" spans="1:2" x14ac:dyDescent="0.25">
      <c r="A64" s="7">
        <v>22160</v>
      </c>
      <c r="B64">
        <v>4.7629999999999999</v>
      </c>
    </row>
    <row r="65" spans="1:2" x14ac:dyDescent="0.25">
      <c r="A65" s="7">
        <v>22190</v>
      </c>
      <c r="B65">
        <v>4.76</v>
      </c>
    </row>
    <row r="66" spans="1:2" x14ac:dyDescent="0.25">
      <c r="A66" s="7">
        <v>22221</v>
      </c>
      <c r="B66">
        <v>4.7610000000000001</v>
      </c>
    </row>
    <row r="67" spans="1:2" x14ac:dyDescent="0.25">
      <c r="A67" s="7">
        <v>22251</v>
      </c>
      <c r="B67">
        <v>4.7690000000000001</v>
      </c>
    </row>
    <row r="68" spans="1:2" x14ac:dyDescent="0.25">
      <c r="A68" s="7">
        <v>22282</v>
      </c>
      <c r="B68">
        <v>4.7729999999999997</v>
      </c>
    </row>
    <row r="69" spans="1:2" x14ac:dyDescent="0.25">
      <c r="A69" s="7">
        <v>22313</v>
      </c>
      <c r="B69">
        <v>4.7809999999999997</v>
      </c>
    </row>
    <row r="70" spans="1:2" x14ac:dyDescent="0.25">
      <c r="A70" s="7">
        <v>22341</v>
      </c>
      <c r="B70">
        <v>4.7859999999999996</v>
      </c>
    </row>
    <row r="71" spans="1:2" x14ac:dyDescent="0.25">
      <c r="A71" s="7">
        <v>22372</v>
      </c>
      <c r="B71">
        <v>4.7850000000000001</v>
      </c>
    </row>
    <row r="72" spans="1:2" x14ac:dyDescent="0.25">
      <c r="A72" s="7">
        <v>22402</v>
      </c>
      <c r="B72">
        <v>4.7910000000000004</v>
      </c>
    </row>
    <row r="73" spans="1:2" x14ac:dyDescent="0.25">
      <c r="A73" s="7">
        <v>22433</v>
      </c>
      <c r="B73">
        <v>4.7969999999999997</v>
      </c>
    </row>
    <row r="74" spans="1:2" x14ac:dyDescent="0.25">
      <c r="A74" s="7">
        <v>22463</v>
      </c>
      <c r="B74">
        <v>4.7960000000000003</v>
      </c>
    </row>
    <row r="75" spans="1:2" x14ac:dyDescent="0.25">
      <c r="A75" s="7">
        <v>22494</v>
      </c>
      <c r="B75">
        <v>4.7830000000000004</v>
      </c>
    </row>
    <row r="76" spans="1:2" x14ac:dyDescent="0.25">
      <c r="A76" s="7">
        <v>22525</v>
      </c>
      <c r="B76">
        <v>4.7649999999999997</v>
      </c>
    </row>
    <row r="77" spans="1:2" x14ac:dyDescent="0.25">
      <c r="A77" s="7">
        <v>22555</v>
      </c>
      <c r="B77">
        <v>4.758</v>
      </c>
    </row>
    <row r="78" spans="1:2" x14ac:dyDescent="0.25">
      <c r="A78" s="7">
        <v>22586</v>
      </c>
      <c r="B78">
        <v>4.7560000000000002</v>
      </c>
    </row>
    <row r="79" spans="1:2" x14ac:dyDescent="0.25">
      <c r="A79" s="7">
        <v>22616</v>
      </c>
      <c r="B79">
        <v>4.76</v>
      </c>
    </row>
    <row r="80" spans="1:2" x14ac:dyDescent="0.25">
      <c r="A80" s="7">
        <v>22647</v>
      </c>
      <c r="B80">
        <v>4.7619999999999996</v>
      </c>
    </row>
    <row r="81" spans="1:2" x14ac:dyDescent="0.25">
      <c r="A81" s="7">
        <v>22678</v>
      </c>
      <c r="B81">
        <v>4.7569999999999997</v>
      </c>
    </row>
    <row r="82" spans="1:2" x14ac:dyDescent="0.25">
      <c r="A82" s="7">
        <v>22706</v>
      </c>
      <c r="B82">
        <v>4.7560000000000002</v>
      </c>
    </row>
    <row r="83" spans="1:2" x14ac:dyDescent="0.25">
      <c r="A83" s="7">
        <v>22737</v>
      </c>
      <c r="B83">
        <v>4.7590000000000003</v>
      </c>
    </row>
    <row r="84" spans="1:2" x14ac:dyDescent="0.25">
      <c r="A84" s="7">
        <v>22767</v>
      </c>
      <c r="B84">
        <v>4.7619999999999996</v>
      </c>
    </row>
    <row r="85" spans="1:2" x14ac:dyDescent="0.25">
      <c r="A85" s="7">
        <v>22798</v>
      </c>
      <c r="B85">
        <v>4.766</v>
      </c>
    </row>
    <row r="86" spans="1:2" x14ac:dyDescent="0.25">
      <c r="A86" s="7">
        <v>22828</v>
      </c>
      <c r="B86">
        <v>4.7699999999999996</v>
      </c>
    </row>
    <row r="87" spans="1:2" x14ac:dyDescent="0.25">
      <c r="A87" s="7">
        <v>22859</v>
      </c>
      <c r="B87">
        <v>4.7759999999999998</v>
      </c>
    </row>
    <row r="88" spans="1:2" x14ac:dyDescent="0.25">
      <c r="A88" s="7">
        <v>22890</v>
      </c>
      <c r="B88">
        <v>4.78</v>
      </c>
    </row>
    <row r="89" spans="1:2" x14ac:dyDescent="0.25">
      <c r="A89" s="7">
        <v>22920</v>
      </c>
      <c r="B89">
        <v>4.7789999999999999</v>
      </c>
    </row>
    <row r="90" spans="1:2" x14ac:dyDescent="0.25">
      <c r="A90" s="7">
        <v>22951</v>
      </c>
      <c r="B90">
        <v>4.7759999999999998</v>
      </c>
    </row>
    <row r="91" spans="1:2" x14ac:dyDescent="0.25">
      <c r="A91" s="7">
        <v>22981</v>
      </c>
      <c r="B91">
        <v>4.7750000000000004</v>
      </c>
    </row>
    <row r="92" spans="1:2" x14ac:dyDescent="0.25">
      <c r="A92" s="7">
        <v>23012</v>
      </c>
      <c r="B92">
        <v>4.7750000000000004</v>
      </c>
    </row>
    <row r="93" spans="1:2" x14ac:dyDescent="0.25">
      <c r="A93" s="7">
        <v>23043</v>
      </c>
      <c r="B93">
        <v>4.7750000000000004</v>
      </c>
    </row>
    <row r="94" spans="1:2" x14ac:dyDescent="0.25">
      <c r="A94" s="7">
        <v>23071</v>
      </c>
      <c r="B94">
        <v>4.7789999999999999</v>
      </c>
    </row>
    <row r="95" spans="1:2" x14ac:dyDescent="0.25">
      <c r="A95" s="7">
        <v>23102</v>
      </c>
      <c r="B95">
        <v>4.7809999999999997</v>
      </c>
    </row>
    <row r="96" spans="1:2" x14ac:dyDescent="0.25">
      <c r="A96" s="7">
        <v>23132</v>
      </c>
      <c r="B96">
        <v>4.78</v>
      </c>
    </row>
    <row r="97" spans="1:2" x14ac:dyDescent="0.25">
      <c r="A97" s="7">
        <v>23163</v>
      </c>
      <c r="B97">
        <v>4.78</v>
      </c>
    </row>
    <row r="98" spans="1:2" x14ac:dyDescent="0.25">
      <c r="A98" s="7">
        <v>23193</v>
      </c>
      <c r="B98">
        <v>4.78</v>
      </c>
    </row>
    <row r="99" spans="1:2" x14ac:dyDescent="0.25">
      <c r="A99" s="7">
        <v>23224</v>
      </c>
      <c r="B99">
        <v>4.7809999999999997</v>
      </c>
    </row>
    <row r="100" spans="1:2" x14ac:dyDescent="0.25">
      <c r="A100" s="7">
        <v>23255</v>
      </c>
      <c r="B100">
        <v>4.7839999999999998</v>
      </c>
    </row>
    <row r="101" spans="1:2" x14ac:dyDescent="0.25">
      <c r="A101" s="7">
        <v>23285</v>
      </c>
      <c r="B101">
        <v>4.7850000000000001</v>
      </c>
    </row>
    <row r="102" spans="1:2" x14ac:dyDescent="0.25">
      <c r="A102" s="7">
        <v>23316</v>
      </c>
      <c r="B102">
        <v>4.7850000000000001</v>
      </c>
    </row>
    <row r="103" spans="1:2" x14ac:dyDescent="0.25">
      <c r="A103" s="7">
        <v>23346</v>
      </c>
      <c r="B103">
        <v>4.7850000000000001</v>
      </c>
    </row>
    <row r="104" spans="1:2" x14ac:dyDescent="0.25">
      <c r="A104" s="7">
        <v>23377</v>
      </c>
      <c r="B104">
        <v>4.7850000000000001</v>
      </c>
    </row>
    <row r="105" spans="1:2" x14ac:dyDescent="0.25">
      <c r="A105" s="7">
        <v>23408</v>
      </c>
      <c r="B105">
        <v>4.7850000000000001</v>
      </c>
    </row>
    <row r="106" spans="1:2" x14ac:dyDescent="0.25">
      <c r="A106" s="7">
        <v>23437</v>
      </c>
      <c r="B106">
        <v>4.7850000000000001</v>
      </c>
    </row>
    <row r="107" spans="1:2" x14ac:dyDescent="0.25">
      <c r="A107" s="7">
        <v>23468</v>
      </c>
      <c r="B107">
        <v>4.782</v>
      </c>
    </row>
    <row r="108" spans="1:2" x14ac:dyDescent="0.25">
      <c r="A108" s="7">
        <v>23498</v>
      </c>
      <c r="B108">
        <v>4.782</v>
      </c>
    </row>
    <row r="109" spans="1:2" x14ac:dyDescent="0.25">
      <c r="A109" s="7">
        <v>23529</v>
      </c>
      <c r="B109">
        <v>4.79</v>
      </c>
    </row>
    <row r="110" spans="1:2" x14ac:dyDescent="0.25">
      <c r="A110" s="7">
        <v>23559</v>
      </c>
      <c r="B110">
        <v>4.7969999999999997</v>
      </c>
    </row>
    <row r="111" spans="1:2" x14ac:dyDescent="0.25">
      <c r="A111" s="7">
        <v>23590</v>
      </c>
      <c r="B111">
        <v>4.8</v>
      </c>
    </row>
    <row r="112" spans="1:2" x14ac:dyDescent="0.25">
      <c r="A112" s="7">
        <v>23621</v>
      </c>
      <c r="B112">
        <v>4.8049999999999997</v>
      </c>
    </row>
    <row r="113" spans="1:2" x14ac:dyDescent="0.25">
      <c r="A113" s="7">
        <v>23651</v>
      </c>
      <c r="B113">
        <v>4.8090000000000002</v>
      </c>
    </row>
    <row r="114" spans="1:2" x14ac:dyDescent="0.25">
      <c r="A114" s="7">
        <v>23682</v>
      </c>
      <c r="B114">
        <v>4.8029999999999999</v>
      </c>
    </row>
    <row r="115" spans="1:2" x14ac:dyDescent="0.25">
      <c r="A115" s="7">
        <v>23712</v>
      </c>
      <c r="B115">
        <v>4.7960000000000003</v>
      </c>
    </row>
    <row r="116" spans="1:2" x14ac:dyDescent="0.25">
      <c r="A116" s="7">
        <v>23743</v>
      </c>
      <c r="B116">
        <v>4.7939999999999996</v>
      </c>
    </row>
    <row r="117" spans="1:2" x14ac:dyDescent="0.25">
      <c r="A117" s="7">
        <v>23774</v>
      </c>
      <c r="B117">
        <v>4.7910000000000004</v>
      </c>
    </row>
    <row r="118" spans="1:2" x14ac:dyDescent="0.25">
      <c r="A118" s="7">
        <v>23802</v>
      </c>
      <c r="B118">
        <v>4.7910000000000004</v>
      </c>
    </row>
    <row r="119" spans="1:2" x14ac:dyDescent="0.25">
      <c r="A119" s="7">
        <v>23833</v>
      </c>
      <c r="B119">
        <v>4.7880000000000003</v>
      </c>
    </row>
    <row r="120" spans="1:2" x14ac:dyDescent="0.25">
      <c r="A120" s="7">
        <v>23863</v>
      </c>
      <c r="B120">
        <v>4.7880000000000003</v>
      </c>
    </row>
    <row r="121" spans="1:2" x14ac:dyDescent="0.25">
      <c r="A121" s="7">
        <v>23894</v>
      </c>
      <c r="B121">
        <v>4.7939999999999996</v>
      </c>
    </row>
    <row r="122" spans="1:2" x14ac:dyDescent="0.25">
      <c r="A122" s="7">
        <v>23924</v>
      </c>
      <c r="B122">
        <v>4.7949999999999999</v>
      </c>
    </row>
    <row r="123" spans="1:2" x14ac:dyDescent="0.25">
      <c r="A123" s="7">
        <v>23955</v>
      </c>
      <c r="B123">
        <v>4.7960000000000003</v>
      </c>
    </row>
    <row r="124" spans="1:2" x14ac:dyDescent="0.25">
      <c r="A124" s="7">
        <v>23986</v>
      </c>
      <c r="B124">
        <v>4.7889999999999997</v>
      </c>
    </row>
    <row r="125" spans="1:2" x14ac:dyDescent="0.25">
      <c r="A125" s="7">
        <v>24016</v>
      </c>
      <c r="B125">
        <v>4.7770000000000001</v>
      </c>
    </row>
    <row r="126" spans="1:2" x14ac:dyDescent="0.25">
      <c r="A126" s="7">
        <v>24047</v>
      </c>
      <c r="B126">
        <v>4.7750000000000004</v>
      </c>
    </row>
    <row r="127" spans="1:2" x14ac:dyDescent="0.25">
      <c r="A127" s="7">
        <v>24077</v>
      </c>
      <c r="B127">
        <v>4.7750000000000004</v>
      </c>
    </row>
    <row r="128" spans="1:2" x14ac:dyDescent="0.25">
      <c r="A128" s="7">
        <v>24108</v>
      </c>
      <c r="B128">
        <v>4.7750000000000004</v>
      </c>
    </row>
    <row r="129" spans="1:2" x14ac:dyDescent="0.25">
      <c r="A129" s="7">
        <v>24139</v>
      </c>
      <c r="B129">
        <v>4.7770000000000001</v>
      </c>
    </row>
    <row r="130" spans="1:2" x14ac:dyDescent="0.25">
      <c r="A130" s="7">
        <v>24167</v>
      </c>
      <c r="B130">
        <v>4.7850000000000001</v>
      </c>
    </row>
    <row r="131" spans="1:2" x14ac:dyDescent="0.25">
      <c r="A131" s="7">
        <v>24198</v>
      </c>
      <c r="B131">
        <v>4.7910000000000004</v>
      </c>
    </row>
    <row r="132" spans="1:2" x14ac:dyDescent="0.25">
      <c r="A132" s="7">
        <v>24228</v>
      </c>
      <c r="B132">
        <v>4.7930000000000001</v>
      </c>
    </row>
    <row r="133" spans="1:2" x14ac:dyDescent="0.25">
      <c r="A133" s="7">
        <v>24259</v>
      </c>
      <c r="B133">
        <v>6.1849999999999996</v>
      </c>
    </row>
    <row r="134" spans="1:2" x14ac:dyDescent="0.25">
      <c r="A134" s="7">
        <v>24289</v>
      </c>
      <c r="B134">
        <v>7.5750000000000002</v>
      </c>
    </row>
    <row r="135" spans="1:2" x14ac:dyDescent="0.25">
      <c r="A135" s="7">
        <v>24320</v>
      </c>
      <c r="B135">
        <v>7.5759999999999996</v>
      </c>
    </row>
    <row r="136" spans="1:2" x14ac:dyDescent="0.25">
      <c r="A136" s="7">
        <v>24351</v>
      </c>
      <c r="B136">
        <v>7.5759999999999996</v>
      </c>
    </row>
    <row r="137" spans="1:2" x14ac:dyDescent="0.25">
      <c r="A137" s="7">
        <v>24381</v>
      </c>
      <c r="B137">
        <v>7.5759999999999996</v>
      </c>
    </row>
    <row r="138" spans="1:2" x14ac:dyDescent="0.25">
      <c r="A138" s="7">
        <v>24412</v>
      </c>
      <c r="B138">
        <v>7.5759999999999996</v>
      </c>
    </row>
    <row r="139" spans="1:2" x14ac:dyDescent="0.25">
      <c r="A139" s="7">
        <v>24442</v>
      </c>
      <c r="B139">
        <v>7.5759999999999996</v>
      </c>
    </row>
    <row r="140" spans="1:2" x14ac:dyDescent="0.25">
      <c r="A140" s="7">
        <v>24473</v>
      </c>
      <c r="B140">
        <v>7.5730000000000004</v>
      </c>
    </row>
    <row r="141" spans="1:2" x14ac:dyDescent="0.25">
      <c r="A141" s="7">
        <v>24504</v>
      </c>
      <c r="B141">
        <v>7.5730000000000004</v>
      </c>
    </row>
    <row r="142" spans="1:2" x14ac:dyDescent="0.25">
      <c r="A142" s="7">
        <v>24532</v>
      </c>
      <c r="B142">
        <v>7.5670000000000002</v>
      </c>
    </row>
    <row r="143" spans="1:2" x14ac:dyDescent="0.25">
      <c r="A143" s="7">
        <v>24563</v>
      </c>
      <c r="B143">
        <v>7.5590000000000002</v>
      </c>
    </row>
    <row r="144" spans="1:2" x14ac:dyDescent="0.25">
      <c r="A144" s="7">
        <v>24593</v>
      </c>
      <c r="B144">
        <v>7.5609999999999999</v>
      </c>
    </row>
    <row r="145" spans="1:2" x14ac:dyDescent="0.25">
      <c r="A145" s="7">
        <v>24624</v>
      </c>
      <c r="B145">
        <v>7.57</v>
      </c>
    </row>
    <row r="146" spans="1:2" x14ac:dyDescent="0.25">
      <c r="A146" s="7">
        <v>24654</v>
      </c>
      <c r="B146">
        <v>7.5759999999999996</v>
      </c>
    </row>
    <row r="147" spans="1:2" x14ac:dyDescent="0.25">
      <c r="A147" s="7">
        <v>24685</v>
      </c>
      <c r="B147">
        <v>7.5759999999999996</v>
      </c>
    </row>
    <row r="148" spans="1:2" x14ac:dyDescent="0.25">
      <c r="A148" s="7">
        <v>24716</v>
      </c>
      <c r="B148">
        <v>7.5759999999999996</v>
      </c>
    </row>
    <row r="149" spans="1:2" x14ac:dyDescent="0.25">
      <c r="A149" s="7">
        <v>24746</v>
      </c>
      <c r="B149">
        <v>7.5759999999999996</v>
      </c>
    </row>
    <row r="150" spans="1:2" x14ac:dyDescent="0.25">
      <c r="A150" s="7">
        <v>24777</v>
      </c>
      <c r="B150">
        <v>7.5419999999999998</v>
      </c>
    </row>
    <row r="151" spans="1:2" x14ac:dyDescent="0.25">
      <c r="A151" s="7">
        <v>24807</v>
      </c>
      <c r="B151">
        <v>7.5270000000000001</v>
      </c>
    </row>
    <row r="152" spans="1:2" x14ac:dyDescent="0.25">
      <c r="A152" s="7">
        <v>24838</v>
      </c>
      <c r="B152">
        <v>7.5410000000000004</v>
      </c>
    </row>
    <row r="153" spans="1:2" x14ac:dyDescent="0.25">
      <c r="A153" s="7">
        <v>24869</v>
      </c>
      <c r="B153">
        <v>7.5439999999999996</v>
      </c>
    </row>
    <row r="154" spans="1:2" x14ac:dyDescent="0.25">
      <c r="A154" s="7">
        <v>24898</v>
      </c>
      <c r="B154">
        <v>7.5579999999999998</v>
      </c>
    </row>
    <row r="155" spans="1:2" x14ac:dyDescent="0.25">
      <c r="A155" s="7">
        <v>24929</v>
      </c>
      <c r="B155">
        <v>7.5730000000000004</v>
      </c>
    </row>
    <row r="156" spans="1:2" x14ac:dyDescent="0.25">
      <c r="A156" s="7">
        <v>24959</v>
      </c>
      <c r="B156">
        <v>7.6020000000000003</v>
      </c>
    </row>
    <row r="157" spans="1:2" x14ac:dyDescent="0.25">
      <c r="A157" s="7">
        <v>24990</v>
      </c>
      <c r="B157">
        <v>7.6219999999999999</v>
      </c>
    </row>
    <row r="158" spans="1:2" x14ac:dyDescent="0.25">
      <c r="A158" s="7">
        <v>25020</v>
      </c>
      <c r="B158">
        <v>7.6040000000000001</v>
      </c>
    </row>
    <row r="159" spans="1:2" x14ac:dyDescent="0.25">
      <c r="A159" s="7">
        <v>25051</v>
      </c>
      <c r="B159">
        <v>7.5960000000000001</v>
      </c>
    </row>
    <row r="160" spans="1:2" x14ac:dyDescent="0.25">
      <c r="A160" s="7">
        <v>25082</v>
      </c>
      <c r="B160">
        <v>7.5960000000000001</v>
      </c>
    </row>
    <row r="161" spans="1:2" x14ac:dyDescent="0.25">
      <c r="A161" s="7">
        <v>25112</v>
      </c>
      <c r="B161">
        <v>7.5839999999999996</v>
      </c>
    </row>
    <row r="162" spans="1:2" x14ac:dyDescent="0.25">
      <c r="A162" s="7">
        <v>25143</v>
      </c>
      <c r="B162">
        <v>7.5819999999999999</v>
      </c>
    </row>
    <row r="163" spans="1:2" x14ac:dyDescent="0.25">
      <c r="A163" s="7">
        <v>25173</v>
      </c>
      <c r="B163">
        <v>7.6050000000000004</v>
      </c>
    </row>
    <row r="164" spans="1:2" x14ac:dyDescent="0.25">
      <c r="A164" s="7">
        <v>25204</v>
      </c>
      <c r="B164">
        <v>7.6189999999999998</v>
      </c>
    </row>
    <row r="165" spans="1:2" x14ac:dyDescent="0.25">
      <c r="A165" s="7">
        <v>25235</v>
      </c>
      <c r="B165">
        <v>7.5960000000000001</v>
      </c>
    </row>
    <row r="166" spans="1:2" x14ac:dyDescent="0.25">
      <c r="A166" s="7">
        <v>25263</v>
      </c>
      <c r="B166">
        <v>7.5789999999999997</v>
      </c>
    </row>
    <row r="167" spans="1:2" x14ac:dyDescent="0.25">
      <c r="A167" s="7">
        <v>25294</v>
      </c>
      <c r="B167">
        <v>7.5839999999999996</v>
      </c>
    </row>
    <row r="168" spans="1:2" x14ac:dyDescent="0.25">
      <c r="A168" s="7">
        <v>25324</v>
      </c>
      <c r="B168">
        <v>7.5730000000000004</v>
      </c>
    </row>
    <row r="169" spans="1:2" x14ac:dyDescent="0.25">
      <c r="A169" s="7">
        <v>25355</v>
      </c>
      <c r="B169">
        <v>7.57</v>
      </c>
    </row>
    <row r="170" spans="1:2" x14ac:dyDescent="0.25">
      <c r="A170" s="7">
        <v>25385</v>
      </c>
      <c r="B170">
        <v>7.5839999999999996</v>
      </c>
    </row>
    <row r="171" spans="1:2" x14ac:dyDescent="0.25">
      <c r="A171" s="7">
        <v>25416</v>
      </c>
      <c r="B171">
        <v>7.5990000000000002</v>
      </c>
    </row>
    <row r="172" spans="1:2" x14ac:dyDescent="0.25">
      <c r="A172" s="7">
        <v>25447</v>
      </c>
      <c r="B172">
        <v>7.6130000000000004</v>
      </c>
    </row>
    <row r="173" spans="1:2" x14ac:dyDescent="0.25">
      <c r="A173" s="7">
        <v>25477</v>
      </c>
      <c r="B173">
        <v>7.59</v>
      </c>
    </row>
    <row r="174" spans="1:2" x14ac:dyDescent="0.25">
      <c r="A174" s="7">
        <v>25508</v>
      </c>
      <c r="B174">
        <v>7.57</v>
      </c>
    </row>
    <row r="175" spans="1:2" x14ac:dyDescent="0.25">
      <c r="A175" s="7">
        <v>25538</v>
      </c>
      <c r="B175">
        <v>7.5640000000000001</v>
      </c>
    </row>
    <row r="176" spans="1:2" x14ac:dyDescent="0.25">
      <c r="A176" s="7">
        <v>25569</v>
      </c>
      <c r="B176">
        <v>7.5529999999999999</v>
      </c>
    </row>
    <row r="177" spans="1:2" x14ac:dyDescent="0.25">
      <c r="A177" s="7">
        <v>25600</v>
      </c>
      <c r="B177">
        <v>7.5410000000000004</v>
      </c>
    </row>
    <row r="178" spans="1:2" x14ac:dyDescent="0.25">
      <c r="A178" s="7">
        <v>25628</v>
      </c>
      <c r="B178">
        <v>7.5359999999999996</v>
      </c>
    </row>
    <row r="179" spans="1:2" x14ac:dyDescent="0.25">
      <c r="A179" s="7">
        <v>25659</v>
      </c>
      <c r="B179">
        <v>7.5359999999999996</v>
      </c>
    </row>
    <row r="180" spans="1:2" x14ac:dyDescent="0.25">
      <c r="A180" s="7">
        <v>25689</v>
      </c>
      <c r="B180">
        <v>7.5410000000000004</v>
      </c>
    </row>
    <row r="181" spans="1:2" x14ac:dyDescent="0.25">
      <c r="A181" s="7">
        <v>25720</v>
      </c>
      <c r="B181">
        <v>7.5549999999999997</v>
      </c>
    </row>
    <row r="182" spans="1:2" x14ac:dyDescent="0.25">
      <c r="A182" s="7">
        <v>25750</v>
      </c>
      <c r="B182">
        <v>7.5750000000000002</v>
      </c>
    </row>
    <row r="183" spans="1:2" x14ac:dyDescent="0.25">
      <c r="A183" s="7">
        <v>25781</v>
      </c>
      <c r="B183">
        <v>7.5960000000000001</v>
      </c>
    </row>
    <row r="184" spans="1:2" x14ac:dyDescent="0.25">
      <c r="A184" s="7">
        <v>25812</v>
      </c>
      <c r="B184">
        <v>7.5990000000000002</v>
      </c>
    </row>
    <row r="185" spans="1:2" x14ac:dyDescent="0.25">
      <c r="A185" s="7">
        <v>25842</v>
      </c>
      <c r="B185">
        <v>7.59</v>
      </c>
    </row>
    <row r="186" spans="1:2" x14ac:dyDescent="0.25">
      <c r="A186" s="7">
        <v>25873</v>
      </c>
      <c r="B186">
        <v>7.5869999999999997</v>
      </c>
    </row>
    <row r="187" spans="1:2" x14ac:dyDescent="0.25">
      <c r="A187" s="7">
        <v>25903</v>
      </c>
      <c r="B187">
        <v>7.5810000000000004</v>
      </c>
    </row>
    <row r="188" spans="1:2" x14ac:dyDescent="0.25">
      <c r="A188" s="7">
        <v>25934</v>
      </c>
      <c r="B188">
        <v>7.5389999999999997</v>
      </c>
    </row>
    <row r="189" spans="1:2" x14ac:dyDescent="0.25">
      <c r="A189" s="7">
        <v>25965</v>
      </c>
      <c r="B189">
        <v>7.5049999999999999</v>
      </c>
    </row>
    <row r="190" spans="1:2" x14ac:dyDescent="0.25">
      <c r="A190" s="7">
        <v>25993</v>
      </c>
      <c r="B190">
        <v>7.5049999999999999</v>
      </c>
    </row>
    <row r="191" spans="1:2" x14ac:dyDescent="0.25">
      <c r="A191" s="7">
        <v>26024</v>
      </c>
      <c r="B191">
        <v>7.4989999999999997</v>
      </c>
    </row>
    <row r="192" spans="1:2" x14ac:dyDescent="0.25">
      <c r="A192" s="7">
        <v>26054</v>
      </c>
      <c r="B192">
        <v>7.4989999999999997</v>
      </c>
    </row>
    <row r="193" spans="1:2" x14ac:dyDescent="0.25">
      <c r="A193" s="7">
        <v>26085</v>
      </c>
      <c r="B193">
        <v>7.5019999999999998</v>
      </c>
    </row>
    <row r="194" spans="1:2" x14ac:dyDescent="0.25">
      <c r="A194" s="7">
        <v>26115</v>
      </c>
      <c r="B194">
        <v>7.5019999999999998</v>
      </c>
    </row>
    <row r="195" spans="1:2" x14ac:dyDescent="0.25">
      <c r="A195" s="7">
        <v>26146</v>
      </c>
      <c r="B195">
        <v>7.5469999999999997</v>
      </c>
    </row>
    <row r="196" spans="1:2" x14ac:dyDescent="0.25">
      <c r="A196" s="7">
        <v>26177</v>
      </c>
      <c r="B196">
        <v>7.5759999999999996</v>
      </c>
    </row>
    <row r="197" spans="1:2" x14ac:dyDescent="0.25">
      <c r="A197" s="7">
        <v>26207</v>
      </c>
      <c r="B197">
        <v>7.5590000000000002</v>
      </c>
    </row>
    <row r="198" spans="1:2" x14ac:dyDescent="0.25">
      <c r="A198" s="7">
        <v>26238</v>
      </c>
      <c r="B198">
        <v>7.5590000000000002</v>
      </c>
    </row>
    <row r="199" spans="1:2" x14ac:dyDescent="0.25">
      <c r="A199" s="7">
        <v>26268</v>
      </c>
      <c r="B199">
        <v>7.4032200000000001</v>
      </c>
    </row>
    <row r="200" spans="1:2" x14ac:dyDescent="0.25">
      <c r="A200" s="7">
        <v>26299</v>
      </c>
      <c r="B200">
        <v>7.3746299999999998</v>
      </c>
    </row>
    <row r="201" spans="1:2" x14ac:dyDescent="0.25">
      <c r="A201" s="7">
        <v>26330</v>
      </c>
      <c r="B201">
        <v>7.2838500000000002</v>
      </c>
    </row>
    <row r="202" spans="1:2" x14ac:dyDescent="0.25">
      <c r="A202" s="7">
        <v>26359</v>
      </c>
      <c r="B202">
        <v>7.2369399999999997</v>
      </c>
    </row>
    <row r="203" spans="1:2" x14ac:dyDescent="0.25">
      <c r="A203" s="7">
        <v>26390</v>
      </c>
      <c r="B203">
        <v>7.2674399999999997</v>
      </c>
    </row>
    <row r="204" spans="1:2" x14ac:dyDescent="0.25">
      <c r="A204" s="7">
        <v>26420</v>
      </c>
      <c r="B204">
        <v>7.2616399999999999</v>
      </c>
    </row>
    <row r="205" spans="1:2" x14ac:dyDescent="0.25">
      <c r="A205" s="7">
        <v>26451</v>
      </c>
      <c r="B205">
        <v>7.3632299999999997</v>
      </c>
    </row>
    <row r="206" spans="1:2" x14ac:dyDescent="0.25">
      <c r="A206" s="7">
        <v>26481</v>
      </c>
      <c r="B206">
        <v>7.7639800000000001</v>
      </c>
    </row>
    <row r="207" spans="1:2" x14ac:dyDescent="0.25">
      <c r="A207" s="7">
        <v>26512</v>
      </c>
      <c r="B207">
        <v>7.7417400000000001</v>
      </c>
    </row>
    <row r="208" spans="1:2" x14ac:dyDescent="0.25">
      <c r="A208" s="7">
        <v>26543</v>
      </c>
      <c r="B208">
        <v>7.7706099999999996</v>
      </c>
    </row>
    <row r="209" spans="1:2" x14ac:dyDescent="0.25">
      <c r="A209" s="7">
        <v>26573</v>
      </c>
      <c r="B209">
        <v>7.9164000000000003</v>
      </c>
    </row>
    <row r="210" spans="1:2" x14ac:dyDescent="0.25">
      <c r="A210" s="7">
        <v>26604</v>
      </c>
      <c r="B210">
        <v>8.0645199999999999</v>
      </c>
    </row>
    <row r="211" spans="1:2" x14ac:dyDescent="0.25">
      <c r="A211" s="7">
        <v>26634</v>
      </c>
      <c r="B211">
        <v>8.0886499999999995</v>
      </c>
    </row>
    <row r="212" spans="1:2" x14ac:dyDescent="0.25">
      <c r="A212" s="7">
        <v>26665</v>
      </c>
      <c r="B212">
        <v>8.0508799999999994</v>
      </c>
    </row>
    <row r="213" spans="1:2" x14ac:dyDescent="0.25">
      <c r="A213" s="7">
        <v>26696</v>
      </c>
      <c r="B213">
        <v>7.8186099999999996</v>
      </c>
    </row>
    <row r="214" spans="1:2" x14ac:dyDescent="0.25">
      <c r="A214" s="7">
        <v>26724</v>
      </c>
      <c r="B214">
        <v>7.6575499999999996</v>
      </c>
    </row>
    <row r="215" spans="1:2" x14ac:dyDescent="0.25">
      <c r="A215" s="7">
        <v>26755</v>
      </c>
      <c r="B215">
        <v>7.6388400000000001</v>
      </c>
    </row>
    <row r="216" spans="1:2" x14ac:dyDescent="0.25">
      <c r="A216" s="7">
        <v>26785</v>
      </c>
      <c r="B216">
        <v>7.4939999999999998</v>
      </c>
    </row>
    <row r="217" spans="1:2" x14ac:dyDescent="0.25">
      <c r="A217" s="7">
        <v>26816</v>
      </c>
      <c r="B217">
        <v>7.3632299999999997</v>
      </c>
    </row>
    <row r="218" spans="1:2" x14ac:dyDescent="0.25">
      <c r="A218" s="7">
        <v>26846</v>
      </c>
      <c r="B218">
        <v>7.46157</v>
      </c>
    </row>
    <row r="219" spans="1:2" x14ac:dyDescent="0.25">
      <c r="A219" s="7">
        <v>26877</v>
      </c>
      <c r="B219">
        <v>7.6575499999999996</v>
      </c>
    </row>
    <row r="220" spans="1:2" x14ac:dyDescent="0.25">
      <c r="A220" s="7">
        <v>26908</v>
      </c>
      <c r="B220">
        <v>7.83453</v>
      </c>
    </row>
    <row r="221" spans="1:2" x14ac:dyDescent="0.25">
      <c r="A221" s="7">
        <v>26938</v>
      </c>
      <c r="B221">
        <v>7.81189</v>
      </c>
    </row>
    <row r="222" spans="1:2" x14ac:dyDescent="0.25">
      <c r="A222" s="7">
        <v>26969</v>
      </c>
      <c r="B222">
        <v>7.9365100000000002</v>
      </c>
    </row>
    <row r="223" spans="1:2" x14ac:dyDescent="0.25">
      <c r="A223" s="7">
        <v>26999</v>
      </c>
      <c r="B223">
        <v>8.1792899999999999</v>
      </c>
    </row>
    <row r="224" spans="1:2" x14ac:dyDescent="0.25">
      <c r="A224" s="7">
        <v>27030</v>
      </c>
      <c r="B224">
        <v>8.5287799999999994</v>
      </c>
    </row>
    <row r="225" spans="1:2" x14ac:dyDescent="0.25">
      <c r="A225" s="7">
        <v>27061</v>
      </c>
      <c r="B225">
        <v>8.3375000000000004</v>
      </c>
    </row>
    <row r="226" spans="1:2" x14ac:dyDescent="0.25">
      <c r="A226" s="7">
        <v>27089</v>
      </c>
      <c r="B226">
        <v>8.1096400000000006</v>
      </c>
    </row>
    <row r="227" spans="1:2" x14ac:dyDescent="0.25">
      <c r="A227" s="7">
        <v>27120</v>
      </c>
      <c r="B227">
        <v>7.9428099999999997</v>
      </c>
    </row>
    <row r="228" spans="1:2" x14ac:dyDescent="0.25">
      <c r="A228" s="7">
        <v>27150</v>
      </c>
      <c r="B228">
        <v>7.85731</v>
      </c>
    </row>
    <row r="229" spans="1:2" x14ac:dyDescent="0.25">
      <c r="A229" s="7">
        <v>27181</v>
      </c>
      <c r="B229">
        <v>7.9365100000000002</v>
      </c>
    </row>
    <row r="230" spans="1:2" x14ac:dyDescent="0.25">
      <c r="A230" s="7">
        <v>27211</v>
      </c>
      <c r="B230">
        <v>7.9428099999999997</v>
      </c>
    </row>
    <row r="231" spans="1:2" x14ac:dyDescent="0.25">
      <c r="A231" s="7">
        <v>27242</v>
      </c>
      <c r="B231">
        <v>8.0853800000000007</v>
      </c>
    </row>
    <row r="232" spans="1:2" x14ac:dyDescent="0.25">
      <c r="A232" s="7">
        <v>27273</v>
      </c>
      <c r="B232">
        <v>8.1900099999999991</v>
      </c>
    </row>
    <row r="233" spans="1:2" x14ac:dyDescent="0.25">
      <c r="A233" s="7">
        <v>27303</v>
      </c>
      <c r="B233">
        <v>8.1333900000000003</v>
      </c>
    </row>
    <row r="234" spans="1:2" x14ac:dyDescent="0.25">
      <c r="A234" s="7">
        <v>27334</v>
      </c>
      <c r="B234">
        <v>8.0775400000000008</v>
      </c>
    </row>
    <row r="235" spans="1:2" x14ac:dyDescent="0.25">
      <c r="A235" s="7">
        <v>27364</v>
      </c>
      <c r="B235">
        <v>8.0775400000000008</v>
      </c>
    </row>
    <row r="236" spans="1:2" x14ac:dyDescent="0.25">
      <c r="A236" s="7">
        <v>27395</v>
      </c>
      <c r="B236">
        <v>7.8864400000000003</v>
      </c>
    </row>
    <row r="237" spans="1:2" x14ac:dyDescent="0.25">
      <c r="A237" s="7">
        <v>27426</v>
      </c>
      <c r="B237">
        <v>7.8308499999999999</v>
      </c>
    </row>
    <row r="238" spans="1:2" x14ac:dyDescent="0.25">
      <c r="A238" s="7">
        <v>27454</v>
      </c>
      <c r="B238">
        <v>7.7459300000000004</v>
      </c>
    </row>
    <row r="239" spans="1:2" x14ac:dyDescent="0.25">
      <c r="A239" s="7">
        <v>27485</v>
      </c>
      <c r="B239">
        <v>7.8988899999999997</v>
      </c>
    </row>
    <row r="240" spans="1:2" x14ac:dyDescent="0.25">
      <c r="A240" s="7">
        <v>27515</v>
      </c>
      <c r="B240">
        <v>8.0710300000000004</v>
      </c>
    </row>
    <row r="241" spans="1:2" x14ac:dyDescent="0.25">
      <c r="A241" s="7">
        <v>27546</v>
      </c>
      <c r="B241">
        <v>8.1900099999999991</v>
      </c>
    </row>
    <row r="242" spans="1:2" x14ac:dyDescent="0.25">
      <c r="A242" s="7">
        <v>27576</v>
      </c>
      <c r="B242">
        <v>8.4889600000000005</v>
      </c>
    </row>
    <row r="243" spans="1:2" x14ac:dyDescent="0.25">
      <c r="A243" s="7">
        <v>27607</v>
      </c>
      <c r="B243">
        <v>8.7950700000000008</v>
      </c>
    </row>
    <row r="244" spans="1:2" x14ac:dyDescent="0.25">
      <c r="A244" s="7">
        <v>27638</v>
      </c>
      <c r="B244">
        <v>8.8652499999999996</v>
      </c>
    </row>
    <row r="245" spans="1:2" x14ac:dyDescent="0.25">
      <c r="A245" s="7">
        <v>27668</v>
      </c>
      <c r="B245">
        <v>8.8809900000000006</v>
      </c>
    </row>
    <row r="246" spans="1:2" x14ac:dyDescent="0.25">
      <c r="A246" s="7">
        <v>27699</v>
      </c>
      <c r="B246">
        <v>8.9047199999999993</v>
      </c>
    </row>
    <row r="247" spans="1:2" x14ac:dyDescent="0.25">
      <c r="A247" s="7">
        <v>27729</v>
      </c>
      <c r="B247">
        <v>8.9525500000000005</v>
      </c>
    </row>
    <row r="248" spans="1:2" x14ac:dyDescent="0.25">
      <c r="A248" s="7">
        <v>27760</v>
      </c>
      <c r="B248">
        <v>8.9126600000000007</v>
      </c>
    </row>
    <row r="249" spans="1:2" x14ac:dyDescent="0.25">
      <c r="A249" s="7">
        <v>27791</v>
      </c>
      <c r="B249">
        <v>8.9206099999999999</v>
      </c>
    </row>
    <row r="250" spans="1:2" x14ac:dyDescent="0.25">
      <c r="A250" s="7">
        <v>27820</v>
      </c>
      <c r="B250">
        <v>8.9589700000000008</v>
      </c>
    </row>
    <row r="251" spans="1:2" x14ac:dyDescent="0.25">
      <c r="A251" s="7">
        <v>27851</v>
      </c>
      <c r="B251">
        <v>9.06372</v>
      </c>
    </row>
    <row r="252" spans="1:2" x14ac:dyDescent="0.25">
      <c r="A252" s="7">
        <v>27881</v>
      </c>
      <c r="B252">
        <v>9.0801800000000004</v>
      </c>
    </row>
    <row r="253" spans="1:2" x14ac:dyDescent="0.25">
      <c r="A253" s="7">
        <v>27912</v>
      </c>
      <c r="B253">
        <v>9.0465</v>
      </c>
    </row>
    <row r="254" spans="1:2" x14ac:dyDescent="0.25">
      <c r="A254" s="7">
        <v>27942</v>
      </c>
      <c r="B254">
        <v>8.9301700000000004</v>
      </c>
    </row>
    <row r="255" spans="1:2" x14ac:dyDescent="0.25">
      <c r="A255" s="7">
        <v>27973</v>
      </c>
      <c r="B255">
        <v>8.94055</v>
      </c>
    </row>
    <row r="256" spans="1:2" x14ac:dyDescent="0.25">
      <c r="A256" s="7">
        <v>28004</v>
      </c>
      <c r="B256">
        <v>9.0293500000000009</v>
      </c>
    </row>
    <row r="257" spans="1:2" x14ac:dyDescent="0.25">
      <c r="A257" s="7">
        <v>28034</v>
      </c>
      <c r="B257">
        <v>8.9269800000000004</v>
      </c>
    </row>
    <row r="258" spans="1:2" x14ac:dyDescent="0.25">
      <c r="A258" s="7">
        <v>28065</v>
      </c>
      <c r="B258">
        <v>8.9047199999999993</v>
      </c>
    </row>
    <row r="259" spans="1:2" x14ac:dyDescent="0.25">
      <c r="A259" s="7">
        <v>28095</v>
      </c>
      <c r="B259">
        <v>8.8105700000000002</v>
      </c>
    </row>
    <row r="260" spans="1:2" x14ac:dyDescent="0.25">
      <c r="A260" s="7">
        <v>28126</v>
      </c>
      <c r="B260">
        <v>8.8511199999999999</v>
      </c>
    </row>
    <row r="261" spans="1:2" x14ac:dyDescent="0.25">
      <c r="A261" s="7">
        <v>28157</v>
      </c>
      <c r="B261">
        <v>8.8550400000000007</v>
      </c>
    </row>
    <row r="262" spans="1:2" x14ac:dyDescent="0.25">
      <c r="A262" s="7">
        <v>28185</v>
      </c>
      <c r="B262">
        <v>8.8214500000000005</v>
      </c>
    </row>
    <row r="263" spans="1:2" x14ac:dyDescent="0.25">
      <c r="A263" s="7">
        <v>28216</v>
      </c>
      <c r="B263">
        <v>8.8121299999999998</v>
      </c>
    </row>
    <row r="264" spans="1:2" x14ac:dyDescent="0.25">
      <c r="A264" s="7">
        <v>28246</v>
      </c>
      <c r="B264">
        <v>8.8160100000000003</v>
      </c>
    </row>
    <row r="265" spans="1:2" x14ac:dyDescent="0.25">
      <c r="A265" s="7">
        <v>28277</v>
      </c>
      <c r="B265">
        <v>8.8129000000000008</v>
      </c>
    </row>
    <row r="266" spans="1:2" x14ac:dyDescent="0.25">
      <c r="A266" s="7">
        <v>28307</v>
      </c>
      <c r="B266">
        <v>8.79894</v>
      </c>
    </row>
    <row r="267" spans="1:2" x14ac:dyDescent="0.25">
      <c r="A267" s="7">
        <v>28338</v>
      </c>
      <c r="B267">
        <v>8.70777</v>
      </c>
    </row>
    <row r="268" spans="1:2" x14ac:dyDescent="0.25">
      <c r="A268" s="7">
        <v>28369</v>
      </c>
      <c r="B268">
        <v>8.6918699999999998</v>
      </c>
    </row>
    <row r="269" spans="1:2" x14ac:dyDescent="0.25">
      <c r="A269" s="7">
        <v>28399</v>
      </c>
      <c r="B269">
        <v>8.5770700000000009</v>
      </c>
    </row>
    <row r="270" spans="1:2" x14ac:dyDescent="0.25">
      <c r="A270" s="7">
        <v>28430</v>
      </c>
      <c r="B270">
        <v>8.6303599999999996</v>
      </c>
    </row>
    <row r="271" spans="1:2" x14ac:dyDescent="0.25">
      <c r="A271" s="7">
        <v>28460</v>
      </c>
      <c r="B271">
        <v>8.4882399999999993</v>
      </c>
    </row>
    <row r="272" spans="1:2" x14ac:dyDescent="0.25">
      <c r="A272" s="7">
        <v>28491</v>
      </c>
      <c r="B272">
        <v>8.1122700000000005</v>
      </c>
    </row>
    <row r="273" spans="1:2" x14ac:dyDescent="0.25">
      <c r="A273" s="7">
        <v>28522</v>
      </c>
      <c r="B273">
        <v>8.0847300000000004</v>
      </c>
    </row>
    <row r="274" spans="1:2" x14ac:dyDescent="0.25">
      <c r="A274" s="7">
        <v>28550</v>
      </c>
      <c r="B274">
        <v>8.21828</v>
      </c>
    </row>
    <row r="275" spans="1:2" x14ac:dyDescent="0.25">
      <c r="A275" s="7">
        <v>28581</v>
      </c>
      <c r="B275">
        <v>8.4738600000000002</v>
      </c>
    </row>
    <row r="276" spans="1:2" x14ac:dyDescent="0.25">
      <c r="A276" s="7">
        <v>28611</v>
      </c>
      <c r="B276">
        <v>8.5829500000000003</v>
      </c>
    </row>
    <row r="277" spans="1:2" x14ac:dyDescent="0.25">
      <c r="A277" s="7">
        <v>28642</v>
      </c>
      <c r="B277">
        <v>8.3375000000000004</v>
      </c>
    </row>
    <row r="278" spans="1:2" x14ac:dyDescent="0.25">
      <c r="A278" s="7">
        <v>28672</v>
      </c>
      <c r="B278">
        <v>8.0886499999999995</v>
      </c>
    </row>
    <row r="279" spans="1:2" x14ac:dyDescent="0.25">
      <c r="A279" s="7">
        <v>28703</v>
      </c>
      <c r="B279">
        <v>8.04894</v>
      </c>
    </row>
    <row r="280" spans="1:2" x14ac:dyDescent="0.25">
      <c r="A280" s="7">
        <v>28734</v>
      </c>
      <c r="B280">
        <v>8.0140999999999991</v>
      </c>
    </row>
    <row r="281" spans="1:2" x14ac:dyDescent="0.25">
      <c r="A281" s="7">
        <v>28764</v>
      </c>
      <c r="B281">
        <v>7.9120200000000001</v>
      </c>
    </row>
    <row r="282" spans="1:2" x14ac:dyDescent="0.25">
      <c r="A282" s="7">
        <v>28795</v>
      </c>
      <c r="B282">
        <v>8.2467400000000008</v>
      </c>
    </row>
    <row r="283" spans="1:2" x14ac:dyDescent="0.25">
      <c r="A283" s="7">
        <v>28825</v>
      </c>
      <c r="B283">
        <v>8.1940299999999997</v>
      </c>
    </row>
    <row r="284" spans="1:2" x14ac:dyDescent="0.25">
      <c r="A284" s="7">
        <v>28856</v>
      </c>
      <c r="B284">
        <v>8.1880000000000006</v>
      </c>
    </row>
    <row r="285" spans="1:2" x14ac:dyDescent="0.25">
      <c r="A285" s="7">
        <v>28887</v>
      </c>
      <c r="B285">
        <v>8.2121999999999993</v>
      </c>
    </row>
    <row r="286" spans="1:2" x14ac:dyDescent="0.25">
      <c r="A286" s="7">
        <v>28915</v>
      </c>
      <c r="B286">
        <v>8.17394</v>
      </c>
    </row>
    <row r="287" spans="1:2" x14ac:dyDescent="0.25">
      <c r="A287" s="7">
        <v>28946</v>
      </c>
      <c r="B287">
        <v>8.2081599999999995</v>
      </c>
    </row>
    <row r="288" spans="1:2" x14ac:dyDescent="0.25">
      <c r="A288" s="7">
        <v>28976</v>
      </c>
      <c r="B288">
        <v>8.2406299999999995</v>
      </c>
    </row>
    <row r="289" spans="1:2" x14ac:dyDescent="0.25">
      <c r="A289" s="7">
        <v>29007</v>
      </c>
      <c r="B289">
        <v>8.0794999999999995</v>
      </c>
    </row>
    <row r="290" spans="1:2" x14ac:dyDescent="0.25">
      <c r="A290" s="7">
        <v>29037</v>
      </c>
      <c r="B290">
        <v>7.8715400000000004</v>
      </c>
    </row>
    <row r="291" spans="1:2" x14ac:dyDescent="0.25">
      <c r="A291" s="7">
        <v>29068</v>
      </c>
      <c r="B291">
        <v>8.02182</v>
      </c>
    </row>
    <row r="292" spans="1:2" x14ac:dyDescent="0.25">
      <c r="A292" s="7">
        <v>29099</v>
      </c>
      <c r="B292">
        <v>8.1011000000000006</v>
      </c>
    </row>
    <row r="293" spans="1:2" x14ac:dyDescent="0.25">
      <c r="A293" s="7">
        <v>29129</v>
      </c>
      <c r="B293">
        <v>8.2088300000000007</v>
      </c>
    </row>
    <row r="294" spans="1:2" x14ac:dyDescent="0.25">
      <c r="A294" s="7">
        <v>29160</v>
      </c>
      <c r="B294">
        <v>8.1340500000000002</v>
      </c>
    </row>
    <row r="295" spans="1:2" x14ac:dyDescent="0.25">
      <c r="A295" s="7">
        <v>29190</v>
      </c>
      <c r="B295">
        <v>8.0697200000000002</v>
      </c>
    </row>
    <row r="296" spans="1:2" x14ac:dyDescent="0.25">
      <c r="A296" s="7">
        <v>29221</v>
      </c>
      <c r="B296">
        <v>7.93588</v>
      </c>
    </row>
    <row r="297" spans="1:2" x14ac:dyDescent="0.25">
      <c r="A297" s="7">
        <v>29252</v>
      </c>
      <c r="B297">
        <v>7.9295900000000001</v>
      </c>
    </row>
    <row r="298" spans="1:2" x14ac:dyDescent="0.25">
      <c r="A298" s="7">
        <v>29281</v>
      </c>
      <c r="B298">
        <v>8.1135900000000003</v>
      </c>
    </row>
    <row r="299" spans="1:2" x14ac:dyDescent="0.25">
      <c r="A299" s="7">
        <v>29312</v>
      </c>
      <c r="B299">
        <v>8.0508799999999994</v>
      </c>
    </row>
    <row r="300" spans="1:2" x14ac:dyDescent="0.25">
      <c r="A300" s="7">
        <v>29342</v>
      </c>
      <c r="B300">
        <v>7.8789800000000003</v>
      </c>
    </row>
    <row r="301" spans="1:2" x14ac:dyDescent="0.25">
      <c r="A301" s="7">
        <v>29373</v>
      </c>
      <c r="B301">
        <v>7.8320800000000004</v>
      </c>
    </row>
    <row r="302" spans="1:2" x14ac:dyDescent="0.25">
      <c r="A302" s="7">
        <v>29403</v>
      </c>
      <c r="B302">
        <v>7.7483300000000002</v>
      </c>
    </row>
    <row r="303" spans="1:2" x14ac:dyDescent="0.25">
      <c r="A303" s="7">
        <v>29434</v>
      </c>
      <c r="B303">
        <v>7.7669899999999998</v>
      </c>
    </row>
    <row r="304" spans="1:2" x14ac:dyDescent="0.25">
      <c r="A304" s="7">
        <v>29465</v>
      </c>
      <c r="B304">
        <v>7.7255900000000004</v>
      </c>
    </row>
    <row r="305" spans="1:2" x14ac:dyDescent="0.25">
      <c r="A305" s="7">
        <v>29495</v>
      </c>
      <c r="B305">
        <v>7.7100999999999997</v>
      </c>
    </row>
    <row r="306" spans="1:2" x14ac:dyDescent="0.25">
      <c r="A306" s="7">
        <v>29526</v>
      </c>
      <c r="B306">
        <v>7.7687999999999997</v>
      </c>
    </row>
    <row r="307" spans="1:2" x14ac:dyDescent="0.25">
      <c r="A307" s="7">
        <v>29556</v>
      </c>
      <c r="B307">
        <v>7.8945299999999996</v>
      </c>
    </row>
    <row r="308" spans="1:2" x14ac:dyDescent="0.25">
      <c r="A308" s="7">
        <v>29587</v>
      </c>
      <c r="B308">
        <v>7.9421799999999996</v>
      </c>
    </row>
    <row r="309" spans="1:2" x14ac:dyDescent="0.25">
      <c r="A309" s="7">
        <v>29618</v>
      </c>
      <c r="B309">
        <v>8.1826399999999992</v>
      </c>
    </row>
    <row r="310" spans="1:2" x14ac:dyDescent="0.25">
      <c r="A310" s="7">
        <v>29646</v>
      </c>
      <c r="B310">
        <v>8.2108500000000006</v>
      </c>
    </row>
    <row r="311" spans="1:2" x14ac:dyDescent="0.25">
      <c r="A311" s="7">
        <v>29677</v>
      </c>
      <c r="B311">
        <v>8.2508300000000006</v>
      </c>
    </row>
    <row r="312" spans="1:2" x14ac:dyDescent="0.25">
      <c r="A312" s="7">
        <v>29707</v>
      </c>
      <c r="B312">
        <v>8.3913700000000002</v>
      </c>
    </row>
    <row r="313" spans="1:2" x14ac:dyDescent="0.25">
      <c r="A313" s="7">
        <v>29738</v>
      </c>
      <c r="B313">
        <v>8.5866399999999992</v>
      </c>
    </row>
    <row r="314" spans="1:2" x14ac:dyDescent="0.25">
      <c r="A314" s="7">
        <v>29768</v>
      </c>
      <c r="B314">
        <v>8.8699700000000004</v>
      </c>
    </row>
    <row r="315" spans="1:2" x14ac:dyDescent="0.25">
      <c r="A315" s="7">
        <v>29799</v>
      </c>
      <c r="B315">
        <v>8.9920000000000009</v>
      </c>
    </row>
    <row r="316" spans="1:2" x14ac:dyDescent="0.25">
      <c r="A316" s="7">
        <v>29830</v>
      </c>
      <c r="B316">
        <v>9.0909099999999992</v>
      </c>
    </row>
    <row r="317" spans="1:2" x14ac:dyDescent="0.25">
      <c r="A317" s="7">
        <v>29860</v>
      </c>
      <c r="B317">
        <v>9.1566700000000001</v>
      </c>
    </row>
    <row r="318" spans="1:2" x14ac:dyDescent="0.25">
      <c r="A318" s="7">
        <v>29891</v>
      </c>
      <c r="B318">
        <v>9.1107899999999997</v>
      </c>
    </row>
    <row r="319" spans="1:2" x14ac:dyDescent="0.25">
      <c r="A319" s="7">
        <v>29921</v>
      </c>
      <c r="B319">
        <v>9.1174300000000006</v>
      </c>
    </row>
    <row r="320" spans="1:2" x14ac:dyDescent="0.25">
      <c r="A320" s="7">
        <v>29952</v>
      </c>
      <c r="B320">
        <v>9.1240900000000007</v>
      </c>
    </row>
    <row r="321" spans="1:2" x14ac:dyDescent="0.25">
      <c r="A321" s="7">
        <v>29983</v>
      </c>
      <c r="B321">
        <v>9.1861099999999993</v>
      </c>
    </row>
    <row r="322" spans="1:2" x14ac:dyDescent="0.25">
      <c r="A322" s="7">
        <v>30011</v>
      </c>
      <c r="B322">
        <v>9.2755799999999997</v>
      </c>
    </row>
    <row r="323" spans="1:2" x14ac:dyDescent="0.25">
      <c r="A323" s="7">
        <v>30042</v>
      </c>
      <c r="B323">
        <v>9.3580400000000008</v>
      </c>
    </row>
    <row r="324" spans="1:2" x14ac:dyDescent="0.25">
      <c r="A324" s="7">
        <v>30072</v>
      </c>
      <c r="B324">
        <v>9.2755799999999997</v>
      </c>
    </row>
    <row r="325" spans="1:2" x14ac:dyDescent="0.25">
      <c r="A325" s="7">
        <v>30103</v>
      </c>
      <c r="B325">
        <v>9.42774</v>
      </c>
    </row>
    <row r="326" spans="1:2" x14ac:dyDescent="0.25">
      <c r="A326" s="7">
        <v>30133</v>
      </c>
      <c r="B326">
        <v>9.5365199999999994</v>
      </c>
    </row>
    <row r="327" spans="1:2" x14ac:dyDescent="0.25">
      <c r="A327" s="7">
        <v>30164</v>
      </c>
      <c r="B327">
        <v>9.5538399999999992</v>
      </c>
    </row>
    <row r="328" spans="1:2" x14ac:dyDescent="0.25">
      <c r="A328" s="7">
        <v>30195</v>
      </c>
      <c r="B328">
        <v>9.6190800000000003</v>
      </c>
    </row>
    <row r="329" spans="1:2" x14ac:dyDescent="0.25">
      <c r="A329" s="7">
        <v>30225</v>
      </c>
      <c r="B329">
        <v>9.6655700000000007</v>
      </c>
    </row>
    <row r="330" spans="1:2" x14ac:dyDescent="0.25">
      <c r="A330" s="7">
        <v>30256</v>
      </c>
      <c r="B330">
        <v>9.7551500000000004</v>
      </c>
    </row>
    <row r="331" spans="1:2" x14ac:dyDescent="0.25">
      <c r="A331" s="7">
        <v>30286</v>
      </c>
      <c r="B331">
        <v>9.6842900000000007</v>
      </c>
    </row>
    <row r="332" spans="1:2" x14ac:dyDescent="0.25">
      <c r="A332" s="7">
        <v>30317</v>
      </c>
      <c r="B332">
        <v>9.7904800000000005</v>
      </c>
    </row>
    <row r="333" spans="1:2" x14ac:dyDescent="0.25">
      <c r="A333" s="7">
        <v>30348</v>
      </c>
      <c r="B333">
        <v>9.9039300000000008</v>
      </c>
    </row>
    <row r="334" spans="1:2" x14ac:dyDescent="0.25">
      <c r="A334" s="7">
        <v>30376</v>
      </c>
      <c r="B334">
        <v>9.9690999999999992</v>
      </c>
    </row>
    <row r="335" spans="1:2" x14ac:dyDescent="0.25">
      <c r="A335" s="7">
        <v>30407</v>
      </c>
      <c r="B335">
        <v>9.9780499999999996</v>
      </c>
    </row>
    <row r="336" spans="1:2" x14ac:dyDescent="0.25">
      <c r="A336" s="7">
        <v>30437</v>
      </c>
      <c r="B336">
        <v>9.9939999999999998</v>
      </c>
    </row>
    <row r="337" spans="1:2" x14ac:dyDescent="0.25">
      <c r="A337" s="7">
        <v>30468</v>
      </c>
      <c r="B337">
        <v>10.052300000000001</v>
      </c>
    </row>
    <row r="338" spans="1:2" x14ac:dyDescent="0.25">
      <c r="A338" s="7">
        <v>30498</v>
      </c>
      <c r="B338">
        <v>10.0847</v>
      </c>
    </row>
    <row r="339" spans="1:2" x14ac:dyDescent="0.25">
      <c r="A339" s="7">
        <v>30529</v>
      </c>
      <c r="B339">
        <v>10.1698</v>
      </c>
    </row>
    <row r="340" spans="1:2" x14ac:dyDescent="0.25">
      <c r="A340" s="7">
        <v>30560</v>
      </c>
      <c r="B340">
        <v>10.188499999999999</v>
      </c>
    </row>
    <row r="341" spans="1:2" x14ac:dyDescent="0.25">
      <c r="A341" s="7">
        <v>30590</v>
      </c>
      <c r="B341">
        <v>10.2239</v>
      </c>
    </row>
    <row r="342" spans="1:2" x14ac:dyDescent="0.25">
      <c r="A342" s="7">
        <v>30621</v>
      </c>
      <c r="B342">
        <v>10.3498</v>
      </c>
    </row>
    <row r="343" spans="1:2" x14ac:dyDescent="0.25">
      <c r="A343" s="7">
        <v>30651</v>
      </c>
      <c r="B343">
        <v>10.482200000000001</v>
      </c>
    </row>
    <row r="344" spans="1:2" x14ac:dyDescent="0.25">
      <c r="A344" s="7">
        <v>30682</v>
      </c>
      <c r="B344">
        <v>10.717000000000001</v>
      </c>
    </row>
    <row r="345" spans="1:2" x14ac:dyDescent="0.25">
      <c r="A345" s="7">
        <v>30713</v>
      </c>
      <c r="B345">
        <v>10.756</v>
      </c>
    </row>
    <row r="346" spans="1:2" x14ac:dyDescent="0.25">
      <c r="A346" s="7">
        <v>30742</v>
      </c>
      <c r="B346">
        <v>10.749000000000001</v>
      </c>
    </row>
    <row r="347" spans="1:2" x14ac:dyDescent="0.25">
      <c r="A347" s="7">
        <v>30773</v>
      </c>
      <c r="B347">
        <v>10.833</v>
      </c>
    </row>
    <row r="348" spans="1:2" x14ac:dyDescent="0.25">
      <c r="A348" s="7">
        <v>30803</v>
      </c>
      <c r="B348">
        <v>11.029</v>
      </c>
    </row>
    <row r="349" spans="1:2" x14ac:dyDescent="0.25">
      <c r="A349" s="7">
        <v>30834</v>
      </c>
      <c r="B349">
        <v>11.054</v>
      </c>
    </row>
    <row r="350" spans="1:2" x14ac:dyDescent="0.25">
      <c r="A350" s="7">
        <v>30864</v>
      </c>
      <c r="B350">
        <v>11.34</v>
      </c>
    </row>
    <row r="351" spans="1:2" x14ac:dyDescent="0.25">
      <c r="A351" s="7">
        <v>30895</v>
      </c>
      <c r="B351">
        <v>11.574</v>
      </c>
    </row>
    <row r="352" spans="1:2" x14ac:dyDescent="0.25">
      <c r="A352" s="7">
        <v>30926</v>
      </c>
      <c r="B352">
        <v>11.824</v>
      </c>
    </row>
    <row r="353" spans="1:2" x14ac:dyDescent="0.25">
      <c r="A353" s="7">
        <v>30956</v>
      </c>
      <c r="B353">
        <v>12.08</v>
      </c>
    </row>
    <row r="354" spans="1:2" x14ac:dyDescent="0.25">
      <c r="A354" s="7">
        <v>30987</v>
      </c>
      <c r="B354">
        <v>12.083</v>
      </c>
    </row>
    <row r="355" spans="1:2" x14ac:dyDescent="0.25">
      <c r="A355" s="7">
        <v>31017</v>
      </c>
      <c r="B355">
        <v>12.311999999999999</v>
      </c>
    </row>
    <row r="356" spans="1:2" x14ac:dyDescent="0.25">
      <c r="A356" s="7">
        <v>31048</v>
      </c>
      <c r="B356">
        <v>12.616</v>
      </c>
    </row>
    <row r="357" spans="1:2" x14ac:dyDescent="0.25">
      <c r="A357" s="7">
        <v>31079</v>
      </c>
      <c r="B357">
        <v>12.938000000000001</v>
      </c>
    </row>
    <row r="358" spans="1:2" x14ac:dyDescent="0.25">
      <c r="A358" s="7">
        <v>31107</v>
      </c>
      <c r="B358">
        <v>12.959</v>
      </c>
    </row>
    <row r="359" spans="1:2" x14ac:dyDescent="0.25">
      <c r="A359" s="7">
        <v>31138</v>
      </c>
      <c r="B359">
        <v>12.484999999999999</v>
      </c>
    </row>
    <row r="360" spans="1:2" x14ac:dyDescent="0.25">
      <c r="A360" s="7">
        <v>31168</v>
      </c>
      <c r="B360">
        <v>12.545999999999999</v>
      </c>
    </row>
    <row r="361" spans="1:2" x14ac:dyDescent="0.25">
      <c r="A361" s="7">
        <v>31199</v>
      </c>
      <c r="B361">
        <v>12.462</v>
      </c>
    </row>
    <row r="362" spans="1:2" x14ac:dyDescent="0.25">
      <c r="A362" s="7">
        <v>31229</v>
      </c>
      <c r="B362">
        <v>12.034000000000001</v>
      </c>
    </row>
    <row r="363" spans="1:2" x14ac:dyDescent="0.25">
      <c r="A363" s="7">
        <v>31260</v>
      </c>
      <c r="B363">
        <v>11.935</v>
      </c>
    </row>
    <row r="364" spans="1:2" x14ac:dyDescent="0.25">
      <c r="A364" s="7">
        <v>31291</v>
      </c>
      <c r="B364">
        <v>12.176</v>
      </c>
    </row>
    <row r="365" spans="1:2" x14ac:dyDescent="0.25">
      <c r="A365" s="7">
        <v>31321</v>
      </c>
      <c r="B365">
        <v>12.028</v>
      </c>
    </row>
    <row r="366" spans="1:2" x14ac:dyDescent="0.25">
      <c r="A366" s="7">
        <v>31352</v>
      </c>
      <c r="B366">
        <v>12.086</v>
      </c>
    </row>
    <row r="367" spans="1:2" x14ac:dyDescent="0.25">
      <c r="A367" s="7">
        <v>31382</v>
      </c>
      <c r="B367">
        <v>12.16</v>
      </c>
    </row>
    <row r="368" spans="1:2" x14ac:dyDescent="0.25">
      <c r="A368" s="7">
        <v>31413</v>
      </c>
      <c r="B368">
        <v>12.275</v>
      </c>
    </row>
    <row r="369" spans="1:2" x14ac:dyDescent="0.25">
      <c r="A369" s="7">
        <v>31444</v>
      </c>
      <c r="B369">
        <v>12.374000000000001</v>
      </c>
    </row>
    <row r="370" spans="1:2" x14ac:dyDescent="0.25">
      <c r="A370" s="7">
        <v>31472</v>
      </c>
      <c r="B370">
        <v>12.288</v>
      </c>
    </row>
    <row r="371" spans="1:2" x14ac:dyDescent="0.25">
      <c r="A371" s="7">
        <v>31503</v>
      </c>
      <c r="B371">
        <v>12.403</v>
      </c>
    </row>
    <row r="372" spans="1:2" x14ac:dyDescent="0.25">
      <c r="A372" s="7">
        <v>31533</v>
      </c>
      <c r="B372">
        <v>12.484</v>
      </c>
    </row>
    <row r="373" spans="1:2" x14ac:dyDescent="0.25">
      <c r="A373" s="7">
        <v>31564</v>
      </c>
      <c r="B373">
        <v>12.612</v>
      </c>
    </row>
    <row r="374" spans="1:2" x14ac:dyDescent="0.25">
      <c r="A374" s="7">
        <v>31594</v>
      </c>
      <c r="B374">
        <v>12.513</v>
      </c>
    </row>
    <row r="375" spans="1:2" x14ac:dyDescent="0.25">
      <c r="A375" s="7">
        <v>31625</v>
      </c>
      <c r="B375">
        <v>12.577</v>
      </c>
    </row>
    <row r="376" spans="1:2" x14ac:dyDescent="0.25">
      <c r="A376" s="7">
        <v>31656</v>
      </c>
      <c r="B376">
        <v>12.686999999999999</v>
      </c>
    </row>
    <row r="377" spans="1:2" x14ac:dyDescent="0.25">
      <c r="A377" s="7">
        <v>31686</v>
      </c>
      <c r="B377">
        <v>12.853999999999999</v>
      </c>
    </row>
    <row r="378" spans="1:2" x14ac:dyDescent="0.25">
      <c r="A378" s="7">
        <v>31717</v>
      </c>
      <c r="B378">
        <v>13.092000000000001</v>
      </c>
    </row>
    <row r="379" spans="1:2" x14ac:dyDescent="0.25">
      <c r="A379" s="7">
        <v>31747</v>
      </c>
      <c r="B379">
        <v>13.170999999999999</v>
      </c>
    </row>
    <row r="380" spans="1:2" x14ac:dyDescent="0.25">
      <c r="A380" s="7">
        <v>31778</v>
      </c>
      <c r="B380">
        <v>13.04</v>
      </c>
    </row>
    <row r="381" spans="1:2" x14ac:dyDescent="0.25">
      <c r="A381" s="7">
        <v>31809</v>
      </c>
      <c r="B381">
        <v>13.068</v>
      </c>
    </row>
    <row r="382" spans="1:2" x14ac:dyDescent="0.25">
      <c r="A382" s="7">
        <v>31837</v>
      </c>
      <c r="B382">
        <v>12.936999999999999</v>
      </c>
    </row>
    <row r="383" spans="1:2" x14ac:dyDescent="0.25">
      <c r="A383" s="7">
        <v>31868</v>
      </c>
      <c r="B383">
        <v>12.811</v>
      </c>
    </row>
    <row r="384" spans="1:2" x14ac:dyDescent="0.25">
      <c r="A384" s="7">
        <v>31898</v>
      </c>
      <c r="B384">
        <v>12.693</v>
      </c>
    </row>
    <row r="385" spans="1:2" x14ac:dyDescent="0.25">
      <c r="A385" s="7">
        <v>31929</v>
      </c>
      <c r="B385">
        <v>12.84</v>
      </c>
    </row>
    <row r="386" spans="1:2" x14ac:dyDescent="0.25">
      <c r="A386" s="7">
        <v>31959</v>
      </c>
      <c r="B386">
        <v>13.026999999999999</v>
      </c>
    </row>
    <row r="387" spans="1:2" x14ac:dyDescent="0.25">
      <c r="A387" s="7">
        <v>31990</v>
      </c>
      <c r="B387">
        <v>13.1</v>
      </c>
    </row>
    <row r="388" spans="1:2" x14ac:dyDescent="0.25">
      <c r="A388" s="7">
        <v>32021</v>
      </c>
      <c r="B388">
        <v>13.021000000000001</v>
      </c>
    </row>
    <row r="389" spans="1:2" x14ac:dyDescent="0.25">
      <c r="A389" s="7">
        <v>32051</v>
      </c>
      <c r="B389">
        <v>13.058999999999999</v>
      </c>
    </row>
    <row r="390" spans="1:2" x14ac:dyDescent="0.25">
      <c r="A390" s="7">
        <v>32082</v>
      </c>
      <c r="B390">
        <v>12.988</v>
      </c>
    </row>
    <row r="391" spans="1:2" x14ac:dyDescent="0.25">
      <c r="A391" s="7">
        <v>32112</v>
      </c>
      <c r="B391">
        <v>12.954000000000001</v>
      </c>
    </row>
    <row r="392" spans="1:2" x14ac:dyDescent="0.25">
      <c r="A392" s="7">
        <v>32143</v>
      </c>
      <c r="B392">
        <v>13.055999999999999</v>
      </c>
    </row>
    <row r="393" spans="1:2" x14ac:dyDescent="0.25">
      <c r="A393" s="7">
        <v>32174</v>
      </c>
      <c r="B393">
        <v>13.073</v>
      </c>
    </row>
    <row r="394" spans="1:2" x14ac:dyDescent="0.25">
      <c r="A394" s="7">
        <v>32203</v>
      </c>
      <c r="B394">
        <v>13</v>
      </c>
    </row>
    <row r="395" spans="1:2" x14ac:dyDescent="0.25">
      <c r="A395" s="7">
        <v>32234</v>
      </c>
      <c r="B395">
        <v>13.202999999999999</v>
      </c>
    </row>
    <row r="396" spans="1:2" x14ac:dyDescent="0.25">
      <c r="A396" s="7">
        <v>32264</v>
      </c>
      <c r="B396">
        <v>13.314</v>
      </c>
    </row>
    <row r="397" spans="1:2" x14ac:dyDescent="0.25">
      <c r="A397" s="7">
        <v>32295</v>
      </c>
      <c r="B397">
        <v>13.769</v>
      </c>
    </row>
    <row r="398" spans="1:2" x14ac:dyDescent="0.25">
      <c r="A398" s="7">
        <v>32325</v>
      </c>
      <c r="B398">
        <v>14.090999999999999</v>
      </c>
    </row>
    <row r="399" spans="1:2" x14ac:dyDescent="0.25">
      <c r="A399" s="7">
        <v>32356</v>
      </c>
      <c r="B399">
        <v>14.247</v>
      </c>
    </row>
    <row r="400" spans="1:2" x14ac:dyDescent="0.25">
      <c r="A400" s="7">
        <v>32387</v>
      </c>
      <c r="B400">
        <v>14.491</v>
      </c>
    </row>
    <row r="401" spans="1:2" x14ac:dyDescent="0.25">
      <c r="A401" s="7">
        <v>32417</v>
      </c>
      <c r="B401">
        <v>14.734999999999999</v>
      </c>
    </row>
    <row r="402" spans="1:2" x14ac:dyDescent="0.25">
      <c r="A402" s="7">
        <v>32448</v>
      </c>
      <c r="B402">
        <v>14.981</v>
      </c>
    </row>
    <row r="403" spans="1:2" x14ac:dyDescent="0.25">
      <c r="A403" s="7">
        <v>32478</v>
      </c>
      <c r="B403">
        <v>15.045</v>
      </c>
    </row>
    <row r="404" spans="1:2" x14ac:dyDescent="0.25">
      <c r="A404" s="7">
        <v>32509</v>
      </c>
      <c r="B404">
        <v>15.113</v>
      </c>
    </row>
    <row r="405" spans="1:2" x14ac:dyDescent="0.25">
      <c r="A405" s="7">
        <v>32540</v>
      </c>
      <c r="B405">
        <v>15.252000000000001</v>
      </c>
    </row>
    <row r="406" spans="1:2" x14ac:dyDescent="0.25">
      <c r="A406" s="7">
        <v>32568</v>
      </c>
      <c r="B406">
        <v>15.478999999999999</v>
      </c>
    </row>
    <row r="407" spans="1:2" x14ac:dyDescent="0.25">
      <c r="A407" s="7">
        <v>32599</v>
      </c>
      <c r="B407">
        <v>15.731999999999999</v>
      </c>
    </row>
    <row r="408" spans="1:2" x14ac:dyDescent="0.25">
      <c r="A408" s="7">
        <v>32629</v>
      </c>
      <c r="B408">
        <v>16.123000000000001</v>
      </c>
    </row>
    <row r="409" spans="1:2" x14ac:dyDescent="0.25">
      <c r="A409" s="7">
        <v>32660</v>
      </c>
      <c r="B409">
        <v>16.459</v>
      </c>
    </row>
    <row r="410" spans="1:2" x14ac:dyDescent="0.25">
      <c r="A410" s="7">
        <v>32690</v>
      </c>
      <c r="B410">
        <v>16.442</v>
      </c>
    </row>
    <row r="411" spans="1:2" x14ac:dyDescent="0.25">
      <c r="A411" s="7">
        <v>32721</v>
      </c>
      <c r="B411">
        <v>16.609000000000002</v>
      </c>
    </row>
    <row r="412" spans="1:2" x14ac:dyDescent="0.25">
      <c r="A412" s="7">
        <v>32752</v>
      </c>
      <c r="B412">
        <v>16.763999999999999</v>
      </c>
    </row>
    <row r="413" spans="1:2" x14ac:dyDescent="0.25">
      <c r="A413" s="7">
        <v>32782</v>
      </c>
      <c r="B413">
        <v>16.856000000000002</v>
      </c>
    </row>
    <row r="414" spans="1:2" x14ac:dyDescent="0.25">
      <c r="A414" s="7">
        <v>32813</v>
      </c>
      <c r="B414">
        <v>16.934999999999999</v>
      </c>
    </row>
    <row r="415" spans="1:2" x14ac:dyDescent="0.25">
      <c r="A415" s="7">
        <v>32843</v>
      </c>
      <c r="B415">
        <v>16.942</v>
      </c>
    </row>
    <row r="416" spans="1:2" x14ac:dyDescent="0.25">
      <c r="A416" s="7">
        <v>32874</v>
      </c>
      <c r="B416">
        <v>16.965</v>
      </c>
    </row>
    <row r="417" spans="1:2" x14ac:dyDescent="0.25">
      <c r="A417" s="7">
        <v>32905</v>
      </c>
      <c r="B417">
        <v>17.001999999999999</v>
      </c>
    </row>
    <row r="418" spans="1:2" x14ac:dyDescent="0.25">
      <c r="A418" s="7">
        <v>32933</v>
      </c>
      <c r="B418">
        <v>17.12</v>
      </c>
    </row>
    <row r="419" spans="1:2" x14ac:dyDescent="0.25">
      <c r="A419" s="7">
        <v>32964</v>
      </c>
      <c r="B419">
        <v>17.28</v>
      </c>
    </row>
    <row r="420" spans="1:2" x14ac:dyDescent="0.25">
      <c r="A420" s="7">
        <v>32994</v>
      </c>
      <c r="B420">
        <v>17.32</v>
      </c>
    </row>
    <row r="421" spans="1:2" x14ac:dyDescent="0.25">
      <c r="A421" s="7">
        <v>33025</v>
      </c>
      <c r="B421">
        <v>17.431000000000001</v>
      </c>
    </row>
    <row r="422" spans="1:2" x14ac:dyDescent="0.25">
      <c r="A422" s="7">
        <v>33055</v>
      </c>
      <c r="B422">
        <v>17.416</v>
      </c>
    </row>
    <row r="423" spans="1:2" x14ac:dyDescent="0.25">
      <c r="A423" s="7">
        <v>33086</v>
      </c>
      <c r="B423">
        <v>17.376999999999999</v>
      </c>
    </row>
    <row r="424" spans="1:2" x14ac:dyDescent="0.25">
      <c r="A424" s="7">
        <v>33117</v>
      </c>
      <c r="B424">
        <v>17.869</v>
      </c>
    </row>
    <row r="425" spans="1:2" x14ac:dyDescent="0.25">
      <c r="A425" s="7">
        <v>33147</v>
      </c>
      <c r="B425">
        <v>18.050999999999998</v>
      </c>
    </row>
    <row r="426" spans="1:2" x14ac:dyDescent="0.25">
      <c r="A426" s="7">
        <v>33178</v>
      </c>
      <c r="B426">
        <v>18.087</v>
      </c>
    </row>
    <row r="427" spans="1:2" x14ac:dyDescent="0.25">
      <c r="A427" s="7">
        <v>33208</v>
      </c>
      <c r="B427">
        <v>18.123999999999999</v>
      </c>
    </row>
    <row r="428" spans="1:2" x14ac:dyDescent="0.25">
      <c r="A428" s="7">
        <v>33239</v>
      </c>
      <c r="B428">
        <v>18.329000000000001</v>
      </c>
    </row>
    <row r="429" spans="1:2" x14ac:dyDescent="0.25">
      <c r="A429" s="7">
        <v>33270</v>
      </c>
      <c r="B429">
        <v>18.853999999999999</v>
      </c>
    </row>
    <row r="430" spans="1:2" x14ac:dyDescent="0.25">
      <c r="A430" s="7">
        <v>33298</v>
      </c>
      <c r="B430">
        <v>19.244</v>
      </c>
    </row>
    <row r="431" spans="1:2" x14ac:dyDescent="0.25">
      <c r="A431" s="7">
        <v>33329</v>
      </c>
      <c r="B431">
        <v>19.937000000000001</v>
      </c>
    </row>
    <row r="432" spans="1:2" x14ac:dyDescent="0.25">
      <c r="A432" s="7">
        <v>33359</v>
      </c>
      <c r="B432">
        <v>20.577200000000001</v>
      </c>
    </row>
    <row r="433" spans="1:2" x14ac:dyDescent="0.25">
      <c r="A433" s="7">
        <v>33390</v>
      </c>
      <c r="B433">
        <v>21.064</v>
      </c>
    </row>
    <row r="434" spans="1:2" x14ac:dyDescent="0.25">
      <c r="A434" s="7">
        <v>33420</v>
      </c>
      <c r="B434">
        <v>25.577000000000002</v>
      </c>
    </row>
    <row r="435" spans="1:2" x14ac:dyDescent="0.25">
      <c r="A435" s="7">
        <v>33451</v>
      </c>
      <c r="B435">
        <v>25.814</v>
      </c>
    </row>
    <row r="436" spans="1:2" x14ac:dyDescent="0.25">
      <c r="A436" s="7">
        <v>33482</v>
      </c>
      <c r="B436">
        <v>25.88</v>
      </c>
    </row>
    <row r="437" spans="1:2" x14ac:dyDescent="0.25">
      <c r="A437" s="7">
        <v>33512</v>
      </c>
      <c r="B437">
        <v>25.872</v>
      </c>
    </row>
    <row r="438" spans="1:2" x14ac:dyDescent="0.25">
      <c r="A438" s="7">
        <v>33543</v>
      </c>
      <c r="B438">
        <v>25.885999999999999</v>
      </c>
    </row>
    <row r="439" spans="1:2" x14ac:dyDescent="0.25">
      <c r="A439" s="7">
        <v>33573</v>
      </c>
      <c r="B439">
        <v>25.875</v>
      </c>
    </row>
    <row r="440" spans="1:2" x14ac:dyDescent="0.25">
      <c r="A440" s="7">
        <v>33604</v>
      </c>
      <c r="B440">
        <v>25.917000000000002</v>
      </c>
    </row>
    <row r="441" spans="1:2" x14ac:dyDescent="0.25">
      <c r="A441" s="7">
        <v>33635</v>
      </c>
      <c r="B441">
        <v>25.934000000000001</v>
      </c>
    </row>
    <row r="442" spans="1:2" x14ac:dyDescent="0.25">
      <c r="A442" s="7">
        <v>33664</v>
      </c>
      <c r="B442">
        <v>25.89</v>
      </c>
    </row>
    <row r="443" spans="1:2" x14ac:dyDescent="0.25">
      <c r="A443" s="7">
        <v>33695</v>
      </c>
      <c r="B443">
        <v>25.89</v>
      </c>
    </row>
    <row r="444" spans="1:2" x14ac:dyDescent="0.25">
      <c r="A444" s="7">
        <v>33725</v>
      </c>
      <c r="B444">
        <v>25.89</v>
      </c>
    </row>
    <row r="445" spans="1:2" x14ac:dyDescent="0.25">
      <c r="A445" s="7">
        <v>33756</v>
      </c>
      <c r="B445">
        <v>25.89</v>
      </c>
    </row>
    <row r="446" spans="1:2" x14ac:dyDescent="0.25">
      <c r="A446" s="7">
        <v>33786</v>
      </c>
      <c r="B446">
        <v>25.89</v>
      </c>
    </row>
    <row r="447" spans="1:2" x14ac:dyDescent="0.25">
      <c r="A447" s="7">
        <v>33817</v>
      </c>
      <c r="B447">
        <v>25.89</v>
      </c>
    </row>
    <row r="448" spans="1:2" x14ac:dyDescent="0.25">
      <c r="A448" s="7">
        <v>33848</v>
      </c>
      <c r="B448">
        <v>25.89</v>
      </c>
    </row>
    <row r="449" spans="1:2" x14ac:dyDescent="0.25">
      <c r="A449" s="7">
        <v>33878</v>
      </c>
      <c r="B449">
        <v>25.89</v>
      </c>
    </row>
    <row r="450" spans="1:2" x14ac:dyDescent="0.25">
      <c r="A450" s="7">
        <v>33909</v>
      </c>
      <c r="B450">
        <v>25.89</v>
      </c>
    </row>
    <row r="451" spans="1:2" x14ac:dyDescent="0.25">
      <c r="A451" s="7">
        <v>33939</v>
      </c>
      <c r="B451">
        <v>26.155999999999999</v>
      </c>
    </row>
    <row r="452" spans="1:2" x14ac:dyDescent="0.25">
      <c r="A452" s="7">
        <v>33970</v>
      </c>
      <c r="B452">
        <v>26.2</v>
      </c>
    </row>
    <row r="453" spans="1:2" x14ac:dyDescent="0.25">
      <c r="A453" s="7">
        <v>34001</v>
      </c>
      <c r="B453">
        <v>26.2</v>
      </c>
    </row>
    <row r="454" spans="1:2" x14ac:dyDescent="0.25">
      <c r="A454" s="7">
        <v>34029</v>
      </c>
      <c r="B454">
        <v>31.26</v>
      </c>
    </row>
    <row r="455" spans="1:2" x14ac:dyDescent="0.25">
      <c r="A455" s="7">
        <v>34060</v>
      </c>
      <c r="B455">
        <v>31.306999999999999</v>
      </c>
    </row>
    <row r="456" spans="1:2" x14ac:dyDescent="0.25">
      <c r="A456" s="7">
        <v>34090</v>
      </c>
      <c r="B456">
        <v>31.325600000000001</v>
      </c>
    </row>
    <row r="457" spans="1:2" x14ac:dyDescent="0.25">
      <c r="A457" s="7">
        <v>34121</v>
      </c>
      <c r="B457">
        <v>31.402999999999999</v>
      </c>
    </row>
    <row r="458" spans="1:2" x14ac:dyDescent="0.25">
      <c r="A458" s="7">
        <v>34151</v>
      </c>
      <c r="B458">
        <v>31.37</v>
      </c>
    </row>
    <row r="459" spans="1:2" x14ac:dyDescent="0.25">
      <c r="A459" s="7">
        <v>34182</v>
      </c>
      <c r="B459">
        <v>31.373000000000001</v>
      </c>
    </row>
    <row r="460" spans="1:2" x14ac:dyDescent="0.25">
      <c r="A460" s="7">
        <v>34213</v>
      </c>
      <c r="B460">
        <v>31.370470000000001</v>
      </c>
    </row>
    <row r="461" spans="1:2" x14ac:dyDescent="0.25">
      <c r="A461" s="7">
        <v>34243</v>
      </c>
      <c r="B461">
        <v>31.37</v>
      </c>
    </row>
    <row r="462" spans="1:2" x14ac:dyDescent="0.25">
      <c r="A462" s="7">
        <v>34274</v>
      </c>
      <c r="B462">
        <v>31.37</v>
      </c>
    </row>
    <row r="463" spans="1:2" x14ac:dyDescent="0.25">
      <c r="A463" s="7">
        <v>34304</v>
      </c>
      <c r="B463">
        <v>31.370429999999999</v>
      </c>
    </row>
    <row r="464" spans="1:2" x14ac:dyDescent="0.25">
      <c r="A464" s="7">
        <v>34335</v>
      </c>
      <c r="B464">
        <v>31.37</v>
      </c>
    </row>
    <row r="465" spans="1:2" x14ac:dyDescent="0.25">
      <c r="A465" s="7">
        <v>34366</v>
      </c>
      <c r="B465">
        <v>31.37</v>
      </c>
    </row>
    <row r="466" spans="1:2" x14ac:dyDescent="0.25">
      <c r="A466" s="7">
        <v>34394</v>
      </c>
      <c r="B466">
        <v>31.372610000000002</v>
      </c>
    </row>
    <row r="467" spans="1:2" x14ac:dyDescent="0.25">
      <c r="A467" s="7">
        <v>34425</v>
      </c>
      <c r="B467">
        <v>31.370550000000001</v>
      </c>
    </row>
    <row r="468" spans="1:2" x14ac:dyDescent="0.25">
      <c r="A468" s="7">
        <v>34455</v>
      </c>
      <c r="B468">
        <v>31.37</v>
      </c>
    </row>
    <row r="469" spans="1:2" x14ac:dyDescent="0.25">
      <c r="A469" s="7">
        <v>34486</v>
      </c>
      <c r="B469">
        <v>31.370450000000002</v>
      </c>
    </row>
    <row r="470" spans="1:2" x14ac:dyDescent="0.25">
      <c r="A470" s="7">
        <v>34516</v>
      </c>
      <c r="B470">
        <v>31.370470000000001</v>
      </c>
    </row>
    <row r="471" spans="1:2" x14ac:dyDescent="0.25">
      <c r="A471" s="7">
        <v>34547</v>
      </c>
      <c r="B471">
        <v>31.370909999999999</v>
      </c>
    </row>
    <row r="472" spans="1:2" x14ac:dyDescent="0.25">
      <c r="A472" s="7">
        <v>34578</v>
      </c>
      <c r="B472">
        <v>31.370450000000002</v>
      </c>
    </row>
    <row r="473" spans="1:2" x14ac:dyDescent="0.25">
      <c r="A473" s="7">
        <v>34608</v>
      </c>
      <c r="B473">
        <v>31.370470000000001</v>
      </c>
    </row>
    <row r="474" spans="1:2" x14ac:dyDescent="0.25">
      <c r="A474" s="7">
        <v>34639</v>
      </c>
      <c r="B474">
        <v>31.390910000000002</v>
      </c>
    </row>
    <row r="475" spans="1:2" x14ac:dyDescent="0.25">
      <c r="A475" s="7">
        <v>34669</v>
      </c>
      <c r="B475">
        <v>31.388089999999998</v>
      </c>
    </row>
    <row r="476" spans="1:2" x14ac:dyDescent="0.25">
      <c r="A476" s="7">
        <v>34700</v>
      </c>
      <c r="B476">
        <v>31.3735</v>
      </c>
    </row>
    <row r="477" spans="1:2" x14ac:dyDescent="0.25">
      <c r="A477" s="7">
        <v>34731</v>
      </c>
      <c r="B477">
        <v>31.377890000000001</v>
      </c>
    </row>
    <row r="478" spans="1:2" x14ac:dyDescent="0.25">
      <c r="A478" s="7">
        <v>34759</v>
      </c>
      <c r="B478">
        <v>31.649560000000001</v>
      </c>
    </row>
    <row r="479" spans="1:2" x14ac:dyDescent="0.25">
      <c r="A479" s="7">
        <v>34790</v>
      </c>
      <c r="B479">
        <v>31.414210000000001</v>
      </c>
    </row>
    <row r="480" spans="1:2" x14ac:dyDescent="0.25">
      <c r="A480" s="7">
        <v>34820</v>
      </c>
      <c r="B480">
        <v>31.416090000000001</v>
      </c>
    </row>
    <row r="481" spans="1:2" x14ac:dyDescent="0.25">
      <c r="A481" s="7">
        <v>34851</v>
      </c>
      <c r="B481">
        <v>31.401820000000001</v>
      </c>
    </row>
    <row r="482" spans="1:2" x14ac:dyDescent="0.25">
      <c r="A482" s="7">
        <v>34881</v>
      </c>
      <c r="B482">
        <v>31.37857</v>
      </c>
    </row>
    <row r="483" spans="1:2" x14ac:dyDescent="0.25">
      <c r="A483" s="7">
        <v>34912</v>
      </c>
      <c r="B483">
        <v>31.59</v>
      </c>
    </row>
    <row r="484" spans="1:2" x14ac:dyDescent="0.25">
      <c r="A484" s="7">
        <v>34943</v>
      </c>
      <c r="B484">
        <v>33.262500000000003</v>
      </c>
    </row>
    <row r="485" spans="1:2" x14ac:dyDescent="0.25">
      <c r="A485" s="7">
        <v>34973</v>
      </c>
      <c r="B485">
        <v>34.561</v>
      </c>
    </row>
    <row r="486" spans="1:2" x14ac:dyDescent="0.25">
      <c r="A486" s="7">
        <v>35004</v>
      </c>
      <c r="B486">
        <v>34.747149999999998</v>
      </c>
    </row>
    <row r="487" spans="1:2" x14ac:dyDescent="0.25">
      <c r="A487" s="7">
        <v>35034</v>
      </c>
      <c r="B487">
        <v>34.952629999999999</v>
      </c>
    </row>
    <row r="488" spans="1:2" x14ac:dyDescent="0.25">
      <c r="A488" s="7">
        <v>35065</v>
      </c>
      <c r="B488">
        <v>35.766190000000002</v>
      </c>
    </row>
    <row r="489" spans="1:2" x14ac:dyDescent="0.25">
      <c r="A489" s="7">
        <v>35096</v>
      </c>
      <c r="B489">
        <v>36.611049999999999</v>
      </c>
    </row>
    <row r="490" spans="1:2" x14ac:dyDescent="0.25">
      <c r="A490" s="7">
        <v>35125</v>
      </c>
      <c r="B490">
        <v>34.445239999999998</v>
      </c>
    </row>
    <row r="491" spans="1:2" x14ac:dyDescent="0.25">
      <c r="A491" s="7">
        <v>35156</v>
      </c>
      <c r="B491">
        <v>34.2395</v>
      </c>
    </row>
    <row r="492" spans="1:2" x14ac:dyDescent="0.25">
      <c r="A492" s="7">
        <v>35186</v>
      </c>
      <c r="B492">
        <v>34.988</v>
      </c>
    </row>
    <row r="493" spans="1:2" x14ac:dyDescent="0.25">
      <c r="A493" s="7">
        <v>35217</v>
      </c>
      <c r="B493">
        <v>34.98948</v>
      </c>
    </row>
    <row r="494" spans="1:2" x14ac:dyDescent="0.25">
      <c r="A494" s="7">
        <v>35247</v>
      </c>
      <c r="B494">
        <v>35.518569999999997</v>
      </c>
    </row>
    <row r="495" spans="1:2" x14ac:dyDescent="0.25">
      <c r="A495" s="7">
        <v>35278</v>
      </c>
      <c r="B495">
        <v>35.691899999999997</v>
      </c>
    </row>
    <row r="496" spans="1:2" x14ac:dyDescent="0.25">
      <c r="A496" s="7">
        <v>35309</v>
      </c>
      <c r="B496">
        <v>35.731000000000002</v>
      </c>
    </row>
    <row r="497" spans="1:2" x14ac:dyDescent="0.25">
      <c r="A497" s="7">
        <v>35339</v>
      </c>
      <c r="B497">
        <v>35.642499999999998</v>
      </c>
    </row>
    <row r="498" spans="1:2" x14ac:dyDescent="0.25">
      <c r="A498" s="7">
        <v>35370</v>
      </c>
      <c r="B498">
        <v>35.736319999999999</v>
      </c>
    </row>
    <row r="499" spans="1:2" x14ac:dyDescent="0.25">
      <c r="A499" s="7">
        <v>35400</v>
      </c>
      <c r="B499">
        <v>35.838329999999999</v>
      </c>
    </row>
    <row r="500" spans="1:2" x14ac:dyDescent="0.25">
      <c r="A500" s="7">
        <v>35431</v>
      </c>
      <c r="B500">
        <v>35.87238</v>
      </c>
    </row>
    <row r="501" spans="1:2" x14ac:dyDescent="0.25">
      <c r="A501" s="7">
        <v>35462</v>
      </c>
      <c r="B501">
        <v>35.888500000000001</v>
      </c>
    </row>
    <row r="502" spans="1:2" x14ac:dyDescent="0.25">
      <c r="A502" s="7">
        <v>35490</v>
      </c>
      <c r="B502">
        <v>35.873330000000003</v>
      </c>
    </row>
    <row r="503" spans="1:2" x14ac:dyDescent="0.25">
      <c r="A503" s="7">
        <v>35521</v>
      </c>
      <c r="B503">
        <v>35.819049999999997</v>
      </c>
    </row>
    <row r="504" spans="1:2" x14ac:dyDescent="0.25">
      <c r="A504" s="7">
        <v>35551</v>
      </c>
      <c r="B504">
        <v>35.812849999999997</v>
      </c>
    </row>
    <row r="505" spans="1:2" x14ac:dyDescent="0.25">
      <c r="A505" s="7">
        <v>35582</v>
      </c>
      <c r="B505">
        <v>35.810479999999998</v>
      </c>
    </row>
    <row r="506" spans="1:2" x14ac:dyDescent="0.25">
      <c r="A506" s="7">
        <v>35612</v>
      </c>
      <c r="B506">
        <v>35.736089999999997</v>
      </c>
    </row>
    <row r="507" spans="1:2" x14ac:dyDescent="0.25">
      <c r="A507" s="7">
        <v>35643</v>
      </c>
      <c r="B507">
        <v>35.926000000000002</v>
      </c>
    </row>
    <row r="508" spans="1:2" x14ac:dyDescent="0.25">
      <c r="A508" s="7">
        <v>35674</v>
      </c>
      <c r="B508">
        <v>36.415239999999997</v>
      </c>
    </row>
    <row r="509" spans="1:2" x14ac:dyDescent="0.25">
      <c r="A509" s="7">
        <v>35704</v>
      </c>
      <c r="B509">
        <v>36.229550000000003</v>
      </c>
    </row>
    <row r="510" spans="1:2" x14ac:dyDescent="0.25">
      <c r="A510" s="7">
        <v>35735</v>
      </c>
      <c r="B510">
        <v>37.152630000000002</v>
      </c>
    </row>
    <row r="511" spans="1:2" x14ac:dyDescent="0.25">
      <c r="A511" s="7">
        <v>35765</v>
      </c>
      <c r="B511">
        <v>39.223329999999997</v>
      </c>
    </row>
    <row r="512" spans="1:2" x14ac:dyDescent="0.25">
      <c r="A512" s="7">
        <v>35796</v>
      </c>
      <c r="B512">
        <v>39.357500000000002</v>
      </c>
    </row>
    <row r="513" spans="1:2" x14ac:dyDescent="0.25">
      <c r="A513" s="7">
        <v>35827</v>
      </c>
      <c r="B513">
        <v>38.912990000000001</v>
      </c>
    </row>
    <row r="514" spans="1:2" x14ac:dyDescent="0.25">
      <c r="A514" s="7">
        <v>35855</v>
      </c>
      <c r="B514">
        <v>39.504089999999998</v>
      </c>
    </row>
    <row r="515" spans="1:2" x14ac:dyDescent="0.25">
      <c r="A515" s="7">
        <v>35886</v>
      </c>
      <c r="B515">
        <v>39.654290000000003</v>
      </c>
    </row>
    <row r="516" spans="1:2" x14ac:dyDescent="0.25">
      <c r="A516" s="7">
        <v>35916</v>
      </c>
      <c r="B516">
        <v>40.37191</v>
      </c>
    </row>
    <row r="517" spans="1:2" x14ac:dyDescent="0.25">
      <c r="A517" s="7">
        <v>35947</v>
      </c>
      <c r="B517">
        <v>42.247729999999997</v>
      </c>
    </row>
    <row r="518" spans="1:2" x14ac:dyDescent="0.25">
      <c r="A518" s="7">
        <v>35977</v>
      </c>
      <c r="B518">
        <v>42.510440000000003</v>
      </c>
    </row>
    <row r="519" spans="1:2" x14ac:dyDescent="0.25">
      <c r="A519" s="7">
        <v>36008</v>
      </c>
      <c r="B519">
        <v>42.756300000000003</v>
      </c>
    </row>
    <row r="520" spans="1:2" x14ac:dyDescent="0.25">
      <c r="A520" s="7">
        <v>36039</v>
      </c>
      <c r="B520">
        <v>42.520910000000001</v>
      </c>
    </row>
    <row r="521" spans="1:2" x14ac:dyDescent="0.25">
      <c r="A521" s="7">
        <v>36069</v>
      </c>
      <c r="B521">
        <v>42.344999999999999</v>
      </c>
    </row>
    <row r="522" spans="1:2" x14ac:dyDescent="0.25">
      <c r="A522" s="7">
        <v>36100</v>
      </c>
      <c r="B522">
        <v>42.377139999999997</v>
      </c>
    </row>
    <row r="523" spans="1:2" x14ac:dyDescent="0.25">
      <c r="A523" s="7">
        <v>36130</v>
      </c>
      <c r="B523">
        <v>42.554079999999999</v>
      </c>
    </row>
    <row r="524" spans="1:2" x14ac:dyDescent="0.25">
      <c r="A524" s="7">
        <v>36161</v>
      </c>
      <c r="B524">
        <v>42.508000000000003</v>
      </c>
    </row>
    <row r="525" spans="1:2" x14ac:dyDescent="0.25">
      <c r="A525" s="7">
        <v>36192</v>
      </c>
      <c r="B525">
        <v>42.464120000000001</v>
      </c>
    </row>
    <row r="526" spans="1:2" x14ac:dyDescent="0.25">
      <c r="A526" s="7">
        <v>36220</v>
      </c>
      <c r="B526">
        <v>42.436669999999999</v>
      </c>
    </row>
    <row r="527" spans="1:2" x14ac:dyDescent="0.25">
      <c r="A527" s="7">
        <v>36251</v>
      </c>
      <c r="B527">
        <v>42.725999999999999</v>
      </c>
    </row>
    <row r="528" spans="1:2" x14ac:dyDescent="0.25">
      <c r="A528" s="7">
        <v>36281</v>
      </c>
      <c r="B528">
        <v>42.770949999999999</v>
      </c>
    </row>
    <row r="529" spans="1:2" x14ac:dyDescent="0.25">
      <c r="A529" s="7">
        <v>36312</v>
      </c>
      <c r="B529">
        <v>43.137270000000001</v>
      </c>
    </row>
    <row r="530" spans="1:2" x14ac:dyDescent="0.25">
      <c r="A530" s="7">
        <v>36342</v>
      </c>
      <c r="B530">
        <v>43.286369999999998</v>
      </c>
    </row>
    <row r="531" spans="1:2" x14ac:dyDescent="0.25">
      <c r="A531" s="7">
        <v>36373</v>
      </c>
      <c r="B531">
        <v>43.460909999999998</v>
      </c>
    </row>
    <row r="532" spans="1:2" x14ac:dyDescent="0.25">
      <c r="A532" s="7">
        <v>36404</v>
      </c>
      <c r="B532">
        <v>43.538179999999997</v>
      </c>
    </row>
    <row r="533" spans="1:2" x14ac:dyDescent="0.25">
      <c r="A533" s="7">
        <v>36434</v>
      </c>
      <c r="B533">
        <v>43.454000000000001</v>
      </c>
    </row>
    <row r="534" spans="1:2" x14ac:dyDescent="0.25">
      <c r="A534" s="7">
        <v>36465</v>
      </c>
      <c r="B534">
        <v>43.397889999999997</v>
      </c>
    </row>
    <row r="535" spans="1:2" x14ac:dyDescent="0.25">
      <c r="A535" s="7">
        <v>36495</v>
      </c>
      <c r="B535">
        <v>43.484780000000001</v>
      </c>
    </row>
    <row r="536" spans="1:2" x14ac:dyDescent="0.25">
      <c r="A536" s="7">
        <v>36526</v>
      </c>
      <c r="B536">
        <v>43.551900000000003</v>
      </c>
    </row>
    <row r="537" spans="1:2" x14ac:dyDescent="0.25">
      <c r="A537" s="7">
        <v>36557</v>
      </c>
      <c r="B537">
        <v>43.612859999999998</v>
      </c>
    </row>
    <row r="538" spans="1:2" x14ac:dyDescent="0.25">
      <c r="A538" s="7">
        <v>36586</v>
      </c>
      <c r="B538">
        <v>43.588569999999997</v>
      </c>
    </row>
    <row r="539" spans="1:2" x14ac:dyDescent="0.25">
      <c r="A539" s="7">
        <v>36617</v>
      </c>
      <c r="B539">
        <v>43.639000000000003</v>
      </c>
    </row>
    <row r="540" spans="1:2" x14ac:dyDescent="0.25">
      <c r="A540" s="7">
        <v>36647</v>
      </c>
      <c r="B540">
        <v>43.97045</v>
      </c>
    </row>
    <row r="541" spans="1:2" x14ac:dyDescent="0.25">
      <c r="A541" s="7">
        <v>36678</v>
      </c>
      <c r="B541">
        <v>44.690950000000001</v>
      </c>
    </row>
    <row r="542" spans="1:2" x14ac:dyDescent="0.25">
      <c r="A542" s="7">
        <v>36708</v>
      </c>
      <c r="B542">
        <v>44.778100000000002</v>
      </c>
    </row>
    <row r="543" spans="1:2" x14ac:dyDescent="0.25">
      <c r="A543" s="7">
        <v>36739</v>
      </c>
      <c r="B543">
        <v>45.69182</v>
      </c>
    </row>
    <row r="544" spans="1:2" x14ac:dyDescent="0.25">
      <c r="A544" s="7">
        <v>36770</v>
      </c>
      <c r="B544">
        <v>45.889000000000003</v>
      </c>
    </row>
    <row r="545" spans="1:2" x14ac:dyDescent="0.25">
      <c r="A545" s="7">
        <v>36800</v>
      </c>
      <c r="B545">
        <v>46.353810000000003</v>
      </c>
    </row>
    <row r="546" spans="1:2" x14ac:dyDescent="0.25">
      <c r="A546" s="7">
        <v>36831</v>
      </c>
      <c r="B546">
        <v>46.782269999999997</v>
      </c>
    </row>
    <row r="547" spans="1:2" x14ac:dyDescent="0.25">
      <c r="A547" s="7">
        <v>36861</v>
      </c>
      <c r="B547">
        <v>46.750529999999998</v>
      </c>
    </row>
    <row r="548" spans="1:2" x14ac:dyDescent="0.25">
      <c r="A548" s="7">
        <v>36892</v>
      </c>
      <c r="B548">
        <v>46.54</v>
      </c>
    </row>
    <row r="549" spans="1:2" x14ac:dyDescent="0.25">
      <c r="A549" s="7">
        <v>36923</v>
      </c>
      <c r="B549">
        <v>46.518889999999999</v>
      </c>
    </row>
    <row r="550" spans="1:2" x14ac:dyDescent="0.25">
      <c r="A550" s="7">
        <v>36951</v>
      </c>
      <c r="B550">
        <v>46.6205</v>
      </c>
    </row>
    <row r="551" spans="1:2" x14ac:dyDescent="0.25">
      <c r="A551" s="7">
        <v>36982</v>
      </c>
      <c r="B551">
        <v>46.786000000000001</v>
      </c>
    </row>
    <row r="552" spans="1:2" x14ac:dyDescent="0.25">
      <c r="A552" s="7">
        <v>37012</v>
      </c>
      <c r="B552">
        <v>46.917270000000002</v>
      </c>
    </row>
    <row r="553" spans="1:2" x14ac:dyDescent="0.25">
      <c r="A553" s="7">
        <v>37043</v>
      </c>
      <c r="B553">
        <v>47.00526</v>
      </c>
    </row>
    <row r="554" spans="1:2" x14ac:dyDescent="0.25">
      <c r="A554" s="7">
        <v>37073</v>
      </c>
      <c r="B554">
        <v>47.141820000000003</v>
      </c>
    </row>
    <row r="555" spans="1:2" x14ac:dyDescent="0.25">
      <c r="A555" s="7">
        <v>37104</v>
      </c>
      <c r="B555">
        <v>47.12632</v>
      </c>
    </row>
    <row r="556" spans="1:2" x14ac:dyDescent="0.25">
      <c r="A556" s="7">
        <v>37135</v>
      </c>
      <c r="B556">
        <v>47.646000000000001</v>
      </c>
    </row>
    <row r="557" spans="1:2" x14ac:dyDescent="0.25">
      <c r="A557" s="7">
        <v>37165</v>
      </c>
      <c r="B557">
        <v>48.020479999999999</v>
      </c>
    </row>
    <row r="558" spans="1:2" x14ac:dyDescent="0.25">
      <c r="A558" s="7">
        <v>37196</v>
      </c>
      <c r="B558">
        <v>47.997369999999997</v>
      </c>
    </row>
    <row r="559" spans="1:2" x14ac:dyDescent="0.25">
      <c r="A559" s="7">
        <v>37226</v>
      </c>
      <c r="B559">
        <v>47.917059999999999</v>
      </c>
    </row>
    <row r="560" spans="1:2" x14ac:dyDescent="0.25">
      <c r="A560" s="7">
        <v>37257</v>
      </c>
      <c r="B560">
        <v>48.335709999999999</v>
      </c>
    </row>
    <row r="561" spans="1:2" x14ac:dyDescent="0.25">
      <c r="A561" s="7">
        <v>37288</v>
      </c>
      <c r="B561">
        <v>48.691499999999998</v>
      </c>
    </row>
    <row r="562" spans="1:2" x14ac:dyDescent="0.25">
      <c r="A562" s="7">
        <v>37316</v>
      </c>
      <c r="B562">
        <v>48.739440000000002</v>
      </c>
    </row>
    <row r="563" spans="1:2" x14ac:dyDescent="0.25">
      <c r="A563" s="7">
        <v>37347</v>
      </c>
      <c r="B563">
        <v>48.919499999999999</v>
      </c>
    </row>
    <row r="564" spans="1:2" x14ac:dyDescent="0.25">
      <c r="A564" s="7">
        <v>37377</v>
      </c>
      <c r="B564">
        <v>49</v>
      </c>
    </row>
    <row r="565" spans="1:2" x14ac:dyDescent="0.25">
      <c r="A565" s="7">
        <v>37408</v>
      </c>
      <c r="B565">
        <v>48.961109999999998</v>
      </c>
    </row>
    <row r="566" spans="1:2" x14ac:dyDescent="0.25">
      <c r="A566" s="7">
        <v>37438</v>
      </c>
      <c r="B566">
        <v>48.763910000000003</v>
      </c>
    </row>
    <row r="567" spans="1:2" x14ac:dyDescent="0.25">
      <c r="A567" s="7">
        <v>37469</v>
      </c>
      <c r="B567">
        <v>48.586599999999997</v>
      </c>
    </row>
    <row r="568" spans="1:2" x14ac:dyDescent="0.25">
      <c r="A568" s="7">
        <v>37500</v>
      </c>
      <c r="B568">
        <v>48.444119999999998</v>
      </c>
    </row>
    <row r="569" spans="1:2" x14ac:dyDescent="0.25">
      <c r="A569" s="7">
        <v>37530</v>
      </c>
      <c r="B569">
        <v>48.369439999999997</v>
      </c>
    </row>
    <row r="570" spans="1:2" x14ac:dyDescent="0.25">
      <c r="A570" s="7">
        <v>37561</v>
      </c>
      <c r="B570">
        <v>48.375</v>
      </c>
    </row>
    <row r="571" spans="1:2" x14ac:dyDescent="0.25">
      <c r="A571" s="7">
        <v>37591</v>
      </c>
      <c r="B571">
        <v>48.137500000000003</v>
      </c>
    </row>
    <row r="572" spans="1:2" x14ac:dyDescent="0.25">
      <c r="A572" s="7">
        <v>37622</v>
      </c>
      <c r="B572">
        <v>47.93</v>
      </c>
    </row>
    <row r="573" spans="1:2" x14ac:dyDescent="0.25">
      <c r="A573" s="7">
        <v>37653</v>
      </c>
      <c r="B573">
        <v>47.735790000000001</v>
      </c>
    </row>
    <row r="574" spans="1:2" x14ac:dyDescent="0.25">
      <c r="A574" s="7">
        <v>37681</v>
      </c>
      <c r="B574">
        <v>47.648890000000002</v>
      </c>
    </row>
    <row r="575" spans="1:2" x14ac:dyDescent="0.25">
      <c r="A575" s="7">
        <v>37712</v>
      </c>
      <c r="B575">
        <v>47.377499999999998</v>
      </c>
    </row>
    <row r="576" spans="1:2" x14ac:dyDescent="0.25">
      <c r="A576" s="7">
        <v>37742</v>
      </c>
      <c r="B576">
        <v>47.083159999999999</v>
      </c>
    </row>
    <row r="577" spans="1:2" x14ac:dyDescent="0.25">
      <c r="A577" s="7">
        <v>37773</v>
      </c>
      <c r="B577">
        <v>46.717500000000001</v>
      </c>
    </row>
    <row r="578" spans="1:2" x14ac:dyDescent="0.25">
      <c r="A578" s="7">
        <v>37803</v>
      </c>
      <c r="B578">
        <v>46.229570000000002</v>
      </c>
    </row>
    <row r="579" spans="1:2" x14ac:dyDescent="0.25">
      <c r="A579" s="7">
        <v>37834</v>
      </c>
      <c r="B579">
        <v>45.933</v>
      </c>
    </row>
    <row r="580" spans="1:2" x14ac:dyDescent="0.25">
      <c r="A580" s="7">
        <v>37865</v>
      </c>
      <c r="B580">
        <v>45.847000000000001</v>
      </c>
    </row>
    <row r="581" spans="1:2" x14ac:dyDescent="0.25">
      <c r="A581" s="7">
        <v>37895</v>
      </c>
      <c r="B581">
        <v>45.387</v>
      </c>
    </row>
    <row r="582" spans="1:2" x14ac:dyDescent="0.25">
      <c r="A582" s="7">
        <v>37926</v>
      </c>
      <c r="B582">
        <v>45.521999999999998</v>
      </c>
    </row>
    <row r="583" spans="1:2" x14ac:dyDescent="0.25">
      <c r="A583" s="7">
        <v>37956</v>
      </c>
      <c r="B583">
        <v>45.588000000000001</v>
      </c>
    </row>
    <row r="584" spans="1:2" x14ac:dyDescent="0.25">
      <c r="A584" s="7">
        <v>37987</v>
      </c>
      <c r="B584">
        <v>45.4557</v>
      </c>
    </row>
    <row r="585" spans="1:2" x14ac:dyDescent="0.25">
      <c r="A585" s="7">
        <v>38018</v>
      </c>
      <c r="B585">
        <v>45.270299999999999</v>
      </c>
    </row>
    <row r="586" spans="1:2" x14ac:dyDescent="0.25">
      <c r="A586" s="7">
        <v>38047</v>
      </c>
      <c r="B586">
        <v>45.018000000000001</v>
      </c>
    </row>
    <row r="587" spans="1:2" x14ac:dyDescent="0.25">
      <c r="A587" s="7">
        <v>38078</v>
      </c>
      <c r="B587">
        <v>43.931100000000001</v>
      </c>
    </row>
    <row r="588" spans="1:2" x14ac:dyDescent="0.25">
      <c r="A588" s="7">
        <v>38108</v>
      </c>
      <c r="B588">
        <v>45.250799999999998</v>
      </c>
    </row>
    <row r="589" spans="1:2" x14ac:dyDescent="0.25">
      <c r="A589" s="7">
        <v>38139</v>
      </c>
      <c r="B589">
        <v>45.506799999999998</v>
      </c>
    </row>
    <row r="590" spans="1:2" x14ac:dyDescent="0.25">
      <c r="A590" s="7">
        <v>38169</v>
      </c>
      <c r="B590">
        <v>46.041600000000003</v>
      </c>
    </row>
    <row r="591" spans="1:2" x14ac:dyDescent="0.25">
      <c r="A591" s="7">
        <v>38200</v>
      </c>
      <c r="B591">
        <v>46.341000000000001</v>
      </c>
    </row>
    <row r="592" spans="1:2" x14ac:dyDescent="0.25">
      <c r="A592" s="7">
        <v>38231</v>
      </c>
      <c r="B592">
        <v>46.094999999999999</v>
      </c>
    </row>
    <row r="593" spans="1:2" x14ac:dyDescent="0.25">
      <c r="A593" s="7">
        <v>38261</v>
      </c>
      <c r="B593">
        <v>45.782600000000002</v>
      </c>
    </row>
    <row r="594" spans="1:2" x14ac:dyDescent="0.25">
      <c r="A594" s="7">
        <v>38292</v>
      </c>
      <c r="B594">
        <v>45.125100000000003</v>
      </c>
    </row>
    <row r="595" spans="1:2" x14ac:dyDescent="0.25">
      <c r="A595" s="7">
        <v>38322</v>
      </c>
      <c r="B595">
        <v>43.979599999999998</v>
      </c>
    </row>
    <row r="596" spans="1:2" x14ac:dyDescent="0.25">
      <c r="A596" s="7">
        <v>38353</v>
      </c>
      <c r="B596">
        <v>43.7545</v>
      </c>
    </row>
    <row r="597" spans="1:2" x14ac:dyDescent="0.25">
      <c r="A597" s="7">
        <v>38384</v>
      </c>
      <c r="B597">
        <v>43.6798</v>
      </c>
    </row>
    <row r="598" spans="1:2" x14ac:dyDescent="0.25">
      <c r="A598" s="7">
        <v>38412</v>
      </c>
      <c r="B598">
        <v>43.6905</v>
      </c>
    </row>
    <row r="599" spans="1:2" x14ac:dyDescent="0.25">
      <c r="A599" s="7">
        <v>38443</v>
      </c>
      <c r="B599">
        <v>43.741199999999999</v>
      </c>
    </row>
    <row r="600" spans="1:2" x14ac:dyDescent="0.25">
      <c r="A600" s="7">
        <v>38473</v>
      </c>
      <c r="B600">
        <v>43.488900000000001</v>
      </c>
    </row>
    <row r="601" spans="1:2" x14ac:dyDescent="0.25">
      <c r="A601" s="7">
        <v>38504</v>
      </c>
      <c r="B601">
        <v>43.583599999999997</v>
      </c>
    </row>
    <row r="602" spans="1:2" x14ac:dyDescent="0.25">
      <c r="A602" s="7">
        <v>38534</v>
      </c>
      <c r="B602">
        <v>43.536099999999998</v>
      </c>
    </row>
    <row r="603" spans="1:2" x14ac:dyDescent="0.25">
      <c r="A603" s="7">
        <v>38565</v>
      </c>
      <c r="B603">
        <v>43.624499999999998</v>
      </c>
    </row>
    <row r="604" spans="1:2" x14ac:dyDescent="0.25">
      <c r="A604" s="7">
        <v>38596</v>
      </c>
      <c r="B604">
        <v>43.914999999999999</v>
      </c>
    </row>
    <row r="605" spans="1:2" x14ac:dyDescent="0.25">
      <c r="A605" s="7">
        <v>38626</v>
      </c>
      <c r="B605">
        <v>44.817999999999998</v>
      </c>
    </row>
    <row r="606" spans="1:2" x14ac:dyDescent="0.25">
      <c r="A606" s="7">
        <v>38657</v>
      </c>
      <c r="B606">
        <v>45.726500000000001</v>
      </c>
    </row>
    <row r="607" spans="1:2" x14ac:dyDescent="0.25">
      <c r="A607" s="7">
        <v>38687</v>
      </c>
      <c r="B607">
        <v>45.641100000000002</v>
      </c>
    </row>
    <row r="608" spans="1:2" x14ac:dyDescent="0.25">
      <c r="A608" s="7">
        <v>38718</v>
      </c>
      <c r="B608">
        <v>44.396999999999998</v>
      </c>
    </row>
    <row r="609" spans="1:2" x14ac:dyDescent="0.25">
      <c r="A609" s="7">
        <v>38749</v>
      </c>
      <c r="B609">
        <v>44.328899999999997</v>
      </c>
    </row>
    <row r="610" spans="1:2" x14ac:dyDescent="0.25">
      <c r="A610" s="7">
        <v>38777</v>
      </c>
      <c r="B610">
        <v>44.481000000000002</v>
      </c>
    </row>
    <row r="611" spans="1:2" x14ac:dyDescent="0.25">
      <c r="A611" s="7">
        <v>38808</v>
      </c>
      <c r="B611">
        <v>44.949100000000001</v>
      </c>
    </row>
    <row r="612" spans="1:2" x14ac:dyDescent="0.25">
      <c r="A612" s="7">
        <v>38838</v>
      </c>
      <c r="B612">
        <v>45.407299999999999</v>
      </c>
    </row>
    <row r="613" spans="1:2" x14ac:dyDescent="0.25">
      <c r="A613" s="7">
        <v>38869</v>
      </c>
      <c r="B613">
        <v>46.056100000000001</v>
      </c>
    </row>
    <row r="614" spans="1:2" x14ac:dyDescent="0.25">
      <c r="A614" s="7">
        <v>38899</v>
      </c>
      <c r="B614">
        <v>46.456200000000003</v>
      </c>
    </row>
    <row r="615" spans="1:2" x14ac:dyDescent="0.25">
      <c r="A615" s="7">
        <v>38930</v>
      </c>
      <c r="B615">
        <v>46.536999999999999</v>
      </c>
    </row>
    <row r="616" spans="1:2" x14ac:dyDescent="0.25">
      <c r="A616" s="7">
        <v>38961</v>
      </c>
      <c r="B616">
        <v>46.118099999999998</v>
      </c>
    </row>
    <row r="617" spans="1:2" x14ac:dyDescent="0.25">
      <c r="A617" s="7">
        <v>38991</v>
      </c>
      <c r="B617">
        <v>45.467599999999997</v>
      </c>
    </row>
    <row r="618" spans="1:2" x14ac:dyDescent="0.25">
      <c r="A618" s="7">
        <v>39022</v>
      </c>
      <c r="B618">
        <v>44.850700000000003</v>
      </c>
    </row>
    <row r="619" spans="1:2" x14ac:dyDescent="0.25">
      <c r="A619" s="7">
        <v>39052</v>
      </c>
      <c r="B619">
        <v>44.635100000000001</v>
      </c>
    </row>
    <row r="620" spans="1:2" x14ac:dyDescent="0.25">
      <c r="A620" s="7">
        <v>39083</v>
      </c>
      <c r="B620">
        <v>44.332500000000003</v>
      </c>
    </row>
    <row r="621" spans="1:2" x14ac:dyDescent="0.25">
      <c r="A621" s="7">
        <v>39114</v>
      </c>
      <c r="B621">
        <v>44.158299999999997</v>
      </c>
    </row>
    <row r="622" spans="1:2" x14ac:dyDescent="0.25">
      <c r="A622" s="7">
        <v>39142</v>
      </c>
      <c r="B622">
        <v>44.026000000000003</v>
      </c>
    </row>
    <row r="623" spans="1:2" x14ac:dyDescent="0.25">
      <c r="A623" s="7">
        <v>39173</v>
      </c>
      <c r="B623">
        <v>42.148200000000003</v>
      </c>
    </row>
    <row r="624" spans="1:2" x14ac:dyDescent="0.25">
      <c r="A624" s="7">
        <v>39203</v>
      </c>
      <c r="B624">
        <v>40.781399999999998</v>
      </c>
    </row>
    <row r="625" spans="1:2" x14ac:dyDescent="0.25">
      <c r="A625" s="7">
        <v>39234</v>
      </c>
      <c r="B625">
        <v>40.773600000000002</v>
      </c>
    </row>
    <row r="626" spans="1:2" x14ac:dyDescent="0.25">
      <c r="A626" s="7">
        <v>39264</v>
      </c>
      <c r="B626">
        <v>40.413899999999998</v>
      </c>
    </row>
    <row r="627" spans="1:2" x14ac:dyDescent="0.25">
      <c r="A627" s="7">
        <v>39295</v>
      </c>
      <c r="B627">
        <v>40.821199999999997</v>
      </c>
    </row>
    <row r="628" spans="1:2" x14ac:dyDescent="0.25">
      <c r="A628" s="7">
        <v>39326</v>
      </c>
      <c r="B628">
        <v>40.340000000000003</v>
      </c>
    </row>
    <row r="629" spans="1:2" x14ac:dyDescent="0.25">
      <c r="A629" s="7">
        <v>39356</v>
      </c>
      <c r="B629">
        <v>39.511400000000002</v>
      </c>
    </row>
    <row r="630" spans="1:2" x14ac:dyDescent="0.25">
      <c r="A630" s="7">
        <v>39387</v>
      </c>
      <c r="B630">
        <v>39.436399999999999</v>
      </c>
    </row>
    <row r="631" spans="1:2" x14ac:dyDescent="0.25">
      <c r="A631" s="7">
        <v>39417</v>
      </c>
      <c r="B631">
        <v>39.439500000000002</v>
      </c>
    </row>
    <row r="632" spans="1:2" x14ac:dyDescent="0.25">
      <c r="A632" s="7">
        <v>39448</v>
      </c>
      <c r="B632">
        <v>39.373699999999999</v>
      </c>
    </row>
    <row r="633" spans="1:2" x14ac:dyDescent="0.25">
      <c r="A633" s="7">
        <v>39479</v>
      </c>
      <c r="B633">
        <v>39.732599999999998</v>
      </c>
    </row>
    <row r="634" spans="1:2" x14ac:dyDescent="0.25">
      <c r="A634" s="7">
        <v>39508</v>
      </c>
      <c r="B634">
        <v>40.356099999999998</v>
      </c>
    </row>
    <row r="635" spans="1:2" x14ac:dyDescent="0.25">
      <c r="A635" s="7">
        <v>39539</v>
      </c>
      <c r="B635">
        <v>40.022399999999998</v>
      </c>
    </row>
    <row r="636" spans="1:2" x14ac:dyDescent="0.25">
      <c r="A636" s="7">
        <v>39569</v>
      </c>
      <c r="B636">
        <v>42.125</v>
      </c>
    </row>
    <row r="637" spans="1:2" x14ac:dyDescent="0.25">
      <c r="A637" s="7">
        <v>39600</v>
      </c>
      <c r="B637">
        <v>42.8202</v>
      </c>
    </row>
    <row r="638" spans="1:2" x14ac:dyDescent="0.25">
      <c r="A638" s="7">
        <v>39630</v>
      </c>
      <c r="B638">
        <v>42.838000000000001</v>
      </c>
    </row>
    <row r="639" spans="1:2" x14ac:dyDescent="0.25">
      <c r="A639" s="7">
        <v>39661</v>
      </c>
      <c r="B639">
        <v>42.937399999999997</v>
      </c>
    </row>
    <row r="640" spans="1:2" x14ac:dyDescent="0.25">
      <c r="A640" s="7">
        <v>39692</v>
      </c>
      <c r="B640">
        <v>45.563499999999998</v>
      </c>
    </row>
    <row r="641" spans="1:2" x14ac:dyDescent="0.25">
      <c r="A641" s="7">
        <v>39722</v>
      </c>
      <c r="B641">
        <v>48.655500000000004</v>
      </c>
    </row>
    <row r="642" spans="1:2" x14ac:dyDescent="0.25">
      <c r="A642" s="7">
        <v>39753</v>
      </c>
      <c r="B642">
        <v>49.003300000000003</v>
      </c>
    </row>
    <row r="643" spans="1:2" x14ac:dyDescent="0.25">
      <c r="A643" s="7">
        <v>39783</v>
      </c>
      <c r="B643">
        <v>48.634500000000003</v>
      </c>
    </row>
    <row r="644" spans="1:2" x14ac:dyDescent="0.25">
      <c r="A644" s="7">
        <v>39814</v>
      </c>
      <c r="B644">
        <v>48.833799999999997</v>
      </c>
    </row>
    <row r="645" spans="1:2" x14ac:dyDescent="0.25">
      <c r="A645" s="7">
        <v>39845</v>
      </c>
      <c r="B645">
        <v>49.261099999999999</v>
      </c>
    </row>
    <row r="646" spans="1:2" x14ac:dyDescent="0.25">
      <c r="A646" s="7">
        <v>39873</v>
      </c>
      <c r="B646">
        <v>51.228700000000003</v>
      </c>
    </row>
    <row r="647" spans="1:2" x14ac:dyDescent="0.25">
      <c r="A647" s="7">
        <v>39904</v>
      </c>
      <c r="B647">
        <v>50.061900000000001</v>
      </c>
    </row>
    <row r="648" spans="1:2" x14ac:dyDescent="0.25">
      <c r="A648" s="7">
        <v>39934</v>
      </c>
      <c r="B648">
        <v>48.533999999999999</v>
      </c>
    </row>
    <row r="649" spans="1:2" x14ac:dyDescent="0.25">
      <c r="A649" s="7">
        <v>39965</v>
      </c>
      <c r="B649">
        <v>47.7714</v>
      </c>
    </row>
    <row r="650" spans="1:2" x14ac:dyDescent="0.25">
      <c r="A650" s="7">
        <v>39995</v>
      </c>
      <c r="B650">
        <v>48.478299999999997</v>
      </c>
    </row>
    <row r="651" spans="1:2" x14ac:dyDescent="0.25">
      <c r="A651" s="7">
        <v>40026</v>
      </c>
      <c r="B651">
        <v>48.335000000000001</v>
      </c>
    </row>
    <row r="652" spans="1:2" x14ac:dyDescent="0.25">
      <c r="A652" s="7">
        <v>40057</v>
      </c>
      <c r="B652">
        <v>48.438947370000001</v>
      </c>
    </row>
    <row r="653" spans="1:2" x14ac:dyDescent="0.25">
      <c r="A653" s="7">
        <v>40087</v>
      </c>
      <c r="B653">
        <v>46.721052630000003</v>
      </c>
    </row>
    <row r="654" spans="1:2" x14ac:dyDescent="0.25">
      <c r="A654" s="7">
        <v>40118</v>
      </c>
      <c r="B654">
        <v>46.569000000000003</v>
      </c>
    </row>
    <row r="655" spans="1:2" x14ac:dyDescent="0.25">
      <c r="A655" s="7">
        <v>40148</v>
      </c>
      <c r="B655">
        <v>46.63</v>
      </c>
    </row>
    <row r="656" spans="1:2" x14ac:dyDescent="0.25">
      <c r="A656" s="7">
        <v>40179</v>
      </c>
      <c r="B656">
        <v>45.959800000000001</v>
      </c>
    </row>
    <row r="657" spans="1:2" x14ac:dyDescent="0.25">
      <c r="A657" s="7">
        <v>40210</v>
      </c>
      <c r="B657">
        <v>46.3279</v>
      </c>
    </row>
    <row r="658" spans="1:2" x14ac:dyDescent="0.25">
      <c r="A658" s="7">
        <v>40238</v>
      </c>
      <c r="B658">
        <v>45.496499999999997</v>
      </c>
    </row>
    <row r="659" spans="1:2" x14ac:dyDescent="0.25">
      <c r="A659" s="7">
        <v>40269</v>
      </c>
      <c r="B659">
        <v>44.499499999999998</v>
      </c>
    </row>
    <row r="660" spans="1:2" x14ac:dyDescent="0.25">
      <c r="A660" s="7">
        <v>40299</v>
      </c>
      <c r="B660">
        <v>45.811500000000002</v>
      </c>
    </row>
    <row r="661" spans="1:2" x14ac:dyDescent="0.25">
      <c r="A661" s="7">
        <v>40330</v>
      </c>
      <c r="B661">
        <v>46.564545449999997</v>
      </c>
    </row>
    <row r="662" spans="1:2" x14ac:dyDescent="0.25">
      <c r="A662" s="7">
        <v>40360</v>
      </c>
      <c r="B662">
        <v>46.836399999999998</v>
      </c>
    </row>
    <row r="663" spans="1:2" x14ac:dyDescent="0.25">
      <c r="A663" s="7">
        <v>40391</v>
      </c>
      <c r="B663">
        <v>46.567100000000003</v>
      </c>
    </row>
    <row r="664" spans="1:2" x14ac:dyDescent="0.25">
      <c r="A664" s="7">
        <v>40422</v>
      </c>
      <c r="B664">
        <v>46.058999999999997</v>
      </c>
    </row>
    <row r="665" spans="1:2" x14ac:dyDescent="0.25">
      <c r="A665" s="7">
        <v>40452</v>
      </c>
      <c r="B665">
        <v>44.411900000000003</v>
      </c>
    </row>
    <row r="666" spans="1:2" x14ac:dyDescent="0.25">
      <c r="A666" s="7">
        <v>40483</v>
      </c>
      <c r="B666">
        <v>45.016500000000001</v>
      </c>
    </row>
    <row r="667" spans="1:2" x14ac:dyDescent="0.25">
      <c r="A667" s="7">
        <v>40513</v>
      </c>
      <c r="B667">
        <v>45.159100000000002</v>
      </c>
    </row>
    <row r="668" spans="1:2" x14ac:dyDescent="0.25">
      <c r="A668" s="7">
        <v>40544</v>
      </c>
      <c r="B668">
        <v>45.394500000000001</v>
      </c>
    </row>
    <row r="669" spans="1:2" x14ac:dyDescent="0.25">
      <c r="A669" s="7">
        <v>40575</v>
      </c>
      <c r="B669">
        <v>45.436799999999998</v>
      </c>
    </row>
    <row r="670" spans="1:2" x14ac:dyDescent="0.25">
      <c r="A670" s="7">
        <v>40603</v>
      </c>
      <c r="B670">
        <v>44.9895</v>
      </c>
    </row>
    <row r="671" spans="1:2" x14ac:dyDescent="0.25">
      <c r="A671" s="7">
        <v>40634</v>
      </c>
      <c r="B671">
        <v>44.368099999999998</v>
      </c>
    </row>
    <row r="672" spans="1:2" x14ac:dyDescent="0.25">
      <c r="A672" s="7">
        <v>40664</v>
      </c>
      <c r="B672">
        <v>44.904800000000002</v>
      </c>
    </row>
    <row r="673" spans="1:2" x14ac:dyDescent="0.25">
      <c r="A673" s="7">
        <v>40695</v>
      </c>
      <c r="B673">
        <v>44.851799999999997</v>
      </c>
    </row>
    <row r="674" spans="1:2" x14ac:dyDescent="0.25">
      <c r="A674" s="7">
        <v>40725</v>
      </c>
      <c r="B674">
        <v>44.415900000000001</v>
      </c>
    </row>
    <row r="675" spans="1:2" x14ac:dyDescent="0.25">
      <c r="A675" s="7">
        <v>40756</v>
      </c>
      <c r="B675">
        <v>45.278500000000001</v>
      </c>
    </row>
    <row r="676" spans="1:2" x14ac:dyDescent="0.25">
      <c r="A676" s="7">
        <v>40787</v>
      </c>
      <c r="B676">
        <v>47.637999999999998</v>
      </c>
    </row>
    <row r="677" spans="1:2" x14ac:dyDescent="0.25">
      <c r="A677" s="7">
        <v>40817</v>
      </c>
      <c r="B677">
        <v>49.256900000000002</v>
      </c>
    </row>
    <row r="678" spans="1:2" x14ac:dyDescent="0.25">
      <c r="A678" s="7">
        <v>40848</v>
      </c>
      <c r="B678">
        <v>50.843299999999999</v>
      </c>
    </row>
    <row r="679" spans="1:2" x14ac:dyDescent="0.25">
      <c r="A679" s="7">
        <v>40878</v>
      </c>
      <c r="B679">
        <v>52.667499999999997</v>
      </c>
    </row>
    <row r="680" spans="1:2" x14ac:dyDescent="0.25">
      <c r="A680" s="7">
        <v>40909</v>
      </c>
      <c r="B680">
        <v>51.3461</v>
      </c>
    </row>
    <row r="681" spans="1:2" x14ac:dyDescent="0.25">
      <c r="A681" s="7">
        <v>40940</v>
      </c>
      <c r="B681">
        <v>49.163499999999999</v>
      </c>
    </row>
    <row r="682" spans="1:2" x14ac:dyDescent="0.25">
      <c r="A682" s="7">
        <v>40969</v>
      </c>
      <c r="B682">
        <v>50.323</v>
      </c>
    </row>
    <row r="683" spans="1:2" x14ac:dyDescent="0.25">
      <c r="A683" s="7">
        <v>41000</v>
      </c>
      <c r="B683">
        <v>51.802900000000001</v>
      </c>
    </row>
    <row r="684" spans="1:2" x14ac:dyDescent="0.25">
      <c r="A684" s="7">
        <v>41030</v>
      </c>
      <c r="B684">
        <v>54.473500000000001</v>
      </c>
    </row>
    <row r="685" spans="1:2" x14ac:dyDescent="0.25">
      <c r="A685" s="7">
        <v>41061</v>
      </c>
      <c r="B685">
        <v>56.030200000000001</v>
      </c>
    </row>
    <row r="686" spans="1:2" x14ac:dyDescent="0.25">
      <c r="A686" s="7">
        <v>41091</v>
      </c>
      <c r="B686">
        <v>55.494799999999998</v>
      </c>
    </row>
    <row r="687" spans="1:2" x14ac:dyDescent="0.25">
      <c r="A687" s="7">
        <v>41122</v>
      </c>
      <c r="B687">
        <v>55.559800000000003</v>
      </c>
    </row>
    <row r="688" spans="1:2" x14ac:dyDescent="0.25">
      <c r="A688" s="7">
        <v>41153</v>
      </c>
      <c r="B688">
        <v>54.605499999999999</v>
      </c>
    </row>
    <row r="689" spans="1:2" x14ac:dyDescent="0.25">
      <c r="A689" s="7">
        <v>41183</v>
      </c>
      <c r="B689">
        <v>53.023899999999998</v>
      </c>
    </row>
    <row r="690" spans="1:2" x14ac:dyDescent="0.25">
      <c r="A690" s="7">
        <v>41214</v>
      </c>
      <c r="B690">
        <v>54.775799999999997</v>
      </c>
    </row>
    <row r="691" spans="1:2" x14ac:dyDescent="0.25">
      <c r="A691" s="7">
        <v>41244</v>
      </c>
      <c r="B691">
        <v>54.647799999999997</v>
      </c>
    </row>
    <row r="692" spans="1:2" x14ac:dyDescent="0.25">
      <c r="A692" s="7">
        <v>41275</v>
      </c>
      <c r="B692">
        <v>54.316800000000001</v>
      </c>
    </row>
    <row r="693" spans="1:2" x14ac:dyDescent="0.25">
      <c r="A693" s="7">
        <v>41306</v>
      </c>
      <c r="B693">
        <v>53.773699999999998</v>
      </c>
    </row>
    <row r="694" spans="1:2" x14ac:dyDescent="0.25">
      <c r="A694" s="7">
        <v>41334</v>
      </c>
      <c r="B694">
        <v>54.404600000000002</v>
      </c>
    </row>
    <row r="695" spans="1:2" x14ac:dyDescent="0.25">
      <c r="A695" s="7">
        <v>41365</v>
      </c>
      <c r="B695">
        <v>54.375700000000002</v>
      </c>
    </row>
    <row r="696" spans="1:2" x14ac:dyDescent="0.25">
      <c r="A696" s="7">
        <v>41395</v>
      </c>
      <c r="B696">
        <v>55.010800000000003</v>
      </c>
    </row>
    <row r="697" spans="1:2" x14ac:dyDescent="0.25">
      <c r="A697" s="7">
        <v>41426</v>
      </c>
      <c r="B697">
        <v>58.397300000000001</v>
      </c>
    </row>
    <row r="698" spans="1:2" x14ac:dyDescent="0.25">
      <c r="A698" s="7">
        <v>41456</v>
      </c>
      <c r="B698">
        <v>59.775399999999998</v>
      </c>
    </row>
    <row r="699" spans="1:2" x14ac:dyDescent="0.25">
      <c r="A699" s="7">
        <v>41487</v>
      </c>
      <c r="B699">
        <v>63.208844999999997</v>
      </c>
    </row>
    <row r="700" spans="1:2" x14ac:dyDescent="0.25">
      <c r="A700" s="7">
        <v>41518</v>
      </c>
      <c r="B700">
        <v>63.752099999999999</v>
      </c>
    </row>
    <row r="701" spans="1:2" x14ac:dyDescent="0.25">
      <c r="A701" s="7">
        <v>41548</v>
      </c>
      <c r="B701">
        <v>61.615600000000001</v>
      </c>
    </row>
    <row r="702" spans="1:2" x14ac:dyDescent="0.25">
      <c r="A702" s="7">
        <v>41579</v>
      </c>
      <c r="B702">
        <v>62.633000000000003</v>
      </c>
    </row>
    <row r="703" spans="1:2" x14ac:dyDescent="0.25">
      <c r="A703" s="7">
        <v>41609</v>
      </c>
      <c r="B703">
        <v>61.910299999999999</v>
      </c>
    </row>
    <row r="704" spans="1:2" x14ac:dyDescent="0.25">
      <c r="A704" s="7">
        <v>41640</v>
      </c>
      <c r="B704">
        <v>62.076000000000001</v>
      </c>
    </row>
    <row r="705" spans="1:2" x14ac:dyDescent="0.25">
      <c r="A705" s="7">
        <v>41671</v>
      </c>
      <c r="B705">
        <v>62.253999999999998</v>
      </c>
    </row>
    <row r="706" spans="1:2" x14ac:dyDescent="0.25">
      <c r="A706" s="7">
        <v>41699</v>
      </c>
      <c r="B706">
        <v>61.014000000000003</v>
      </c>
    </row>
    <row r="707" spans="1:2" x14ac:dyDescent="0.25">
      <c r="A707" s="7">
        <v>41730</v>
      </c>
      <c r="B707">
        <v>60.35662353</v>
      </c>
    </row>
    <row r="708" spans="1:2" x14ac:dyDescent="0.25">
      <c r="A708" s="7">
        <v>41760</v>
      </c>
      <c r="B708">
        <v>59.305</v>
      </c>
    </row>
    <row r="709" spans="1:2" x14ac:dyDescent="0.25">
      <c r="A709" s="7">
        <v>41791</v>
      </c>
      <c r="B709">
        <v>59.730699999999999</v>
      </c>
    </row>
    <row r="710" spans="1:2" x14ac:dyDescent="0.25">
      <c r="A710" s="7">
        <v>41821</v>
      </c>
      <c r="B710">
        <v>60.058599999999998</v>
      </c>
    </row>
    <row r="711" spans="1:2" x14ac:dyDescent="0.25">
      <c r="A711" s="7">
        <v>41852</v>
      </c>
      <c r="B711">
        <v>60.895200000000003</v>
      </c>
    </row>
    <row r="712" spans="1:2" x14ac:dyDescent="0.25">
      <c r="A712" s="7">
        <v>41883</v>
      </c>
      <c r="B712">
        <v>60.864899999999999</v>
      </c>
    </row>
    <row r="713" spans="1:2" x14ac:dyDescent="0.25">
      <c r="A713" s="7">
        <v>41913</v>
      </c>
      <c r="B713">
        <v>61.341999999999999</v>
      </c>
    </row>
    <row r="714" spans="1:2" x14ac:dyDescent="0.25">
      <c r="A714" s="7">
        <v>41944</v>
      </c>
      <c r="B714">
        <v>61.7042</v>
      </c>
    </row>
    <row r="715" spans="1:2" x14ac:dyDescent="0.25">
      <c r="A715" s="7">
        <v>41974</v>
      </c>
      <c r="B715">
        <v>62.752949999999998</v>
      </c>
    </row>
    <row r="716" spans="1:2" x14ac:dyDescent="0.25">
      <c r="A716" s="7">
        <v>42005</v>
      </c>
      <c r="B716">
        <v>62.225928570000001</v>
      </c>
    </row>
    <row r="717" spans="1:2" x14ac:dyDescent="0.25">
      <c r="A717" s="7">
        <v>42036</v>
      </c>
      <c r="B717">
        <v>62.027923530000002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O54"/>
  <sheetViews>
    <sheetView workbookViewId="0">
      <selection activeCell="A13" sqref="A13"/>
    </sheetView>
  </sheetViews>
  <sheetFormatPr defaultRowHeight="15" x14ac:dyDescent="0.25"/>
  <cols>
    <col min="2" max="2" width="32" customWidth="1"/>
  </cols>
  <sheetData>
    <row r="3" spans="2:11" x14ac:dyDescent="0.25">
      <c r="B3" t="s">
        <v>28</v>
      </c>
      <c r="C3" t="s">
        <v>27</v>
      </c>
      <c r="F3" t="s">
        <v>29</v>
      </c>
      <c r="I3" t="s">
        <v>3302</v>
      </c>
    </row>
    <row r="4" spans="2:11" x14ac:dyDescent="0.25">
      <c r="B4" t="s">
        <v>7</v>
      </c>
      <c r="C4" t="s">
        <v>3299</v>
      </c>
      <c r="D4" t="s">
        <v>3300</v>
      </c>
      <c r="E4" t="s">
        <v>3301</v>
      </c>
      <c r="F4" t="s">
        <v>3299</v>
      </c>
      <c r="G4" t="s">
        <v>3300</v>
      </c>
      <c r="H4" t="s">
        <v>3301</v>
      </c>
      <c r="I4" t="s">
        <v>3299</v>
      </c>
      <c r="J4" t="s">
        <v>3300</v>
      </c>
      <c r="K4" t="s">
        <v>3301</v>
      </c>
    </row>
    <row r="5" spans="2:11" x14ac:dyDescent="0.25">
      <c r="B5" t="s">
        <v>17</v>
      </c>
      <c r="C5">
        <v>15</v>
      </c>
      <c r="D5">
        <v>15</v>
      </c>
      <c r="E5">
        <v>15</v>
      </c>
      <c r="F5">
        <v>0.67</v>
      </c>
      <c r="G5">
        <v>0.76</v>
      </c>
      <c r="H5">
        <v>0.78</v>
      </c>
      <c r="I5" s="90">
        <f t="shared" ref="I5:I13" si="0">F5*$H$53</f>
        <v>2.0971000000000002</v>
      </c>
      <c r="J5" s="90">
        <f t="shared" ref="J5:J13" si="1">G5*$H$53</f>
        <v>2.3788</v>
      </c>
      <c r="K5" s="90">
        <f t="shared" ref="K5:K13" si="2">H5*$H$53</f>
        <v>2.4413999999999998</v>
      </c>
    </row>
    <row r="6" spans="2:11" x14ac:dyDescent="0.25">
      <c r="B6" t="s">
        <v>18</v>
      </c>
      <c r="C6">
        <v>4</v>
      </c>
      <c r="D6">
        <v>4</v>
      </c>
      <c r="E6">
        <v>4</v>
      </c>
      <c r="F6">
        <v>1.35</v>
      </c>
      <c r="G6">
        <v>1.58</v>
      </c>
      <c r="H6">
        <v>1.64</v>
      </c>
      <c r="I6" s="90">
        <f t="shared" si="0"/>
        <v>4.2255000000000003</v>
      </c>
      <c r="J6" s="90">
        <f t="shared" si="1"/>
        <v>4.9454000000000002</v>
      </c>
      <c r="K6" s="90">
        <f t="shared" si="2"/>
        <v>5.1331999999999995</v>
      </c>
    </row>
    <row r="7" spans="2:11" x14ac:dyDescent="0.25">
      <c r="B7" t="s">
        <v>19</v>
      </c>
      <c r="C7">
        <v>29</v>
      </c>
      <c r="D7">
        <v>29</v>
      </c>
      <c r="E7">
        <v>29</v>
      </c>
      <c r="F7">
        <v>0.13</v>
      </c>
      <c r="G7">
        <v>0.17</v>
      </c>
      <c r="H7">
        <v>0.18</v>
      </c>
      <c r="I7" s="90">
        <f t="shared" si="0"/>
        <v>0.40689999999999998</v>
      </c>
      <c r="J7" s="90">
        <f t="shared" si="1"/>
        <v>0.53210000000000002</v>
      </c>
      <c r="K7" s="90">
        <f t="shared" si="2"/>
        <v>0.56340000000000001</v>
      </c>
    </row>
    <row r="8" spans="2:11" x14ac:dyDescent="0.25">
      <c r="B8" t="s">
        <v>20</v>
      </c>
      <c r="C8">
        <v>37</v>
      </c>
      <c r="D8">
        <v>37</v>
      </c>
      <c r="E8">
        <v>37</v>
      </c>
      <c r="F8">
        <v>1.3</v>
      </c>
      <c r="G8">
        <v>1.66</v>
      </c>
      <c r="H8">
        <v>1.7</v>
      </c>
      <c r="I8" s="90">
        <f t="shared" si="0"/>
        <v>4.069</v>
      </c>
      <c r="J8" s="90">
        <f t="shared" si="1"/>
        <v>5.1957999999999993</v>
      </c>
      <c r="K8" s="90">
        <f t="shared" si="2"/>
        <v>5.3209999999999997</v>
      </c>
    </row>
    <row r="9" spans="2:11" x14ac:dyDescent="0.25">
      <c r="B9" t="s">
        <v>21</v>
      </c>
      <c r="C9">
        <v>2</v>
      </c>
      <c r="D9">
        <v>2</v>
      </c>
      <c r="E9">
        <v>2</v>
      </c>
      <c r="F9">
        <v>1.58</v>
      </c>
      <c r="G9">
        <v>1.91</v>
      </c>
      <c r="H9">
        <v>1.94</v>
      </c>
      <c r="I9" s="90">
        <f t="shared" si="0"/>
        <v>4.9454000000000002</v>
      </c>
      <c r="J9" s="90">
        <f t="shared" si="1"/>
        <v>5.9782999999999999</v>
      </c>
      <c r="K9" s="90">
        <f t="shared" si="2"/>
        <v>6.0721999999999996</v>
      </c>
    </row>
    <row r="10" spans="2:11" x14ac:dyDescent="0.25">
      <c r="B10" t="s">
        <v>22</v>
      </c>
      <c r="C10">
        <v>1</v>
      </c>
      <c r="D10">
        <v>1</v>
      </c>
      <c r="E10">
        <v>1</v>
      </c>
      <c r="F10">
        <v>0.86</v>
      </c>
      <c r="G10">
        <v>1.0900000000000001</v>
      </c>
      <c r="H10">
        <v>1.1200000000000001</v>
      </c>
      <c r="I10" s="90">
        <f t="shared" si="0"/>
        <v>2.6917999999999997</v>
      </c>
      <c r="J10" s="90">
        <f t="shared" si="1"/>
        <v>3.4117000000000002</v>
      </c>
      <c r="K10" s="90">
        <f t="shared" si="2"/>
        <v>3.5056000000000003</v>
      </c>
    </row>
    <row r="11" spans="2:11" x14ac:dyDescent="0.25">
      <c r="B11" t="s">
        <v>23</v>
      </c>
      <c r="C11">
        <v>2</v>
      </c>
      <c r="D11">
        <v>2</v>
      </c>
      <c r="E11">
        <v>2</v>
      </c>
      <c r="F11">
        <v>0.71</v>
      </c>
      <c r="G11">
        <v>0.8</v>
      </c>
      <c r="H11">
        <v>0.79</v>
      </c>
      <c r="I11" s="90">
        <f t="shared" si="0"/>
        <v>2.2222999999999997</v>
      </c>
      <c r="J11" s="90">
        <f t="shared" si="1"/>
        <v>2.504</v>
      </c>
      <c r="K11" s="90">
        <f t="shared" si="2"/>
        <v>2.4727000000000001</v>
      </c>
    </row>
    <row r="12" spans="2:11" x14ac:dyDescent="0.25">
      <c r="B12" t="s">
        <v>24</v>
      </c>
      <c r="C12">
        <v>10</v>
      </c>
      <c r="D12">
        <v>10</v>
      </c>
      <c r="E12">
        <v>10</v>
      </c>
      <c r="F12">
        <v>1.22</v>
      </c>
      <c r="G12">
        <v>1.31</v>
      </c>
      <c r="H12">
        <v>1.31</v>
      </c>
      <c r="I12" s="90">
        <f t="shared" si="0"/>
        <v>3.8186</v>
      </c>
      <c r="J12" s="90">
        <f t="shared" si="1"/>
        <v>4.1002999999999998</v>
      </c>
      <c r="K12" s="90">
        <f t="shared" si="2"/>
        <v>4.1002999999999998</v>
      </c>
    </row>
    <row r="13" spans="2:11" ht="15.75" thickBot="1" x14ac:dyDescent="0.3">
      <c r="B13" s="64" t="s">
        <v>1</v>
      </c>
      <c r="C13" s="64">
        <v>100</v>
      </c>
      <c r="D13" s="64">
        <v>100</v>
      </c>
      <c r="E13" s="64">
        <v>100</v>
      </c>
      <c r="F13" s="64">
        <v>0.89</v>
      </c>
      <c r="G13" s="64">
        <v>1.06</v>
      </c>
      <c r="H13" s="64">
        <v>1.1000000000000001</v>
      </c>
      <c r="I13" s="103">
        <f t="shared" si="0"/>
        <v>2.7856999999999998</v>
      </c>
      <c r="J13" s="103">
        <f t="shared" si="1"/>
        <v>3.3178000000000001</v>
      </c>
      <c r="K13" s="103">
        <f t="shared" si="2"/>
        <v>3.4430000000000001</v>
      </c>
    </row>
    <row r="14" spans="2:11" ht="15.75" thickTop="1" x14ac:dyDescent="0.25"/>
    <row r="16" spans="2:11" x14ac:dyDescent="0.25">
      <c r="B16" t="s">
        <v>7</v>
      </c>
    </row>
    <row r="17" spans="2:15" x14ac:dyDescent="0.25">
      <c r="B17" t="s">
        <v>7</v>
      </c>
    </row>
    <row r="18" spans="2:15" x14ac:dyDescent="0.25">
      <c r="B18" t="s">
        <v>7</v>
      </c>
    </row>
    <row r="19" spans="2:15" x14ac:dyDescent="0.25">
      <c r="B19" t="s">
        <v>7</v>
      </c>
    </row>
    <row r="28" spans="2:15" x14ac:dyDescent="0.25">
      <c r="N28">
        <v>1.1000000000000001</v>
      </c>
      <c r="O28" t="s">
        <v>3304</v>
      </c>
    </row>
    <row r="29" spans="2:15" x14ac:dyDescent="0.25">
      <c r="N29">
        <v>3.13</v>
      </c>
      <c r="O29" t="s">
        <v>3305</v>
      </c>
    </row>
    <row r="30" spans="2:15" x14ac:dyDescent="0.25">
      <c r="N30">
        <f>N29*100</f>
        <v>313</v>
      </c>
      <c r="O30" t="s">
        <v>3306</v>
      </c>
    </row>
    <row r="31" spans="2:15" x14ac:dyDescent="0.25">
      <c r="N31">
        <f>1/N30</f>
        <v>3.1948881789137379E-3</v>
      </c>
      <c r="O31" t="s">
        <v>3307</v>
      </c>
    </row>
    <row r="32" spans="2:15" x14ac:dyDescent="0.25">
      <c r="N32">
        <f>N28*N29</f>
        <v>3.4430000000000001</v>
      </c>
      <c r="O32" t="s">
        <v>3308</v>
      </c>
    </row>
    <row r="39" spans="2:7" s="14" customFormat="1" ht="12.75" x14ac:dyDescent="0.2">
      <c r="B39" s="10" t="s">
        <v>181</v>
      </c>
      <c r="D39" s="14">
        <v>32</v>
      </c>
      <c r="E39" s="14">
        <v>32</v>
      </c>
      <c r="F39" s="14">
        <v>32</v>
      </c>
      <c r="G39" s="14">
        <v>32</v>
      </c>
    </row>
    <row r="40" spans="2:7" s="14" customFormat="1" ht="12.75" x14ac:dyDescent="0.2">
      <c r="B40" s="10"/>
    </row>
    <row r="41" spans="2:7" s="14" customFormat="1" ht="12.75" x14ac:dyDescent="0.2">
      <c r="B41" s="10"/>
      <c r="D41" s="14">
        <v>1992</v>
      </c>
      <c r="E41" s="14">
        <f>D41+1</f>
        <v>1993</v>
      </c>
      <c r="F41" s="14">
        <f>E41+1</f>
        <v>1994</v>
      </c>
    </row>
    <row r="42" spans="2:7" s="14" customFormat="1" ht="12.75" x14ac:dyDescent="0.2">
      <c r="B42" s="10" t="s">
        <v>2787</v>
      </c>
      <c r="D42" s="14">
        <v>0.89</v>
      </c>
      <c r="E42" s="14">
        <v>1.06</v>
      </c>
      <c r="F42" s="14">
        <v>1.1000000000000001</v>
      </c>
    </row>
    <row r="43" spans="2:7" s="14" customFormat="1" ht="12.75" x14ac:dyDescent="0.2">
      <c r="B43" s="14" t="s">
        <v>2786</v>
      </c>
      <c r="D43" s="14">
        <v>2.4</v>
      </c>
      <c r="E43" s="14">
        <v>2.4</v>
      </c>
      <c r="F43" s="14">
        <v>2.4</v>
      </c>
    </row>
    <row r="44" spans="2:7" s="14" customFormat="1" ht="12.75" x14ac:dyDescent="0.2"/>
    <row r="45" spans="2:7" s="14" customFormat="1" ht="12.75" x14ac:dyDescent="0.2">
      <c r="B45" s="10" t="s">
        <v>2785</v>
      </c>
      <c r="D45" s="14">
        <f>D42/D39</f>
        <v>2.78125E-2</v>
      </c>
      <c r="E45" s="14">
        <f>E42/E39</f>
        <v>3.3125000000000002E-2</v>
      </c>
      <c r="F45" s="14">
        <f>F42/F39</f>
        <v>3.4375000000000003E-2</v>
      </c>
    </row>
    <row r="46" spans="2:7" s="14" customFormat="1" ht="12.75" x14ac:dyDescent="0.2"/>
    <row r="47" spans="2:7" s="14" customFormat="1" ht="12.75" x14ac:dyDescent="0.2">
      <c r="F47" s="14">
        <v>46</v>
      </c>
    </row>
    <row r="48" spans="2:7" s="14" customFormat="1" ht="12.75" x14ac:dyDescent="0.2">
      <c r="F48" s="14">
        <f>F42/F47</f>
        <v>2.391304347826087E-2</v>
      </c>
    </row>
    <row r="49" spans="2:8" s="14" customFormat="1" ht="12.75" x14ac:dyDescent="0.2"/>
    <row r="50" spans="2:8" s="14" customFormat="1" ht="12.75" x14ac:dyDescent="0.2"/>
    <row r="51" spans="2:8" s="14" customFormat="1" ht="12.75" x14ac:dyDescent="0.2"/>
    <row r="52" spans="2:8" x14ac:dyDescent="0.25">
      <c r="B52" t="s">
        <v>25</v>
      </c>
      <c r="E52">
        <v>1</v>
      </c>
      <c r="F52">
        <v>32</v>
      </c>
      <c r="G52">
        <v>1</v>
      </c>
      <c r="H52">
        <v>100</v>
      </c>
    </row>
    <row r="53" spans="2:8" x14ac:dyDescent="0.25">
      <c r="B53" t="s">
        <v>26</v>
      </c>
      <c r="G53">
        <v>1</v>
      </c>
      <c r="H53">
        <v>3.13</v>
      </c>
    </row>
    <row r="54" spans="2:8" x14ac:dyDescent="0.25">
      <c r="B54" t="s">
        <v>7</v>
      </c>
      <c r="E54" t="s">
        <v>3303</v>
      </c>
      <c r="F54">
        <f>H53*100</f>
        <v>313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FCD8F-F9A3-4390-BCD5-CE5851BE4D55}">
  <dimension ref="C4:M42"/>
  <sheetViews>
    <sheetView showGridLines="0" workbookViewId="0">
      <selection activeCell="G20" sqref="G20"/>
    </sheetView>
  </sheetViews>
  <sheetFormatPr defaultRowHeight="15" x14ac:dyDescent="0.25"/>
  <cols>
    <col min="1" max="2" width="1.85546875" customWidth="1"/>
    <col min="5" max="5" width="14.140625" customWidth="1"/>
    <col min="6" max="6" width="16.5703125" customWidth="1"/>
    <col min="8" max="8" width="17" customWidth="1"/>
    <col min="9" max="9" width="13.140625" customWidth="1"/>
    <col min="10" max="10" width="13.7109375" customWidth="1"/>
    <col min="11" max="11" width="12" customWidth="1"/>
    <col min="12" max="12" width="12.7109375" customWidth="1"/>
    <col min="13" max="13" width="14.7109375" customWidth="1"/>
  </cols>
  <sheetData>
    <row r="4" spans="3:13" x14ac:dyDescent="0.25">
      <c r="C4">
        <v>1990</v>
      </c>
      <c r="E4" s="7">
        <v>33725</v>
      </c>
      <c r="F4" s="7">
        <v>34060</v>
      </c>
      <c r="H4" s="7">
        <v>34759</v>
      </c>
      <c r="I4" s="7">
        <v>35278</v>
      </c>
      <c r="J4" s="7">
        <v>35806</v>
      </c>
      <c r="K4" s="7">
        <v>36281</v>
      </c>
      <c r="L4" s="7">
        <v>36800</v>
      </c>
      <c r="M4" s="7">
        <v>36923</v>
      </c>
    </row>
    <row r="5" spans="3:13" x14ac:dyDescent="0.25">
      <c r="C5" t="s">
        <v>59</v>
      </c>
      <c r="E5" t="s">
        <v>60</v>
      </c>
      <c r="F5" t="s">
        <v>61</v>
      </c>
      <c r="H5" t="s">
        <v>62</v>
      </c>
      <c r="I5" t="s">
        <v>63</v>
      </c>
      <c r="J5" t="s">
        <v>64</v>
      </c>
      <c r="K5" t="s">
        <v>65</v>
      </c>
      <c r="L5" t="s">
        <v>66</v>
      </c>
      <c r="M5" t="s">
        <v>67</v>
      </c>
    </row>
    <row r="6" spans="3:13" x14ac:dyDescent="0.25">
      <c r="C6" t="s">
        <v>68</v>
      </c>
      <c r="E6" t="s">
        <v>69</v>
      </c>
      <c r="F6" t="s">
        <v>70</v>
      </c>
      <c r="H6" t="s">
        <v>71</v>
      </c>
      <c r="I6" t="s">
        <v>72</v>
      </c>
      <c r="J6" t="s">
        <v>73</v>
      </c>
      <c r="K6" t="s">
        <v>74</v>
      </c>
      <c r="L6" t="s">
        <v>75</v>
      </c>
      <c r="M6" t="s">
        <v>76</v>
      </c>
    </row>
    <row r="7" spans="3:13" x14ac:dyDescent="0.25">
      <c r="C7" t="s">
        <v>59</v>
      </c>
      <c r="E7" t="s">
        <v>77</v>
      </c>
      <c r="F7" t="s">
        <v>78</v>
      </c>
      <c r="H7" t="s">
        <v>79</v>
      </c>
      <c r="I7" t="s">
        <v>80</v>
      </c>
      <c r="J7" t="s">
        <v>81</v>
      </c>
      <c r="K7" t="s">
        <v>82</v>
      </c>
      <c r="L7" t="s">
        <v>83</v>
      </c>
      <c r="M7" t="s">
        <v>84</v>
      </c>
    </row>
    <row r="8" spans="3:13" x14ac:dyDescent="0.25">
      <c r="C8" t="s">
        <v>85</v>
      </c>
      <c r="E8" t="s">
        <v>86</v>
      </c>
      <c r="F8" t="s">
        <v>87</v>
      </c>
      <c r="H8" t="s">
        <v>88</v>
      </c>
      <c r="I8" t="s">
        <v>89</v>
      </c>
      <c r="J8" t="s">
        <v>90</v>
      </c>
      <c r="K8" t="s">
        <v>91</v>
      </c>
      <c r="M8" t="s">
        <v>92</v>
      </c>
    </row>
    <row r="9" spans="3:13" x14ac:dyDescent="0.25">
      <c r="E9" t="s">
        <v>76</v>
      </c>
      <c r="F9" t="s">
        <v>93</v>
      </c>
      <c r="H9" t="s">
        <v>94</v>
      </c>
      <c r="I9" t="s">
        <v>95</v>
      </c>
      <c r="M9" t="s">
        <v>96</v>
      </c>
    </row>
    <row r="10" spans="3:13" x14ac:dyDescent="0.25">
      <c r="E10" t="s">
        <v>97</v>
      </c>
      <c r="F10" t="s">
        <v>98</v>
      </c>
      <c r="H10" t="s">
        <v>99</v>
      </c>
      <c r="I10" t="s">
        <v>100</v>
      </c>
      <c r="M10" t="s">
        <v>101</v>
      </c>
    </row>
    <row r="11" spans="3:13" x14ac:dyDescent="0.25">
      <c r="E11" t="s">
        <v>102</v>
      </c>
      <c r="F11" t="s">
        <v>103</v>
      </c>
      <c r="I11" t="s">
        <v>104</v>
      </c>
      <c r="M11" t="s">
        <v>105</v>
      </c>
    </row>
    <row r="12" spans="3:13" x14ac:dyDescent="0.25">
      <c r="I12" t="s">
        <v>106</v>
      </c>
    </row>
    <row r="14" spans="3:13" x14ac:dyDescent="0.25">
      <c r="E14" s="7">
        <v>33607</v>
      </c>
      <c r="H14" s="7">
        <v>34912</v>
      </c>
      <c r="I14" s="7">
        <v>35076</v>
      </c>
      <c r="K14" s="7">
        <v>36281</v>
      </c>
      <c r="M14" s="7">
        <v>37012</v>
      </c>
    </row>
    <row r="15" spans="3:13" x14ac:dyDescent="0.25">
      <c r="E15" t="s">
        <v>109</v>
      </c>
      <c r="H15" t="s">
        <v>90</v>
      </c>
      <c r="I15" t="s">
        <v>65</v>
      </c>
      <c r="K15" t="s">
        <v>107</v>
      </c>
      <c r="M15" t="s">
        <v>83</v>
      </c>
    </row>
    <row r="16" spans="3:13" x14ac:dyDescent="0.25">
      <c r="E16" t="s">
        <v>112</v>
      </c>
      <c r="H16" t="s">
        <v>110</v>
      </c>
      <c r="I16" t="s">
        <v>116</v>
      </c>
      <c r="K16" t="s">
        <v>108</v>
      </c>
      <c r="M16" t="s">
        <v>114</v>
      </c>
    </row>
    <row r="17" spans="5:13" x14ac:dyDescent="0.25">
      <c r="E17" t="s">
        <v>115</v>
      </c>
      <c r="H17" t="s">
        <v>113</v>
      </c>
      <c r="I17" t="s">
        <v>107</v>
      </c>
      <c r="K17" t="s">
        <v>111</v>
      </c>
      <c r="M17" t="s">
        <v>117</v>
      </c>
    </row>
    <row r="18" spans="5:13" x14ac:dyDescent="0.25">
      <c r="H18" t="s">
        <v>105</v>
      </c>
      <c r="M18" t="s">
        <v>118</v>
      </c>
    </row>
    <row r="19" spans="5:13" x14ac:dyDescent="0.25">
      <c r="E19" s="7">
        <v>33775</v>
      </c>
      <c r="M19" t="s">
        <v>119</v>
      </c>
    </row>
    <row r="20" spans="5:13" x14ac:dyDescent="0.25">
      <c r="E20" t="s">
        <v>120</v>
      </c>
      <c r="M20" t="s">
        <v>121</v>
      </c>
    </row>
    <row r="21" spans="5:13" x14ac:dyDescent="0.25">
      <c r="E21" t="s">
        <v>122</v>
      </c>
    </row>
    <row r="22" spans="5:13" x14ac:dyDescent="0.25">
      <c r="E22" t="s">
        <v>123</v>
      </c>
      <c r="M22" s="7">
        <v>37012</v>
      </c>
    </row>
    <row r="23" spans="5:13" x14ac:dyDescent="0.25">
      <c r="E23" t="s">
        <v>124</v>
      </c>
      <c r="M23" t="s">
        <v>125</v>
      </c>
    </row>
    <row r="24" spans="5:13" x14ac:dyDescent="0.25">
      <c r="M24" t="s">
        <v>126</v>
      </c>
    </row>
    <row r="25" spans="5:13" x14ac:dyDescent="0.25">
      <c r="M25" t="s">
        <v>72</v>
      </c>
    </row>
    <row r="26" spans="5:13" x14ac:dyDescent="0.25">
      <c r="M26" t="s">
        <v>127</v>
      </c>
    </row>
    <row r="27" spans="5:13" x14ac:dyDescent="0.25">
      <c r="M27" t="s">
        <v>128</v>
      </c>
    </row>
    <row r="28" spans="5:13" x14ac:dyDescent="0.25">
      <c r="M28" t="s">
        <v>129</v>
      </c>
    </row>
    <row r="29" spans="5:13" x14ac:dyDescent="0.25">
      <c r="M29" t="s">
        <v>130</v>
      </c>
    </row>
    <row r="30" spans="5:13" x14ac:dyDescent="0.25">
      <c r="M30" s="7">
        <v>37043</v>
      </c>
    </row>
    <row r="31" spans="5:13" x14ac:dyDescent="0.25">
      <c r="M31" t="s">
        <v>131</v>
      </c>
    </row>
    <row r="32" spans="5:13" x14ac:dyDescent="0.25">
      <c r="M32" t="s">
        <v>132</v>
      </c>
    </row>
    <row r="33" spans="13:13" x14ac:dyDescent="0.25">
      <c r="M33" t="s">
        <v>133</v>
      </c>
    </row>
    <row r="40" spans="13:13" x14ac:dyDescent="0.25">
      <c r="M40" s="8">
        <v>37226</v>
      </c>
    </row>
    <row r="41" spans="13:13" x14ac:dyDescent="0.25">
      <c r="M41" t="s">
        <v>59</v>
      </c>
    </row>
    <row r="42" spans="13:13" x14ac:dyDescent="0.25">
      <c r="M42" t="s">
        <v>134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97682-974C-4860-A92B-B500A471B536}">
  <dimension ref="A1"/>
  <sheetViews>
    <sheetView workbookViewId="0">
      <selection sqref="A1:XFD2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EDF1C-BE1C-48F8-B65F-0616C7BEC8E2}">
  <dimension ref="A1:I1512"/>
  <sheetViews>
    <sheetView topLeftCell="A3" workbookViewId="0"/>
  </sheetViews>
  <sheetFormatPr defaultRowHeight="15" x14ac:dyDescent="0.25"/>
  <cols>
    <col min="1" max="1" width="12.7109375" customWidth="1"/>
  </cols>
  <sheetData>
    <row r="1" spans="1:9" x14ac:dyDescent="0.25">
      <c r="A1" t="s">
        <v>59</v>
      </c>
      <c r="B1" t="s">
        <v>149</v>
      </c>
      <c r="C1" t="s">
        <v>150</v>
      </c>
      <c r="D1" t="s">
        <v>151</v>
      </c>
      <c r="E1" t="s">
        <v>152</v>
      </c>
      <c r="F1" t="s">
        <v>153</v>
      </c>
      <c r="G1" t="s">
        <v>154</v>
      </c>
      <c r="H1" t="s">
        <v>95</v>
      </c>
      <c r="I1" t="s">
        <v>155</v>
      </c>
    </row>
    <row r="2" spans="1:9" x14ac:dyDescent="0.25">
      <c r="A2" t="s">
        <v>156</v>
      </c>
      <c r="B2" t="s">
        <v>157</v>
      </c>
      <c r="C2" s="8">
        <v>35431</v>
      </c>
      <c r="D2" t="s">
        <v>76</v>
      </c>
      <c r="E2" s="8">
        <v>37621</v>
      </c>
    </row>
    <row r="3" spans="1:9" x14ac:dyDescent="0.25">
      <c r="A3" t="s">
        <v>158</v>
      </c>
      <c r="B3" t="s">
        <v>159</v>
      </c>
      <c r="C3" t="s">
        <v>160</v>
      </c>
      <c r="D3" t="s">
        <v>161</v>
      </c>
      <c r="E3" t="s">
        <v>162</v>
      </c>
      <c r="F3" t="s">
        <v>163</v>
      </c>
      <c r="G3" t="s">
        <v>164</v>
      </c>
      <c r="H3" t="s">
        <v>165</v>
      </c>
    </row>
    <row r="4" spans="1:9" x14ac:dyDescent="0.25">
      <c r="A4" t="s">
        <v>166</v>
      </c>
      <c r="B4" t="s">
        <v>167</v>
      </c>
      <c r="C4" t="s">
        <v>168</v>
      </c>
      <c r="D4" t="s">
        <v>169</v>
      </c>
      <c r="E4" t="s">
        <v>170</v>
      </c>
    </row>
    <row r="5" spans="1:9" x14ac:dyDescent="0.25">
      <c r="A5" s="8">
        <v>35432</v>
      </c>
      <c r="B5">
        <v>42.63</v>
      </c>
      <c r="C5">
        <v>43.13</v>
      </c>
      <c r="D5">
        <v>42.13</v>
      </c>
      <c r="E5">
        <v>953900</v>
      </c>
    </row>
    <row r="6" spans="1:9" x14ac:dyDescent="0.25">
      <c r="A6" s="8">
        <v>35433</v>
      </c>
      <c r="B6">
        <v>43.38</v>
      </c>
      <c r="C6">
        <v>43.63</v>
      </c>
      <c r="D6">
        <v>43</v>
      </c>
      <c r="E6">
        <v>932100</v>
      </c>
    </row>
    <row r="7" spans="1:9" x14ac:dyDescent="0.25">
      <c r="A7" s="8">
        <v>35436</v>
      </c>
      <c r="B7">
        <v>44</v>
      </c>
      <c r="C7">
        <v>44.25</v>
      </c>
      <c r="D7">
        <v>43.25</v>
      </c>
      <c r="E7">
        <v>1222100</v>
      </c>
    </row>
    <row r="8" spans="1:9" x14ac:dyDescent="0.25">
      <c r="A8" s="8">
        <v>35437</v>
      </c>
      <c r="B8">
        <v>43.75</v>
      </c>
      <c r="C8">
        <v>44</v>
      </c>
      <c r="D8">
        <v>43.5</v>
      </c>
      <c r="E8">
        <v>829600</v>
      </c>
    </row>
    <row r="9" spans="1:9" x14ac:dyDescent="0.25">
      <c r="A9" s="8">
        <v>35438</v>
      </c>
      <c r="B9">
        <v>43.75</v>
      </c>
      <c r="C9">
        <v>44</v>
      </c>
      <c r="D9">
        <v>43.63</v>
      </c>
      <c r="E9">
        <v>636900</v>
      </c>
    </row>
    <row r="10" spans="1:9" x14ac:dyDescent="0.25">
      <c r="A10" s="8">
        <v>35439</v>
      </c>
      <c r="B10">
        <v>43.88</v>
      </c>
      <c r="C10">
        <v>44.13</v>
      </c>
      <c r="D10">
        <v>43.5</v>
      </c>
      <c r="E10">
        <v>718600</v>
      </c>
    </row>
    <row r="11" spans="1:9" x14ac:dyDescent="0.25">
      <c r="A11" s="8">
        <v>35440</v>
      </c>
      <c r="B11">
        <v>44.13</v>
      </c>
      <c r="C11">
        <v>44.25</v>
      </c>
      <c r="D11">
        <v>43</v>
      </c>
      <c r="E11">
        <v>859400</v>
      </c>
    </row>
    <row r="12" spans="1:9" x14ac:dyDescent="0.25">
      <c r="A12" s="8">
        <v>35443</v>
      </c>
      <c r="B12">
        <v>45</v>
      </c>
      <c r="C12">
        <v>45.13</v>
      </c>
      <c r="D12">
        <v>44.5</v>
      </c>
      <c r="E12">
        <v>990200</v>
      </c>
    </row>
    <row r="13" spans="1:9" x14ac:dyDescent="0.25">
      <c r="A13" s="8">
        <v>35444</v>
      </c>
      <c r="B13">
        <v>44.75</v>
      </c>
      <c r="C13">
        <v>45</v>
      </c>
      <c r="D13">
        <v>44.5</v>
      </c>
      <c r="E13">
        <v>490300</v>
      </c>
    </row>
    <row r="14" spans="1:9" x14ac:dyDescent="0.25">
      <c r="A14" s="8">
        <v>35445</v>
      </c>
      <c r="B14">
        <v>44.38</v>
      </c>
      <c r="C14">
        <v>44.88</v>
      </c>
      <c r="D14">
        <v>44.19</v>
      </c>
      <c r="E14">
        <v>573400</v>
      </c>
    </row>
    <row r="15" spans="1:9" x14ac:dyDescent="0.25">
      <c r="A15" s="8">
        <v>35446</v>
      </c>
      <c r="B15">
        <v>44.25</v>
      </c>
      <c r="C15">
        <v>44.75</v>
      </c>
      <c r="D15">
        <v>43.88</v>
      </c>
      <c r="E15">
        <v>536300</v>
      </c>
    </row>
    <row r="16" spans="1:9" x14ac:dyDescent="0.25">
      <c r="A16" s="8">
        <v>35447</v>
      </c>
      <c r="B16">
        <v>45</v>
      </c>
      <c r="C16">
        <v>45</v>
      </c>
      <c r="D16">
        <v>44.13</v>
      </c>
      <c r="E16">
        <v>780100</v>
      </c>
    </row>
    <row r="17" spans="1:5" x14ac:dyDescent="0.25">
      <c r="A17" s="8">
        <v>35450</v>
      </c>
      <c r="B17">
        <v>44.75</v>
      </c>
      <c r="C17">
        <v>45</v>
      </c>
      <c r="D17">
        <v>44.5</v>
      </c>
      <c r="E17">
        <v>559900</v>
      </c>
    </row>
    <row r="18" spans="1:5" x14ac:dyDescent="0.25">
      <c r="A18" s="8">
        <v>35451</v>
      </c>
      <c r="B18">
        <v>44.5</v>
      </c>
      <c r="C18">
        <v>44.75</v>
      </c>
      <c r="D18">
        <v>43.75</v>
      </c>
      <c r="E18">
        <v>796400</v>
      </c>
    </row>
    <row r="19" spans="1:5" x14ac:dyDescent="0.25">
      <c r="A19" s="8">
        <v>35452</v>
      </c>
      <c r="B19">
        <v>43.5</v>
      </c>
      <c r="C19">
        <v>44.38</v>
      </c>
      <c r="D19">
        <v>42.88</v>
      </c>
      <c r="E19">
        <v>1035000</v>
      </c>
    </row>
    <row r="20" spans="1:5" x14ac:dyDescent="0.25">
      <c r="A20" s="8">
        <v>35453</v>
      </c>
      <c r="B20">
        <v>43</v>
      </c>
      <c r="C20">
        <v>43.63</v>
      </c>
      <c r="D20">
        <v>42.75</v>
      </c>
      <c r="E20">
        <v>876100</v>
      </c>
    </row>
    <row r="21" spans="1:5" x14ac:dyDescent="0.25">
      <c r="A21" s="8">
        <v>35454</v>
      </c>
      <c r="B21">
        <v>42.13</v>
      </c>
      <c r="C21">
        <v>43</v>
      </c>
      <c r="D21">
        <v>42.13</v>
      </c>
      <c r="E21">
        <v>1652000</v>
      </c>
    </row>
    <row r="22" spans="1:5" x14ac:dyDescent="0.25">
      <c r="A22" s="8">
        <v>35457</v>
      </c>
      <c r="B22">
        <v>41.13</v>
      </c>
      <c r="C22">
        <v>42.38</v>
      </c>
      <c r="D22">
        <v>41.13</v>
      </c>
      <c r="E22">
        <v>2305000</v>
      </c>
    </row>
    <row r="23" spans="1:5" x14ac:dyDescent="0.25">
      <c r="A23" s="8">
        <v>35458</v>
      </c>
      <c r="B23">
        <v>40.25</v>
      </c>
      <c r="C23">
        <v>41.63</v>
      </c>
      <c r="D23">
        <v>40.25</v>
      </c>
      <c r="E23">
        <v>2396000</v>
      </c>
    </row>
    <row r="24" spans="1:5" x14ac:dyDescent="0.25">
      <c r="A24" s="8">
        <v>35459</v>
      </c>
      <c r="B24">
        <v>41</v>
      </c>
      <c r="C24">
        <v>41.25</v>
      </c>
      <c r="D24">
        <v>40.5</v>
      </c>
      <c r="E24">
        <v>1794000</v>
      </c>
    </row>
    <row r="25" spans="1:5" x14ac:dyDescent="0.25">
      <c r="A25" s="8">
        <v>35460</v>
      </c>
      <c r="B25">
        <v>41.25</v>
      </c>
      <c r="C25">
        <v>41.5</v>
      </c>
      <c r="D25">
        <v>41.13</v>
      </c>
      <c r="E25">
        <v>1176500</v>
      </c>
    </row>
    <row r="26" spans="1:5" x14ac:dyDescent="0.25">
      <c r="A26" s="8">
        <v>35461</v>
      </c>
      <c r="B26">
        <v>41.25</v>
      </c>
      <c r="C26">
        <v>41.5</v>
      </c>
      <c r="D26">
        <v>41.25</v>
      </c>
      <c r="E26">
        <v>710500</v>
      </c>
    </row>
    <row r="27" spans="1:5" x14ac:dyDescent="0.25">
      <c r="A27" s="8">
        <v>35464</v>
      </c>
      <c r="B27">
        <v>41.13</v>
      </c>
      <c r="C27">
        <v>41.38</v>
      </c>
      <c r="D27">
        <v>41</v>
      </c>
      <c r="E27">
        <v>1147900</v>
      </c>
    </row>
    <row r="28" spans="1:5" x14ac:dyDescent="0.25">
      <c r="A28" s="8">
        <v>35465</v>
      </c>
      <c r="B28">
        <v>41.13</v>
      </c>
      <c r="C28">
        <v>41.38</v>
      </c>
      <c r="D28">
        <v>40.75</v>
      </c>
      <c r="E28">
        <v>1073300</v>
      </c>
    </row>
    <row r="29" spans="1:5" x14ac:dyDescent="0.25">
      <c r="A29" s="8">
        <v>35466</v>
      </c>
      <c r="B29">
        <v>41</v>
      </c>
      <c r="C29">
        <v>41.5</v>
      </c>
      <c r="D29">
        <v>41</v>
      </c>
      <c r="E29">
        <v>1672000</v>
      </c>
    </row>
    <row r="30" spans="1:5" x14ac:dyDescent="0.25">
      <c r="A30" s="8">
        <v>35467</v>
      </c>
      <c r="B30">
        <v>41.13</v>
      </c>
      <c r="C30">
        <v>41.38</v>
      </c>
      <c r="D30">
        <v>41</v>
      </c>
      <c r="E30">
        <v>653700</v>
      </c>
    </row>
    <row r="31" spans="1:5" x14ac:dyDescent="0.25">
      <c r="A31" s="8">
        <v>35468</v>
      </c>
      <c r="B31">
        <v>41</v>
      </c>
      <c r="C31">
        <v>41.5</v>
      </c>
      <c r="D31">
        <v>41</v>
      </c>
      <c r="E31">
        <v>991800</v>
      </c>
    </row>
    <row r="32" spans="1:5" x14ac:dyDescent="0.25">
      <c r="A32" s="8">
        <v>35471</v>
      </c>
      <c r="B32">
        <v>40.75</v>
      </c>
      <c r="C32">
        <v>41.25</v>
      </c>
      <c r="D32">
        <v>40.630000000000003</v>
      </c>
      <c r="E32">
        <v>784600</v>
      </c>
    </row>
    <row r="33" spans="1:5" x14ac:dyDescent="0.25">
      <c r="A33" s="8">
        <v>35472</v>
      </c>
      <c r="B33">
        <v>41.13</v>
      </c>
      <c r="C33">
        <v>41.13</v>
      </c>
      <c r="D33">
        <v>40.5</v>
      </c>
      <c r="E33">
        <v>1040400</v>
      </c>
    </row>
    <row r="34" spans="1:5" x14ac:dyDescent="0.25">
      <c r="A34" s="8">
        <v>35473</v>
      </c>
      <c r="B34">
        <v>42</v>
      </c>
      <c r="C34">
        <v>42.13</v>
      </c>
      <c r="D34">
        <v>41.25</v>
      </c>
      <c r="E34">
        <v>919600</v>
      </c>
    </row>
    <row r="35" spans="1:5" x14ac:dyDescent="0.25">
      <c r="A35" s="8">
        <v>35474</v>
      </c>
      <c r="B35">
        <v>42.25</v>
      </c>
      <c r="C35">
        <v>42.75</v>
      </c>
      <c r="D35">
        <v>41.88</v>
      </c>
      <c r="E35">
        <v>898300</v>
      </c>
    </row>
    <row r="36" spans="1:5" x14ac:dyDescent="0.25">
      <c r="A36" s="8">
        <v>35475</v>
      </c>
      <c r="B36">
        <v>42.38</v>
      </c>
      <c r="C36">
        <v>42.63</v>
      </c>
      <c r="D36">
        <v>42.13</v>
      </c>
      <c r="E36">
        <v>637400</v>
      </c>
    </row>
    <row r="37" spans="1:5" x14ac:dyDescent="0.25">
      <c r="A37" s="8">
        <v>35479</v>
      </c>
      <c r="B37">
        <v>42.38</v>
      </c>
      <c r="C37">
        <v>43</v>
      </c>
      <c r="D37">
        <v>42.13</v>
      </c>
      <c r="E37">
        <v>791600</v>
      </c>
    </row>
    <row r="38" spans="1:5" x14ac:dyDescent="0.25">
      <c r="A38" s="8">
        <v>35480</v>
      </c>
      <c r="B38">
        <v>42</v>
      </c>
      <c r="C38">
        <v>42.25</v>
      </c>
      <c r="D38">
        <v>41.75</v>
      </c>
      <c r="E38">
        <v>957700</v>
      </c>
    </row>
    <row r="39" spans="1:5" x14ac:dyDescent="0.25">
      <c r="A39" s="8">
        <v>35481</v>
      </c>
      <c r="B39">
        <v>41.13</v>
      </c>
      <c r="C39">
        <v>41.75</v>
      </c>
      <c r="D39">
        <v>41</v>
      </c>
      <c r="E39">
        <v>714900</v>
      </c>
    </row>
    <row r="40" spans="1:5" x14ac:dyDescent="0.25">
      <c r="A40" s="8">
        <v>35482</v>
      </c>
      <c r="B40">
        <v>41.63</v>
      </c>
      <c r="C40">
        <v>41.63</v>
      </c>
      <c r="D40">
        <v>41.13</v>
      </c>
      <c r="E40">
        <v>677100</v>
      </c>
    </row>
    <row r="41" spans="1:5" x14ac:dyDescent="0.25">
      <c r="A41" s="8">
        <v>35485</v>
      </c>
      <c r="B41">
        <v>41.25</v>
      </c>
      <c r="C41">
        <v>41.75</v>
      </c>
      <c r="D41">
        <v>41.13</v>
      </c>
      <c r="E41">
        <v>694100</v>
      </c>
    </row>
    <row r="42" spans="1:5" x14ac:dyDescent="0.25">
      <c r="A42" s="8">
        <v>35486</v>
      </c>
      <c r="B42">
        <v>41.13</v>
      </c>
      <c r="C42">
        <v>41.38</v>
      </c>
      <c r="D42">
        <v>40.880000000000003</v>
      </c>
      <c r="E42">
        <v>913800</v>
      </c>
    </row>
    <row r="43" spans="1:5" x14ac:dyDescent="0.25">
      <c r="A43" s="8">
        <v>35487</v>
      </c>
      <c r="B43">
        <v>40.75</v>
      </c>
      <c r="C43">
        <v>41.38</v>
      </c>
      <c r="D43">
        <v>40.130000000000003</v>
      </c>
      <c r="E43">
        <v>1994000</v>
      </c>
    </row>
    <row r="44" spans="1:5" x14ac:dyDescent="0.25">
      <c r="A44" s="8">
        <v>35488</v>
      </c>
      <c r="B44">
        <v>39.880000000000003</v>
      </c>
      <c r="C44">
        <v>40.5</v>
      </c>
      <c r="D44">
        <v>39.880000000000003</v>
      </c>
      <c r="E44">
        <v>963200</v>
      </c>
    </row>
    <row r="45" spans="1:5" x14ac:dyDescent="0.25">
      <c r="A45" s="8">
        <v>35489</v>
      </c>
      <c r="B45">
        <v>39.880000000000003</v>
      </c>
      <c r="C45">
        <v>40.130000000000003</v>
      </c>
      <c r="D45">
        <v>39.5</v>
      </c>
      <c r="E45">
        <v>691000</v>
      </c>
    </row>
    <row r="46" spans="1:5" x14ac:dyDescent="0.25">
      <c r="A46" s="8">
        <v>35492</v>
      </c>
      <c r="B46">
        <v>39.75</v>
      </c>
      <c r="C46">
        <v>40</v>
      </c>
      <c r="D46">
        <v>39.630000000000003</v>
      </c>
      <c r="E46">
        <v>913700</v>
      </c>
    </row>
    <row r="47" spans="1:5" x14ac:dyDescent="0.25">
      <c r="A47" s="8">
        <v>35493</v>
      </c>
      <c r="B47">
        <v>40.25</v>
      </c>
      <c r="C47">
        <v>40.5</v>
      </c>
      <c r="D47">
        <v>39.75</v>
      </c>
      <c r="E47">
        <v>1147500</v>
      </c>
    </row>
    <row r="48" spans="1:5" x14ac:dyDescent="0.25">
      <c r="A48" s="8">
        <v>35494</v>
      </c>
      <c r="B48">
        <v>40.25</v>
      </c>
      <c r="C48">
        <v>40.5</v>
      </c>
      <c r="D48">
        <v>39.880000000000003</v>
      </c>
      <c r="E48">
        <v>733600</v>
      </c>
    </row>
    <row r="49" spans="1:5" x14ac:dyDescent="0.25">
      <c r="A49" s="8">
        <v>35495</v>
      </c>
      <c r="B49">
        <v>40.130000000000003</v>
      </c>
      <c r="C49">
        <v>40.75</v>
      </c>
      <c r="D49">
        <v>40</v>
      </c>
      <c r="E49">
        <v>587100</v>
      </c>
    </row>
    <row r="50" spans="1:5" x14ac:dyDescent="0.25">
      <c r="A50" s="8">
        <v>35496</v>
      </c>
      <c r="B50">
        <v>40.130000000000003</v>
      </c>
      <c r="C50">
        <v>40.5</v>
      </c>
      <c r="D50">
        <v>39.880000000000003</v>
      </c>
      <c r="E50">
        <v>643400</v>
      </c>
    </row>
    <row r="51" spans="1:5" x14ac:dyDescent="0.25">
      <c r="A51" s="8">
        <v>35499</v>
      </c>
      <c r="B51">
        <v>40.130000000000003</v>
      </c>
      <c r="C51">
        <v>40.25</v>
      </c>
      <c r="D51">
        <v>39.880000000000003</v>
      </c>
      <c r="E51">
        <v>711500</v>
      </c>
    </row>
    <row r="52" spans="1:5" x14ac:dyDescent="0.25">
      <c r="A52" s="8">
        <v>35500</v>
      </c>
      <c r="B52">
        <v>40.130000000000003</v>
      </c>
      <c r="C52">
        <v>40.380000000000003</v>
      </c>
      <c r="D52">
        <v>39.880000000000003</v>
      </c>
      <c r="E52">
        <v>983400</v>
      </c>
    </row>
    <row r="53" spans="1:5" x14ac:dyDescent="0.25">
      <c r="A53" s="8">
        <v>35501</v>
      </c>
      <c r="B53">
        <v>40.630000000000003</v>
      </c>
      <c r="C53">
        <v>41.13</v>
      </c>
      <c r="D53">
        <v>40</v>
      </c>
      <c r="E53">
        <v>1958000</v>
      </c>
    </row>
    <row r="54" spans="1:5" x14ac:dyDescent="0.25">
      <c r="A54" s="8">
        <v>35502</v>
      </c>
      <c r="B54">
        <v>40.25</v>
      </c>
      <c r="C54">
        <v>40.630000000000003</v>
      </c>
      <c r="D54">
        <v>40</v>
      </c>
      <c r="E54">
        <v>1062500</v>
      </c>
    </row>
    <row r="55" spans="1:5" x14ac:dyDescent="0.25">
      <c r="A55" s="8">
        <v>35503</v>
      </c>
      <c r="B55">
        <v>40.75</v>
      </c>
      <c r="C55">
        <v>40.75</v>
      </c>
      <c r="D55">
        <v>40</v>
      </c>
      <c r="E55">
        <v>611200</v>
      </c>
    </row>
    <row r="56" spans="1:5" x14ac:dyDescent="0.25">
      <c r="A56" s="8">
        <v>35506</v>
      </c>
      <c r="B56">
        <v>40.380000000000003</v>
      </c>
      <c r="C56">
        <v>40.630000000000003</v>
      </c>
      <c r="D56">
        <v>40.130000000000003</v>
      </c>
      <c r="E56">
        <v>585500</v>
      </c>
    </row>
    <row r="57" spans="1:5" x14ac:dyDescent="0.25">
      <c r="A57" s="8">
        <v>35507</v>
      </c>
      <c r="B57">
        <v>39.630000000000003</v>
      </c>
      <c r="C57">
        <v>40.880000000000003</v>
      </c>
      <c r="D57">
        <v>39</v>
      </c>
      <c r="E57">
        <v>1139100</v>
      </c>
    </row>
    <row r="58" spans="1:5" x14ac:dyDescent="0.25">
      <c r="A58" s="8">
        <v>35508</v>
      </c>
      <c r="B58">
        <v>39.25</v>
      </c>
      <c r="C58">
        <v>39.880000000000003</v>
      </c>
      <c r="D58">
        <v>38.380000000000003</v>
      </c>
      <c r="E58">
        <v>1266400</v>
      </c>
    </row>
    <row r="59" spans="1:5" x14ac:dyDescent="0.25">
      <c r="A59" s="8">
        <v>35509</v>
      </c>
      <c r="B59">
        <v>40</v>
      </c>
      <c r="C59">
        <v>40.130000000000003</v>
      </c>
      <c r="D59">
        <v>39</v>
      </c>
      <c r="E59">
        <v>1736000</v>
      </c>
    </row>
    <row r="60" spans="1:5" x14ac:dyDescent="0.25">
      <c r="A60" s="8">
        <v>35510</v>
      </c>
      <c r="B60">
        <v>41</v>
      </c>
      <c r="C60">
        <v>41</v>
      </c>
      <c r="D60">
        <v>40</v>
      </c>
      <c r="E60">
        <v>1284900</v>
      </c>
    </row>
    <row r="61" spans="1:5" x14ac:dyDescent="0.25">
      <c r="A61" s="8">
        <v>35513</v>
      </c>
      <c r="B61">
        <v>40.130000000000003</v>
      </c>
      <c r="C61">
        <v>40.75</v>
      </c>
      <c r="D61">
        <v>40</v>
      </c>
      <c r="E61">
        <v>600800</v>
      </c>
    </row>
    <row r="62" spans="1:5" x14ac:dyDescent="0.25">
      <c r="A62" s="8">
        <v>35514</v>
      </c>
      <c r="B62">
        <v>39.75</v>
      </c>
      <c r="C62">
        <v>40.5</v>
      </c>
      <c r="D62">
        <v>39.630000000000003</v>
      </c>
      <c r="E62">
        <v>673800</v>
      </c>
    </row>
    <row r="63" spans="1:5" x14ac:dyDescent="0.25">
      <c r="A63" s="8">
        <v>35515</v>
      </c>
      <c r="B63">
        <v>39.5</v>
      </c>
      <c r="C63">
        <v>39.880000000000003</v>
      </c>
      <c r="D63">
        <v>39.5</v>
      </c>
      <c r="E63">
        <v>633600</v>
      </c>
    </row>
    <row r="64" spans="1:5" x14ac:dyDescent="0.25">
      <c r="A64" s="8">
        <v>35516</v>
      </c>
      <c r="B64">
        <v>38.630000000000003</v>
      </c>
      <c r="C64">
        <v>39.75</v>
      </c>
      <c r="D64">
        <v>38.5</v>
      </c>
      <c r="E64">
        <v>740500</v>
      </c>
    </row>
    <row r="65" spans="1:5" x14ac:dyDescent="0.25">
      <c r="A65" s="8">
        <v>35520</v>
      </c>
      <c r="B65">
        <v>38.130000000000003</v>
      </c>
      <c r="C65">
        <v>38.5</v>
      </c>
      <c r="D65">
        <v>37.880000000000003</v>
      </c>
      <c r="E65">
        <v>831800</v>
      </c>
    </row>
    <row r="66" spans="1:5" x14ac:dyDescent="0.25">
      <c r="A66" s="8">
        <v>35521</v>
      </c>
      <c r="B66">
        <v>38</v>
      </c>
      <c r="C66">
        <v>38.380000000000003</v>
      </c>
      <c r="D66">
        <v>37.880000000000003</v>
      </c>
      <c r="E66">
        <v>1185900</v>
      </c>
    </row>
    <row r="67" spans="1:5" x14ac:dyDescent="0.25">
      <c r="A67" s="8">
        <v>35522</v>
      </c>
      <c r="B67">
        <v>38</v>
      </c>
      <c r="C67">
        <v>38.130000000000003</v>
      </c>
      <c r="D67">
        <v>37.630000000000003</v>
      </c>
      <c r="E67">
        <v>948500</v>
      </c>
    </row>
    <row r="68" spans="1:5" x14ac:dyDescent="0.25">
      <c r="A68" s="8">
        <v>35523</v>
      </c>
      <c r="B68">
        <v>37.25</v>
      </c>
      <c r="C68">
        <v>38.130000000000003</v>
      </c>
      <c r="D68">
        <v>37</v>
      </c>
      <c r="E68">
        <v>1106700</v>
      </c>
    </row>
    <row r="69" spans="1:5" x14ac:dyDescent="0.25">
      <c r="A69" s="8">
        <v>35524</v>
      </c>
      <c r="B69">
        <v>37</v>
      </c>
      <c r="C69">
        <v>37</v>
      </c>
      <c r="D69">
        <v>36.380000000000003</v>
      </c>
      <c r="E69">
        <v>825500</v>
      </c>
    </row>
    <row r="70" spans="1:5" x14ac:dyDescent="0.25">
      <c r="A70" s="8">
        <v>35527</v>
      </c>
      <c r="B70">
        <v>37.630000000000003</v>
      </c>
      <c r="C70">
        <v>37.630000000000003</v>
      </c>
      <c r="D70">
        <v>37</v>
      </c>
      <c r="E70">
        <v>676400</v>
      </c>
    </row>
    <row r="71" spans="1:5" x14ac:dyDescent="0.25">
      <c r="A71" s="8">
        <v>35528</v>
      </c>
      <c r="B71">
        <v>37.25</v>
      </c>
      <c r="C71">
        <v>37.5</v>
      </c>
      <c r="D71">
        <v>37.130000000000003</v>
      </c>
      <c r="E71">
        <v>524700</v>
      </c>
    </row>
    <row r="72" spans="1:5" x14ac:dyDescent="0.25">
      <c r="A72" s="8">
        <v>35529</v>
      </c>
      <c r="B72">
        <v>37.130000000000003</v>
      </c>
      <c r="C72">
        <v>38</v>
      </c>
      <c r="D72">
        <v>37</v>
      </c>
      <c r="E72">
        <v>775800</v>
      </c>
    </row>
    <row r="73" spans="1:5" x14ac:dyDescent="0.25">
      <c r="A73" s="8">
        <v>35530</v>
      </c>
      <c r="B73">
        <v>37</v>
      </c>
      <c r="C73">
        <v>37.5</v>
      </c>
      <c r="D73">
        <v>36.880000000000003</v>
      </c>
      <c r="E73">
        <v>745500</v>
      </c>
    </row>
    <row r="74" spans="1:5" x14ac:dyDescent="0.25">
      <c r="A74" s="8">
        <v>35531</v>
      </c>
      <c r="B74">
        <v>35.880000000000003</v>
      </c>
      <c r="C74">
        <v>36.75</v>
      </c>
      <c r="D74">
        <v>35.630000000000003</v>
      </c>
      <c r="E74">
        <v>753000</v>
      </c>
    </row>
    <row r="75" spans="1:5" x14ac:dyDescent="0.25">
      <c r="A75" s="8">
        <v>35534</v>
      </c>
      <c r="B75">
        <v>37.5</v>
      </c>
      <c r="C75">
        <v>37.5</v>
      </c>
      <c r="D75">
        <v>35.75</v>
      </c>
      <c r="E75">
        <v>1047000</v>
      </c>
    </row>
    <row r="76" spans="1:5" x14ac:dyDescent="0.25">
      <c r="A76" s="8">
        <v>35535</v>
      </c>
      <c r="B76">
        <v>37.130000000000003</v>
      </c>
      <c r="C76">
        <v>38.130000000000003</v>
      </c>
      <c r="D76">
        <v>36.380000000000003</v>
      </c>
      <c r="E76">
        <v>2268000</v>
      </c>
    </row>
    <row r="77" spans="1:5" x14ac:dyDescent="0.25">
      <c r="A77" s="8">
        <v>35536</v>
      </c>
      <c r="B77">
        <v>37</v>
      </c>
      <c r="C77">
        <v>37.130000000000003</v>
      </c>
      <c r="D77">
        <v>36.630000000000003</v>
      </c>
      <c r="E77">
        <v>1286000</v>
      </c>
    </row>
    <row r="78" spans="1:5" x14ac:dyDescent="0.25">
      <c r="A78" s="8">
        <v>35537</v>
      </c>
      <c r="B78">
        <v>37</v>
      </c>
      <c r="C78">
        <v>37.130000000000003</v>
      </c>
      <c r="D78">
        <v>36.75</v>
      </c>
      <c r="E78">
        <v>1217700</v>
      </c>
    </row>
    <row r="79" spans="1:5" x14ac:dyDescent="0.25">
      <c r="A79" s="8">
        <v>35538</v>
      </c>
      <c r="B79">
        <v>37.130000000000003</v>
      </c>
      <c r="C79">
        <v>37.130000000000003</v>
      </c>
      <c r="D79">
        <v>36.880000000000003</v>
      </c>
      <c r="E79">
        <v>764500</v>
      </c>
    </row>
    <row r="80" spans="1:5" x14ac:dyDescent="0.25">
      <c r="A80" s="8">
        <v>35541</v>
      </c>
      <c r="B80">
        <v>37</v>
      </c>
      <c r="C80">
        <v>37.5</v>
      </c>
      <c r="D80">
        <v>36.880000000000003</v>
      </c>
      <c r="E80">
        <v>1000700</v>
      </c>
    </row>
    <row r="81" spans="1:5" x14ac:dyDescent="0.25">
      <c r="A81" s="8">
        <v>35542</v>
      </c>
      <c r="B81">
        <v>37.25</v>
      </c>
      <c r="C81">
        <v>37.25</v>
      </c>
      <c r="D81">
        <v>36.75</v>
      </c>
      <c r="E81">
        <v>525000</v>
      </c>
    </row>
    <row r="82" spans="1:5" x14ac:dyDescent="0.25">
      <c r="A82" s="8">
        <v>35543</v>
      </c>
      <c r="B82">
        <v>37</v>
      </c>
      <c r="C82">
        <v>37.130000000000003</v>
      </c>
      <c r="D82">
        <v>36.75</v>
      </c>
      <c r="E82">
        <v>664400</v>
      </c>
    </row>
    <row r="83" spans="1:5" x14ac:dyDescent="0.25">
      <c r="A83" s="8">
        <v>35544</v>
      </c>
      <c r="B83">
        <v>37.130000000000003</v>
      </c>
      <c r="C83">
        <v>37.5</v>
      </c>
      <c r="D83">
        <v>36.880000000000003</v>
      </c>
      <c r="E83">
        <v>1006200</v>
      </c>
    </row>
    <row r="84" spans="1:5" x14ac:dyDescent="0.25">
      <c r="A84" s="8">
        <v>35545</v>
      </c>
      <c r="B84">
        <v>36.880000000000003</v>
      </c>
      <c r="C84">
        <v>37.25</v>
      </c>
      <c r="D84">
        <v>36.630000000000003</v>
      </c>
      <c r="E84">
        <v>516700</v>
      </c>
    </row>
    <row r="85" spans="1:5" x14ac:dyDescent="0.25">
      <c r="A85" s="8">
        <v>35548</v>
      </c>
      <c r="B85">
        <v>37</v>
      </c>
      <c r="C85">
        <v>37</v>
      </c>
      <c r="D85">
        <v>36.880000000000003</v>
      </c>
      <c r="E85">
        <v>484800</v>
      </c>
    </row>
    <row r="86" spans="1:5" x14ac:dyDescent="0.25">
      <c r="A86" s="8">
        <v>35549</v>
      </c>
      <c r="B86">
        <v>37</v>
      </c>
      <c r="C86">
        <v>37.380000000000003</v>
      </c>
      <c r="D86">
        <v>36.75</v>
      </c>
      <c r="E86">
        <v>915200</v>
      </c>
    </row>
    <row r="87" spans="1:5" x14ac:dyDescent="0.25">
      <c r="A87" s="8">
        <v>35550</v>
      </c>
      <c r="B87">
        <v>37.630000000000003</v>
      </c>
      <c r="C87">
        <v>37.880000000000003</v>
      </c>
      <c r="D87">
        <v>36.880000000000003</v>
      </c>
      <c r="E87">
        <v>960300</v>
      </c>
    </row>
    <row r="88" spans="1:5" x14ac:dyDescent="0.25">
      <c r="A88" s="8">
        <v>35551</v>
      </c>
      <c r="B88">
        <v>38.25</v>
      </c>
      <c r="C88">
        <v>38.380000000000003</v>
      </c>
      <c r="D88">
        <v>38</v>
      </c>
      <c r="E88">
        <v>873400</v>
      </c>
    </row>
    <row r="89" spans="1:5" x14ac:dyDescent="0.25">
      <c r="A89" s="8">
        <v>35552</v>
      </c>
      <c r="B89">
        <v>39.25</v>
      </c>
      <c r="C89">
        <v>39.5</v>
      </c>
      <c r="D89">
        <v>38.5</v>
      </c>
      <c r="E89">
        <v>1301400</v>
      </c>
    </row>
    <row r="90" spans="1:5" x14ac:dyDescent="0.25">
      <c r="A90" s="8">
        <v>35555</v>
      </c>
      <c r="B90">
        <v>39.75</v>
      </c>
      <c r="C90">
        <v>39.880000000000003</v>
      </c>
      <c r="D90">
        <v>38.75</v>
      </c>
      <c r="E90">
        <v>924500</v>
      </c>
    </row>
    <row r="91" spans="1:5" x14ac:dyDescent="0.25">
      <c r="A91" s="8">
        <v>35556</v>
      </c>
      <c r="B91">
        <v>39.75</v>
      </c>
      <c r="C91">
        <v>40</v>
      </c>
      <c r="D91">
        <v>39.25</v>
      </c>
      <c r="E91">
        <v>689300</v>
      </c>
    </row>
    <row r="92" spans="1:5" x14ac:dyDescent="0.25">
      <c r="A92" s="8">
        <v>35557</v>
      </c>
      <c r="B92">
        <v>39.5</v>
      </c>
      <c r="C92">
        <v>40</v>
      </c>
      <c r="D92">
        <v>39.380000000000003</v>
      </c>
      <c r="E92">
        <v>523000</v>
      </c>
    </row>
    <row r="93" spans="1:5" x14ac:dyDescent="0.25">
      <c r="A93" s="8">
        <v>35558</v>
      </c>
      <c r="B93">
        <v>40.25</v>
      </c>
      <c r="C93">
        <v>40.75</v>
      </c>
      <c r="D93">
        <v>39.5</v>
      </c>
      <c r="E93">
        <v>890200</v>
      </c>
    </row>
    <row r="94" spans="1:5" x14ac:dyDescent="0.25">
      <c r="A94" s="8">
        <v>35559</v>
      </c>
      <c r="B94">
        <v>40.75</v>
      </c>
      <c r="C94">
        <v>40.880000000000003</v>
      </c>
      <c r="D94">
        <v>40.130000000000003</v>
      </c>
      <c r="E94">
        <v>500700</v>
      </c>
    </row>
    <row r="95" spans="1:5" x14ac:dyDescent="0.25">
      <c r="A95" s="8">
        <v>35562</v>
      </c>
      <c r="B95">
        <v>41.38</v>
      </c>
      <c r="C95">
        <v>41.5</v>
      </c>
      <c r="D95">
        <v>40.630000000000003</v>
      </c>
      <c r="E95">
        <v>666300</v>
      </c>
    </row>
    <row r="96" spans="1:5" x14ac:dyDescent="0.25">
      <c r="A96" s="8">
        <v>35563</v>
      </c>
      <c r="B96">
        <v>41.25</v>
      </c>
      <c r="C96">
        <v>41.63</v>
      </c>
      <c r="D96">
        <v>40.75</v>
      </c>
      <c r="E96">
        <v>722900</v>
      </c>
    </row>
    <row r="97" spans="1:5" x14ac:dyDescent="0.25">
      <c r="A97" s="8">
        <v>35564</v>
      </c>
      <c r="B97">
        <v>40.880000000000003</v>
      </c>
      <c r="C97">
        <v>41.63</v>
      </c>
      <c r="D97">
        <v>40.880000000000003</v>
      </c>
      <c r="E97">
        <v>545900</v>
      </c>
    </row>
    <row r="98" spans="1:5" x14ac:dyDescent="0.25">
      <c r="A98" s="8">
        <v>35565</v>
      </c>
      <c r="B98">
        <v>40.5</v>
      </c>
      <c r="C98">
        <v>41</v>
      </c>
      <c r="D98">
        <v>40.380000000000003</v>
      </c>
      <c r="E98">
        <v>412000</v>
      </c>
    </row>
    <row r="99" spans="1:5" x14ac:dyDescent="0.25">
      <c r="A99" s="8">
        <v>35566</v>
      </c>
      <c r="B99">
        <v>40.630000000000003</v>
      </c>
      <c r="C99">
        <v>40.75</v>
      </c>
      <c r="D99">
        <v>40.25</v>
      </c>
      <c r="E99">
        <v>719000</v>
      </c>
    </row>
    <row r="100" spans="1:5" x14ac:dyDescent="0.25">
      <c r="A100" s="8">
        <v>35569</v>
      </c>
      <c r="B100">
        <v>40.630000000000003</v>
      </c>
      <c r="C100">
        <v>40.880000000000003</v>
      </c>
      <c r="D100">
        <v>40.630000000000003</v>
      </c>
      <c r="E100">
        <v>486600</v>
      </c>
    </row>
    <row r="101" spans="1:5" x14ac:dyDescent="0.25">
      <c r="A101" s="8">
        <v>35570</v>
      </c>
      <c r="B101">
        <v>40.880000000000003</v>
      </c>
      <c r="C101">
        <v>41</v>
      </c>
      <c r="D101">
        <v>40.25</v>
      </c>
      <c r="E101">
        <v>800000</v>
      </c>
    </row>
    <row r="102" spans="1:5" x14ac:dyDescent="0.25">
      <c r="A102" s="8">
        <v>35571</v>
      </c>
      <c r="B102">
        <v>40.5</v>
      </c>
      <c r="C102">
        <v>41.13</v>
      </c>
      <c r="D102">
        <v>40.380000000000003</v>
      </c>
      <c r="E102">
        <v>688800</v>
      </c>
    </row>
    <row r="103" spans="1:5" x14ac:dyDescent="0.25">
      <c r="A103" s="8">
        <v>35572</v>
      </c>
      <c r="B103">
        <v>40.25</v>
      </c>
      <c r="C103">
        <v>40.380000000000003</v>
      </c>
      <c r="D103">
        <v>40</v>
      </c>
      <c r="E103">
        <v>747200</v>
      </c>
    </row>
    <row r="104" spans="1:5" x14ac:dyDescent="0.25">
      <c r="A104" s="8">
        <v>35573</v>
      </c>
      <c r="B104">
        <v>40.25</v>
      </c>
      <c r="C104">
        <v>40.630000000000003</v>
      </c>
      <c r="D104">
        <v>40.25</v>
      </c>
      <c r="E104">
        <v>611800</v>
      </c>
    </row>
    <row r="105" spans="1:5" x14ac:dyDescent="0.25">
      <c r="A105" s="8">
        <v>35577</v>
      </c>
      <c r="B105">
        <v>40.130000000000003</v>
      </c>
      <c r="C105">
        <v>40.75</v>
      </c>
      <c r="D105">
        <v>39.880000000000003</v>
      </c>
      <c r="E105">
        <v>721600</v>
      </c>
    </row>
    <row r="106" spans="1:5" x14ac:dyDescent="0.25">
      <c r="A106" s="8">
        <v>35578</v>
      </c>
      <c r="B106">
        <v>40.880000000000003</v>
      </c>
      <c r="C106">
        <v>41.13</v>
      </c>
      <c r="D106">
        <v>40.25</v>
      </c>
      <c r="E106">
        <v>1064300</v>
      </c>
    </row>
    <row r="107" spans="1:5" x14ac:dyDescent="0.25">
      <c r="A107" s="8">
        <v>35579</v>
      </c>
      <c r="B107">
        <v>40.630000000000003</v>
      </c>
      <c r="C107">
        <v>41.13</v>
      </c>
      <c r="D107">
        <v>40.380000000000003</v>
      </c>
      <c r="E107">
        <v>619900</v>
      </c>
    </row>
    <row r="108" spans="1:5" x14ac:dyDescent="0.25">
      <c r="A108" s="8">
        <v>35580</v>
      </c>
      <c r="B108">
        <v>40.75</v>
      </c>
      <c r="C108">
        <v>41.13</v>
      </c>
      <c r="D108">
        <v>40.380000000000003</v>
      </c>
      <c r="E108">
        <v>597300</v>
      </c>
    </row>
    <row r="109" spans="1:5" x14ac:dyDescent="0.25">
      <c r="A109" s="8">
        <v>35583</v>
      </c>
      <c r="B109">
        <v>40</v>
      </c>
      <c r="C109">
        <v>40.880000000000003</v>
      </c>
      <c r="D109">
        <v>39.5</v>
      </c>
      <c r="E109">
        <v>1778000</v>
      </c>
    </row>
    <row r="110" spans="1:5" x14ac:dyDescent="0.25">
      <c r="A110" s="8">
        <v>35584</v>
      </c>
      <c r="B110">
        <v>40.5</v>
      </c>
      <c r="C110">
        <v>40.630000000000003</v>
      </c>
      <c r="D110">
        <v>39.5</v>
      </c>
      <c r="E110">
        <v>1981000</v>
      </c>
    </row>
    <row r="111" spans="1:5" x14ac:dyDescent="0.25">
      <c r="A111" s="8">
        <v>35585</v>
      </c>
      <c r="B111">
        <v>40.25</v>
      </c>
      <c r="C111">
        <v>40.630000000000003</v>
      </c>
      <c r="D111">
        <v>40.130000000000003</v>
      </c>
      <c r="E111">
        <v>1160000</v>
      </c>
    </row>
    <row r="112" spans="1:5" x14ac:dyDescent="0.25">
      <c r="A112" s="8">
        <v>35586</v>
      </c>
      <c r="B112">
        <v>40.380000000000003</v>
      </c>
      <c r="C112">
        <v>40.630000000000003</v>
      </c>
      <c r="D112">
        <v>40.130000000000003</v>
      </c>
      <c r="E112">
        <v>1014200</v>
      </c>
    </row>
    <row r="113" spans="1:5" x14ac:dyDescent="0.25">
      <c r="A113" s="8">
        <v>35587</v>
      </c>
      <c r="B113">
        <v>40.880000000000003</v>
      </c>
      <c r="C113">
        <v>41.38</v>
      </c>
      <c r="D113">
        <v>40.25</v>
      </c>
      <c r="E113">
        <v>812200</v>
      </c>
    </row>
    <row r="114" spans="1:5" x14ac:dyDescent="0.25">
      <c r="A114" s="8">
        <v>35590</v>
      </c>
      <c r="B114">
        <v>40.880000000000003</v>
      </c>
      <c r="C114">
        <v>41</v>
      </c>
      <c r="D114">
        <v>40.630000000000003</v>
      </c>
      <c r="E114">
        <v>787900</v>
      </c>
    </row>
    <row r="115" spans="1:5" x14ac:dyDescent="0.25">
      <c r="A115" s="8">
        <v>35591</v>
      </c>
      <c r="B115">
        <v>40.75</v>
      </c>
      <c r="C115">
        <v>41.25</v>
      </c>
      <c r="D115">
        <v>39.880000000000003</v>
      </c>
      <c r="E115">
        <v>706300</v>
      </c>
    </row>
    <row r="116" spans="1:5" x14ac:dyDescent="0.25">
      <c r="A116" s="8">
        <v>35592</v>
      </c>
      <c r="B116">
        <v>41.25</v>
      </c>
      <c r="C116">
        <v>41.5</v>
      </c>
      <c r="D116">
        <v>40.630000000000003</v>
      </c>
      <c r="E116">
        <v>754800</v>
      </c>
    </row>
    <row r="117" spans="1:5" x14ac:dyDescent="0.25">
      <c r="A117" s="8">
        <v>35593</v>
      </c>
      <c r="B117">
        <v>41.63</v>
      </c>
      <c r="C117">
        <v>42.13</v>
      </c>
      <c r="D117">
        <v>41.38</v>
      </c>
      <c r="E117">
        <v>1416500</v>
      </c>
    </row>
    <row r="118" spans="1:5" x14ac:dyDescent="0.25">
      <c r="A118" s="8">
        <v>35594</v>
      </c>
      <c r="B118">
        <v>42.38</v>
      </c>
      <c r="C118">
        <v>42.38</v>
      </c>
      <c r="D118">
        <v>41.75</v>
      </c>
      <c r="E118">
        <v>1053500</v>
      </c>
    </row>
    <row r="119" spans="1:5" x14ac:dyDescent="0.25">
      <c r="A119" s="8">
        <v>35597</v>
      </c>
      <c r="B119">
        <v>41.88</v>
      </c>
      <c r="C119">
        <v>42.5</v>
      </c>
      <c r="D119">
        <v>41.63</v>
      </c>
      <c r="E119">
        <v>808700</v>
      </c>
    </row>
    <row r="120" spans="1:5" x14ac:dyDescent="0.25">
      <c r="A120" s="8">
        <v>35598</v>
      </c>
      <c r="B120">
        <v>41.5</v>
      </c>
      <c r="C120">
        <v>42</v>
      </c>
      <c r="D120">
        <v>41.38</v>
      </c>
      <c r="E120">
        <v>904800</v>
      </c>
    </row>
    <row r="121" spans="1:5" x14ac:dyDescent="0.25">
      <c r="A121" s="8">
        <v>35599</v>
      </c>
      <c r="B121">
        <v>41.5</v>
      </c>
      <c r="C121">
        <v>41.63</v>
      </c>
      <c r="D121">
        <v>41.25</v>
      </c>
      <c r="E121">
        <v>483900</v>
      </c>
    </row>
    <row r="122" spans="1:5" x14ac:dyDescent="0.25">
      <c r="A122" s="8">
        <v>35600</v>
      </c>
      <c r="B122">
        <v>41</v>
      </c>
      <c r="C122">
        <v>41.88</v>
      </c>
      <c r="D122">
        <v>40.880000000000003</v>
      </c>
      <c r="E122">
        <v>922700</v>
      </c>
    </row>
    <row r="123" spans="1:5" x14ac:dyDescent="0.25">
      <c r="A123" s="8">
        <v>35601</v>
      </c>
      <c r="B123">
        <v>40.25</v>
      </c>
      <c r="C123">
        <v>41</v>
      </c>
      <c r="D123">
        <v>39.75</v>
      </c>
      <c r="E123">
        <v>2039000</v>
      </c>
    </row>
    <row r="124" spans="1:5" x14ac:dyDescent="0.25">
      <c r="A124" s="8">
        <v>35604</v>
      </c>
      <c r="B124">
        <v>39.880000000000003</v>
      </c>
      <c r="C124">
        <v>40.25</v>
      </c>
      <c r="D124">
        <v>39.5</v>
      </c>
      <c r="E124">
        <v>1483700</v>
      </c>
    </row>
    <row r="125" spans="1:5" x14ac:dyDescent="0.25">
      <c r="A125" s="8">
        <v>35605</v>
      </c>
      <c r="B125">
        <v>39.130000000000003</v>
      </c>
      <c r="C125">
        <v>40.130000000000003</v>
      </c>
      <c r="D125">
        <v>39.06</v>
      </c>
      <c r="E125">
        <v>1388800</v>
      </c>
    </row>
    <row r="126" spans="1:5" x14ac:dyDescent="0.25">
      <c r="A126" s="8">
        <v>35606</v>
      </c>
      <c r="B126">
        <v>39.880000000000003</v>
      </c>
      <c r="C126">
        <v>40.5</v>
      </c>
      <c r="D126">
        <v>39.25</v>
      </c>
      <c r="E126">
        <v>1034900</v>
      </c>
    </row>
    <row r="127" spans="1:5" x14ac:dyDescent="0.25">
      <c r="A127" s="8">
        <v>35607</v>
      </c>
      <c r="B127">
        <v>40.130000000000003</v>
      </c>
      <c r="C127">
        <v>40.630000000000003</v>
      </c>
      <c r="D127">
        <v>39.75</v>
      </c>
      <c r="E127">
        <v>983600</v>
      </c>
    </row>
    <row r="128" spans="1:5" x14ac:dyDescent="0.25">
      <c r="A128" s="8">
        <v>35608</v>
      </c>
      <c r="B128">
        <v>40.19</v>
      </c>
      <c r="C128">
        <v>40.5</v>
      </c>
      <c r="D128">
        <v>40.130000000000003</v>
      </c>
      <c r="E128">
        <v>499500</v>
      </c>
    </row>
    <row r="129" spans="1:5" x14ac:dyDescent="0.25">
      <c r="A129" s="8">
        <v>35611</v>
      </c>
      <c r="B129">
        <v>40.81</v>
      </c>
      <c r="C129">
        <v>40.81</v>
      </c>
      <c r="D129">
        <v>40.130000000000003</v>
      </c>
      <c r="E129">
        <v>1022000</v>
      </c>
    </row>
    <row r="130" spans="1:5" x14ac:dyDescent="0.25">
      <c r="A130" s="8">
        <v>35612</v>
      </c>
      <c r="B130">
        <v>41.44</v>
      </c>
      <c r="C130">
        <v>41.75</v>
      </c>
      <c r="D130">
        <v>40.880000000000003</v>
      </c>
      <c r="E130">
        <v>2018000</v>
      </c>
    </row>
    <row r="131" spans="1:5" x14ac:dyDescent="0.25">
      <c r="A131" s="8">
        <v>35613</v>
      </c>
      <c r="B131">
        <v>41.75</v>
      </c>
      <c r="C131">
        <v>41.75</v>
      </c>
      <c r="D131">
        <v>40.94</v>
      </c>
      <c r="E131">
        <v>1247500</v>
      </c>
    </row>
    <row r="132" spans="1:5" x14ac:dyDescent="0.25">
      <c r="A132" s="8">
        <v>35614</v>
      </c>
      <c r="B132">
        <v>41.94</v>
      </c>
      <c r="C132">
        <v>42</v>
      </c>
      <c r="D132">
        <v>41.63</v>
      </c>
      <c r="E132">
        <v>582600</v>
      </c>
    </row>
    <row r="133" spans="1:5" x14ac:dyDescent="0.25">
      <c r="A133" s="8">
        <v>35618</v>
      </c>
      <c r="B133">
        <v>41.38</v>
      </c>
      <c r="C133">
        <v>42</v>
      </c>
      <c r="D133">
        <v>41.19</v>
      </c>
      <c r="E133">
        <v>830300</v>
      </c>
    </row>
    <row r="134" spans="1:5" x14ac:dyDescent="0.25">
      <c r="A134" s="8">
        <v>35619</v>
      </c>
      <c r="B134">
        <v>41.88</v>
      </c>
      <c r="C134">
        <v>42</v>
      </c>
      <c r="D134">
        <v>41.44</v>
      </c>
      <c r="E134">
        <v>1411600</v>
      </c>
    </row>
    <row r="135" spans="1:5" x14ac:dyDescent="0.25">
      <c r="A135" s="8">
        <v>35620</v>
      </c>
      <c r="B135">
        <v>41.13</v>
      </c>
      <c r="C135">
        <v>42</v>
      </c>
      <c r="D135">
        <v>40.75</v>
      </c>
      <c r="E135">
        <v>837500</v>
      </c>
    </row>
    <row r="136" spans="1:5" x14ac:dyDescent="0.25">
      <c r="A136" s="8">
        <v>35621</v>
      </c>
      <c r="B136">
        <v>41</v>
      </c>
      <c r="C136">
        <v>41.94</v>
      </c>
      <c r="D136">
        <v>41</v>
      </c>
      <c r="E136">
        <v>759700</v>
      </c>
    </row>
    <row r="137" spans="1:5" x14ac:dyDescent="0.25">
      <c r="A137" s="8">
        <v>35622</v>
      </c>
      <c r="B137">
        <v>40.880000000000003</v>
      </c>
      <c r="C137">
        <v>41.75</v>
      </c>
      <c r="D137">
        <v>40.31</v>
      </c>
      <c r="E137">
        <v>929700</v>
      </c>
    </row>
    <row r="138" spans="1:5" x14ac:dyDescent="0.25">
      <c r="A138" s="8">
        <v>35625</v>
      </c>
      <c r="B138">
        <v>40.25</v>
      </c>
      <c r="C138">
        <v>41</v>
      </c>
      <c r="D138">
        <v>39.75</v>
      </c>
      <c r="E138">
        <v>1493700</v>
      </c>
    </row>
    <row r="139" spans="1:5" x14ac:dyDescent="0.25">
      <c r="A139" s="8">
        <v>35626</v>
      </c>
      <c r="B139">
        <v>39</v>
      </c>
      <c r="C139">
        <v>39.56</v>
      </c>
      <c r="D139">
        <v>37.880000000000003</v>
      </c>
      <c r="E139">
        <v>4458000</v>
      </c>
    </row>
    <row r="140" spans="1:5" x14ac:dyDescent="0.25">
      <c r="A140" s="8">
        <v>35627</v>
      </c>
      <c r="B140">
        <v>38.25</v>
      </c>
      <c r="C140">
        <v>38.94</v>
      </c>
      <c r="D140">
        <v>37</v>
      </c>
      <c r="E140">
        <v>4042000</v>
      </c>
    </row>
    <row r="141" spans="1:5" x14ac:dyDescent="0.25">
      <c r="A141" s="8">
        <v>35628</v>
      </c>
      <c r="B141">
        <v>38.94</v>
      </c>
      <c r="C141">
        <v>38.94</v>
      </c>
      <c r="D141">
        <v>38.19</v>
      </c>
      <c r="E141">
        <v>1424100</v>
      </c>
    </row>
    <row r="142" spans="1:5" x14ac:dyDescent="0.25">
      <c r="A142" s="8">
        <v>35629</v>
      </c>
      <c r="B142">
        <v>38.5</v>
      </c>
      <c r="C142">
        <v>38.75</v>
      </c>
      <c r="D142">
        <v>38.06</v>
      </c>
      <c r="E142">
        <v>1335000</v>
      </c>
    </row>
    <row r="143" spans="1:5" x14ac:dyDescent="0.25">
      <c r="A143" s="8">
        <v>35632</v>
      </c>
      <c r="B143">
        <v>37.94</v>
      </c>
      <c r="C143">
        <v>38.44</v>
      </c>
      <c r="D143">
        <v>37.880000000000003</v>
      </c>
      <c r="E143">
        <v>1710000</v>
      </c>
    </row>
    <row r="144" spans="1:5" x14ac:dyDescent="0.25">
      <c r="A144" s="8">
        <v>35633</v>
      </c>
      <c r="B144">
        <v>38.380000000000003</v>
      </c>
      <c r="C144">
        <v>38.69</v>
      </c>
      <c r="D144">
        <v>37</v>
      </c>
      <c r="E144">
        <v>1973000</v>
      </c>
    </row>
    <row r="145" spans="1:5" x14ac:dyDescent="0.25">
      <c r="A145" s="8">
        <v>35634</v>
      </c>
      <c r="B145">
        <v>38.19</v>
      </c>
      <c r="C145">
        <v>38.5</v>
      </c>
      <c r="D145">
        <v>38.19</v>
      </c>
      <c r="E145">
        <v>1954000</v>
      </c>
    </row>
    <row r="146" spans="1:5" x14ac:dyDescent="0.25">
      <c r="A146" s="8">
        <v>35635</v>
      </c>
      <c r="B146">
        <v>38.630000000000003</v>
      </c>
      <c r="C146">
        <v>38.630000000000003</v>
      </c>
      <c r="D146">
        <v>38.06</v>
      </c>
      <c r="E146">
        <v>1546200</v>
      </c>
    </row>
    <row r="147" spans="1:5" x14ac:dyDescent="0.25">
      <c r="A147" s="8">
        <v>35636</v>
      </c>
      <c r="B147">
        <v>38.25</v>
      </c>
      <c r="C147">
        <v>38.5</v>
      </c>
      <c r="D147">
        <v>38</v>
      </c>
      <c r="E147">
        <v>1344400</v>
      </c>
    </row>
    <row r="148" spans="1:5" x14ac:dyDescent="0.25">
      <c r="A148" s="8">
        <v>35639</v>
      </c>
      <c r="B148">
        <v>38</v>
      </c>
      <c r="C148">
        <v>38.5</v>
      </c>
      <c r="D148">
        <v>37.81</v>
      </c>
      <c r="E148">
        <v>589500</v>
      </c>
    </row>
    <row r="149" spans="1:5" x14ac:dyDescent="0.25">
      <c r="A149" s="8">
        <v>35640</v>
      </c>
      <c r="B149">
        <v>37.880000000000003</v>
      </c>
      <c r="C149">
        <v>38.130000000000003</v>
      </c>
      <c r="D149">
        <v>37.44</v>
      </c>
      <c r="E149">
        <v>873900</v>
      </c>
    </row>
    <row r="150" spans="1:5" x14ac:dyDescent="0.25">
      <c r="A150" s="8">
        <v>35641</v>
      </c>
      <c r="B150">
        <v>37.81</v>
      </c>
      <c r="C150">
        <v>38.380000000000003</v>
      </c>
      <c r="D150">
        <v>37.56</v>
      </c>
      <c r="E150">
        <v>890400</v>
      </c>
    </row>
    <row r="151" spans="1:5" x14ac:dyDescent="0.25">
      <c r="A151" s="8">
        <v>35642</v>
      </c>
      <c r="B151">
        <v>37.880000000000003</v>
      </c>
      <c r="C151">
        <v>37.94</v>
      </c>
      <c r="D151">
        <v>37.5</v>
      </c>
      <c r="E151">
        <v>746900</v>
      </c>
    </row>
    <row r="152" spans="1:5" x14ac:dyDescent="0.25">
      <c r="A152" s="8">
        <v>35643</v>
      </c>
      <c r="B152">
        <v>37.880000000000003</v>
      </c>
      <c r="C152">
        <v>38</v>
      </c>
      <c r="D152">
        <v>37.130000000000003</v>
      </c>
      <c r="E152">
        <v>668300</v>
      </c>
    </row>
    <row r="153" spans="1:5" x14ac:dyDescent="0.25">
      <c r="A153" s="8">
        <v>35646</v>
      </c>
      <c r="B153">
        <v>37.56</v>
      </c>
      <c r="C153">
        <v>37.69</v>
      </c>
      <c r="D153">
        <v>37.25</v>
      </c>
      <c r="E153">
        <v>774000</v>
      </c>
    </row>
    <row r="154" spans="1:5" x14ac:dyDescent="0.25">
      <c r="A154" s="8">
        <v>35647</v>
      </c>
      <c r="B154">
        <v>38</v>
      </c>
      <c r="C154">
        <v>38.25</v>
      </c>
      <c r="D154">
        <v>37.5</v>
      </c>
      <c r="E154">
        <v>1274500</v>
      </c>
    </row>
    <row r="155" spans="1:5" x14ac:dyDescent="0.25">
      <c r="A155" s="8">
        <v>35648</v>
      </c>
      <c r="B155">
        <v>37.56</v>
      </c>
      <c r="C155">
        <v>37.69</v>
      </c>
      <c r="D155">
        <v>37.25</v>
      </c>
      <c r="E155">
        <v>1419800</v>
      </c>
    </row>
    <row r="156" spans="1:5" x14ac:dyDescent="0.25">
      <c r="A156" s="8">
        <v>35649</v>
      </c>
      <c r="B156">
        <v>37.130000000000003</v>
      </c>
      <c r="C156">
        <v>37.880000000000003</v>
      </c>
      <c r="D156">
        <v>36.94</v>
      </c>
      <c r="E156">
        <v>2293000</v>
      </c>
    </row>
    <row r="157" spans="1:5" x14ac:dyDescent="0.25">
      <c r="A157" s="8">
        <v>35650</v>
      </c>
      <c r="B157">
        <v>36.880000000000003</v>
      </c>
      <c r="C157">
        <v>37.06</v>
      </c>
      <c r="D157">
        <v>36.5</v>
      </c>
      <c r="E157">
        <v>1736000</v>
      </c>
    </row>
    <row r="158" spans="1:5" x14ac:dyDescent="0.25">
      <c r="A158" s="8">
        <v>35653</v>
      </c>
      <c r="B158">
        <v>36.75</v>
      </c>
      <c r="C158">
        <v>37.130000000000003</v>
      </c>
      <c r="D158">
        <v>36.69</v>
      </c>
      <c r="E158">
        <v>885300</v>
      </c>
    </row>
    <row r="159" spans="1:5" x14ac:dyDescent="0.25">
      <c r="A159" s="8">
        <v>35654</v>
      </c>
      <c r="B159">
        <v>36.25</v>
      </c>
      <c r="C159">
        <v>37</v>
      </c>
      <c r="D159">
        <v>36</v>
      </c>
      <c r="E159">
        <v>1393500</v>
      </c>
    </row>
    <row r="160" spans="1:5" x14ac:dyDescent="0.25">
      <c r="A160" s="8">
        <v>35655</v>
      </c>
      <c r="B160">
        <v>36.44</v>
      </c>
      <c r="C160">
        <v>36.56</v>
      </c>
      <c r="D160">
        <v>35.94</v>
      </c>
      <c r="E160">
        <v>647600</v>
      </c>
    </row>
    <row r="161" spans="1:5" x14ac:dyDescent="0.25">
      <c r="A161" s="8">
        <v>35656</v>
      </c>
      <c r="B161">
        <v>36.25</v>
      </c>
      <c r="C161">
        <v>37</v>
      </c>
      <c r="D161">
        <v>35.69</v>
      </c>
      <c r="E161">
        <v>942800</v>
      </c>
    </row>
    <row r="162" spans="1:5" x14ac:dyDescent="0.25">
      <c r="A162" s="8">
        <v>35657</v>
      </c>
      <c r="B162">
        <v>35.630000000000003</v>
      </c>
      <c r="C162">
        <v>36.44</v>
      </c>
      <c r="D162">
        <v>35.56</v>
      </c>
      <c r="E162">
        <v>807200</v>
      </c>
    </row>
    <row r="163" spans="1:5" x14ac:dyDescent="0.25">
      <c r="A163" s="8">
        <v>35660</v>
      </c>
      <c r="B163">
        <v>35.81</v>
      </c>
      <c r="C163">
        <v>35.94</v>
      </c>
      <c r="D163">
        <v>35</v>
      </c>
      <c r="E163">
        <v>827100</v>
      </c>
    </row>
    <row r="164" spans="1:5" x14ac:dyDescent="0.25">
      <c r="A164" s="8">
        <v>35661</v>
      </c>
      <c r="B164">
        <v>36.69</v>
      </c>
      <c r="C164">
        <v>36.75</v>
      </c>
      <c r="D164">
        <v>35.56</v>
      </c>
      <c r="E164">
        <v>1082200</v>
      </c>
    </row>
    <row r="165" spans="1:5" x14ac:dyDescent="0.25">
      <c r="A165" s="8">
        <v>35662</v>
      </c>
      <c r="B165">
        <v>36.94</v>
      </c>
      <c r="C165">
        <v>37</v>
      </c>
      <c r="D165">
        <v>36.56</v>
      </c>
      <c r="E165">
        <v>658800</v>
      </c>
    </row>
    <row r="166" spans="1:5" x14ac:dyDescent="0.25">
      <c r="A166" s="8">
        <v>35663</v>
      </c>
      <c r="B166">
        <v>36.25</v>
      </c>
      <c r="C166">
        <v>36.81</v>
      </c>
      <c r="D166">
        <v>36.06</v>
      </c>
      <c r="E166">
        <v>703300</v>
      </c>
    </row>
    <row r="167" spans="1:5" x14ac:dyDescent="0.25">
      <c r="A167" s="8">
        <v>35664</v>
      </c>
      <c r="B167">
        <v>36.75</v>
      </c>
      <c r="C167">
        <v>36.75</v>
      </c>
      <c r="D167">
        <v>35.880000000000003</v>
      </c>
      <c r="E167">
        <v>543000</v>
      </c>
    </row>
    <row r="168" spans="1:5" x14ac:dyDescent="0.25">
      <c r="A168" s="8">
        <v>35667</v>
      </c>
      <c r="B168">
        <v>36.94</v>
      </c>
      <c r="C168">
        <v>36.94</v>
      </c>
      <c r="D168">
        <v>36.19</v>
      </c>
      <c r="E168">
        <v>587200</v>
      </c>
    </row>
    <row r="169" spans="1:5" x14ac:dyDescent="0.25">
      <c r="A169" s="8">
        <v>35668</v>
      </c>
      <c r="B169">
        <v>37.56</v>
      </c>
      <c r="C169">
        <v>37.630000000000003</v>
      </c>
      <c r="D169">
        <v>36.630000000000003</v>
      </c>
      <c r="E169">
        <v>945800</v>
      </c>
    </row>
    <row r="170" spans="1:5" x14ac:dyDescent="0.25">
      <c r="A170" s="8">
        <v>35669</v>
      </c>
      <c r="B170">
        <v>37.56</v>
      </c>
      <c r="C170">
        <v>37.94</v>
      </c>
      <c r="D170">
        <v>37</v>
      </c>
      <c r="E170">
        <v>782500</v>
      </c>
    </row>
    <row r="171" spans="1:5" x14ac:dyDescent="0.25">
      <c r="A171" s="8">
        <v>35670</v>
      </c>
      <c r="B171">
        <v>37.81</v>
      </c>
      <c r="C171">
        <v>37.94</v>
      </c>
      <c r="D171">
        <v>37.130000000000003</v>
      </c>
      <c r="E171">
        <v>1064800</v>
      </c>
    </row>
    <row r="172" spans="1:5" x14ac:dyDescent="0.25">
      <c r="A172" s="8">
        <v>35671</v>
      </c>
      <c r="B172">
        <v>38.5</v>
      </c>
      <c r="C172">
        <v>38.630000000000003</v>
      </c>
      <c r="D172">
        <v>37.69</v>
      </c>
      <c r="E172">
        <v>1468500</v>
      </c>
    </row>
    <row r="173" spans="1:5" x14ac:dyDescent="0.25">
      <c r="A173" s="8">
        <v>35675</v>
      </c>
      <c r="B173">
        <v>39.25</v>
      </c>
      <c r="C173">
        <v>39.44</v>
      </c>
      <c r="D173">
        <v>38.44</v>
      </c>
      <c r="E173">
        <v>1169600</v>
      </c>
    </row>
    <row r="174" spans="1:5" x14ac:dyDescent="0.25">
      <c r="A174" s="8">
        <v>35676</v>
      </c>
      <c r="B174">
        <v>39.81</v>
      </c>
      <c r="C174">
        <v>40</v>
      </c>
      <c r="D174">
        <v>39.25</v>
      </c>
      <c r="E174">
        <v>1395400</v>
      </c>
    </row>
    <row r="175" spans="1:5" x14ac:dyDescent="0.25">
      <c r="A175" s="8">
        <v>35677</v>
      </c>
      <c r="B175">
        <v>39.630000000000003</v>
      </c>
      <c r="C175">
        <v>39.94</v>
      </c>
      <c r="D175">
        <v>39.5</v>
      </c>
      <c r="E175">
        <v>934300</v>
      </c>
    </row>
    <row r="176" spans="1:5" x14ac:dyDescent="0.25">
      <c r="A176" s="8">
        <v>35678</v>
      </c>
      <c r="B176">
        <v>39.06</v>
      </c>
      <c r="C176">
        <v>40.130000000000003</v>
      </c>
      <c r="D176">
        <v>39.06</v>
      </c>
      <c r="E176">
        <v>1156500</v>
      </c>
    </row>
    <row r="177" spans="1:5" x14ac:dyDescent="0.25">
      <c r="A177" s="8">
        <v>35681</v>
      </c>
      <c r="B177">
        <v>39.380000000000003</v>
      </c>
      <c r="C177">
        <v>39.5</v>
      </c>
      <c r="D177">
        <v>39.06</v>
      </c>
      <c r="E177">
        <v>841600</v>
      </c>
    </row>
    <row r="178" spans="1:5" x14ac:dyDescent="0.25">
      <c r="A178" s="8">
        <v>35682</v>
      </c>
      <c r="B178">
        <v>39.880000000000003</v>
      </c>
      <c r="C178">
        <v>40.06</v>
      </c>
      <c r="D178">
        <v>39</v>
      </c>
      <c r="E178">
        <v>1033400</v>
      </c>
    </row>
    <row r="179" spans="1:5" x14ac:dyDescent="0.25">
      <c r="A179" s="8">
        <v>35683</v>
      </c>
      <c r="B179">
        <v>38.880000000000003</v>
      </c>
      <c r="C179">
        <v>39.75</v>
      </c>
      <c r="D179">
        <v>38.880000000000003</v>
      </c>
      <c r="E179">
        <v>426700</v>
      </c>
    </row>
    <row r="180" spans="1:5" x14ac:dyDescent="0.25">
      <c r="A180" s="8">
        <v>35684</v>
      </c>
      <c r="B180">
        <v>38.06</v>
      </c>
      <c r="C180">
        <v>38.75</v>
      </c>
      <c r="D180">
        <v>37.5</v>
      </c>
      <c r="E180">
        <v>1769000</v>
      </c>
    </row>
    <row r="181" spans="1:5" x14ac:dyDescent="0.25">
      <c r="A181" s="8">
        <v>35685</v>
      </c>
      <c r="B181">
        <v>38.75</v>
      </c>
      <c r="C181">
        <v>38.81</v>
      </c>
      <c r="D181">
        <v>37.380000000000003</v>
      </c>
      <c r="E181">
        <v>1379200</v>
      </c>
    </row>
    <row r="182" spans="1:5" x14ac:dyDescent="0.25">
      <c r="A182" s="8">
        <v>35688</v>
      </c>
      <c r="B182">
        <v>39.5</v>
      </c>
      <c r="C182">
        <v>40</v>
      </c>
      <c r="D182">
        <v>38.69</v>
      </c>
      <c r="E182">
        <v>982100</v>
      </c>
    </row>
    <row r="183" spans="1:5" x14ac:dyDescent="0.25">
      <c r="A183" s="8">
        <v>35689</v>
      </c>
      <c r="B183">
        <v>39.75</v>
      </c>
      <c r="C183">
        <v>39.880000000000003</v>
      </c>
      <c r="D183">
        <v>39.44</v>
      </c>
      <c r="E183">
        <v>508400</v>
      </c>
    </row>
    <row r="184" spans="1:5" x14ac:dyDescent="0.25">
      <c r="A184" s="8">
        <v>35690</v>
      </c>
      <c r="B184">
        <v>38.94</v>
      </c>
      <c r="C184">
        <v>39.94</v>
      </c>
      <c r="D184">
        <v>38.81</v>
      </c>
      <c r="E184">
        <v>708200</v>
      </c>
    </row>
    <row r="185" spans="1:5" x14ac:dyDescent="0.25">
      <c r="A185" s="8">
        <v>35691</v>
      </c>
      <c r="B185">
        <v>39.130000000000003</v>
      </c>
      <c r="C185">
        <v>39.25</v>
      </c>
      <c r="D185">
        <v>38.25</v>
      </c>
      <c r="E185">
        <v>1082900</v>
      </c>
    </row>
    <row r="186" spans="1:5" x14ac:dyDescent="0.25">
      <c r="A186" s="8">
        <v>35692</v>
      </c>
      <c r="B186">
        <v>39.06</v>
      </c>
      <c r="C186">
        <v>39.44</v>
      </c>
      <c r="D186">
        <v>38.880000000000003</v>
      </c>
      <c r="E186">
        <v>782500</v>
      </c>
    </row>
    <row r="187" spans="1:5" x14ac:dyDescent="0.25">
      <c r="A187" s="8">
        <v>35695</v>
      </c>
      <c r="B187">
        <v>39.31</v>
      </c>
      <c r="C187">
        <v>39.31</v>
      </c>
      <c r="D187">
        <v>39</v>
      </c>
      <c r="E187">
        <v>429800</v>
      </c>
    </row>
    <row r="188" spans="1:5" x14ac:dyDescent="0.25">
      <c r="A188" s="8">
        <v>35696</v>
      </c>
      <c r="B188">
        <v>39.19</v>
      </c>
      <c r="C188">
        <v>39.380000000000003</v>
      </c>
      <c r="D188">
        <v>39</v>
      </c>
      <c r="E188">
        <v>547200</v>
      </c>
    </row>
    <row r="189" spans="1:5" x14ac:dyDescent="0.25">
      <c r="A189" s="8">
        <v>35697</v>
      </c>
      <c r="B189">
        <v>39.56</v>
      </c>
      <c r="C189">
        <v>39.880000000000003</v>
      </c>
      <c r="D189">
        <v>39.25</v>
      </c>
      <c r="E189">
        <v>879800</v>
      </c>
    </row>
    <row r="190" spans="1:5" x14ac:dyDescent="0.25">
      <c r="A190" s="8">
        <v>35698</v>
      </c>
      <c r="B190">
        <v>39.19</v>
      </c>
      <c r="C190">
        <v>39.56</v>
      </c>
      <c r="D190">
        <v>39</v>
      </c>
      <c r="E190">
        <v>969500</v>
      </c>
    </row>
    <row r="191" spans="1:5" x14ac:dyDescent="0.25">
      <c r="A191" s="8">
        <v>35699</v>
      </c>
      <c r="B191">
        <v>39.06</v>
      </c>
      <c r="C191">
        <v>39.44</v>
      </c>
      <c r="D191">
        <v>39</v>
      </c>
      <c r="E191">
        <v>610500</v>
      </c>
    </row>
    <row r="192" spans="1:5" x14ac:dyDescent="0.25">
      <c r="A192" s="8">
        <v>35702</v>
      </c>
      <c r="B192">
        <v>38.94</v>
      </c>
      <c r="C192">
        <v>39</v>
      </c>
      <c r="D192">
        <v>38.31</v>
      </c>
      <c r="E192">
        <v>523900</v>
      </c>
    </row>
    <row r="193" spans="1:5" x14ac:dyDescent="0.25">
      <c r="A193" s="8">
        <v>35703</v>
      </c>
      <c r="B193">
        <v>38.5</v>
      </c>
      <c r="C193">
        <v>39.06</v>
      </c>
      <c r="D193">
        <v>37.94</v>
      </c>
      <c r="E193">
        <v>888200</v>
      </c>
    </row>
    <row r="194" spans="1:5" x14ac:dyDescent="0.25">
      <c r="A194" s="8">
        <v>35704</v>
      </c>
      <c r="B194">
        <v>38.81</v>
      </c>
      <c r="C194">
        <v>39.130000000000003</v>
      </c>
      <c r="D194">
        <v>38.5</v>
      </c>
      <c r="E194">
        <v>732300</v>
      </c>
    </row>
    <row r="195" spans="1:5" x14ac:dyDescent="0.25">
      <c r="A195" s="8">
        <v>35705</v>
      </c>
      <c r="B195">
        <v>39.5</v>
      </c>
      <c r="C195">
        <v>39.56</v>
      </c>
      <c r="D195">
        <v>38.75</v>
      </c>
      <c r="E195">
        <v>1571100</v>
      </c>
    </row>
    <row r="196" spans="1:5" x14ac:dyDescent="0.25">
      <c r="A196" s="8">
        <v>35706</v>
      </c>
      <c r="B196">
        <v>39.130000000000003</v>
      </c>
      <c r="C196">
        <v>39.81</v>
      </c>
      <c r="D196">
        <v>38.69</v>
      </c>
      <c r="E196">
        <v>907800</v>
      </c>
    </row>
    <row r="197" spans="1:5" x14ac:dyDescent="0.25">
      <c r="A197" s="8">
        <v>35709</v>
      </c>
      <c r="B197">
        <v>39.69</v>
      </c>
      <c r="C197">
        <v>39.69</v>
      </c>
      <c r="D197">
        <v>38.94</v>
      </c>
      <c r="E197">
        <v>647100</v>
      </c>
    </row>
    <row r="198" spans="1:5" x14ac:dyDescent="0.25">
      <c r="A198" s="8">
        <v>35710</v>
      </c>
      <c r="B198">
        <v>39.56</v>
      </c>
      <c r="C198">
        <v>40.380000000000003</v>
      </c>
      <c r="D198">
        <v>39.25</v>
      </c>
      <c r="E198">
        <v>953400</v>
      </c>
    </row>
    <row r="199" spans="1:5" x14ac:dyDescent="0.25">
      <c r="A199" s="8">
        <v>35711</v>
      </c>
      <c r="B199">
        <v>38.81</v>
      </c>
      <c r="C199">
        <v>39.630000000000003</v>
      </c>
      <c r="D199">
        <v>38.06</v>
      </c>
      <c r="E199">
        <v>503200</v>
      </c>
    </row>
    <row r="200" spans="1:5" x14ac:dyDescent="0.25">
      <c r="A200" s="8">
        <v>35712</v>
      </c>
      <c r="B200">
        <v>38</v>
      </c>
      <c r="C200">
        <v>38.75</v>
      </c>
      <c r="D200">
        <v>37.44</v>
      </c>
      <c r="E200">
        <v>946800</v>
      </c>
    </row>
    <row r="201" spans="1:5" x14ac:dyDescent="0.25">
      <c r="A201" s="8">
        <v>35713</v>
      </c>
      <c r="B201">
        <v>38.31</v>
      </c>
      <c r="C201">
        <v>38.380000000000003</v>
      </c>
      <c r="D201">
        <v>37.5</v>
      </c>
      <c r="E201">
        <v>783800</v>
      </c>
    </row>
    <row r="202" spans="1:5" x14ac:dyDescent="0.25">
      <c r="A202" s="8">
        <v>35716</v>
      </c>
      <c r="B202">
        <v>38.880000000000003</v>
      </c>
      <c r="C202">
        <v>39.44</v>
      </c>
      <c r="D202">
        <v>38.880000000000003</v>
      </c>
      <c r="E202">
        <v>612600</v>
      </c>
    </row>
    <row r="203" spans="1:5" x14ac:dyDescent="0.25">
      <c r="A203" s="8">
        <v>35717</v>
      </c>
      <c r="B203">
        <v>39.630000000000003</v>
      </c>
      <c r="C203">
        <v>40</v>
      </c>
      <c r="D203">
        <v>38.06</v>
      </c>
      <c r="E203">
        <v>1139200</v>
      </c>
    </row>
    <row r="204" spans="1:5" x14ac:dyDescent="0.25">
      <c r="A204" s="8">
        <v>35718</v>
      </c>
      <c r="B204">
        <v>40.81</v>
      </c>
      <c r="C204">
        <v>40.94</v>
      </c>
      <c r="D204">
        <v>40</v>
      </c>
      <c r="E204">
        <v>1787000</v>
      </c>
    </row>
    <row r="205" spans="1:5" x14ac:dyDescent="0.25">
      <c r="A205" s="8">
        <v>35719</v>
      </c>
      <c r="B205">
        <v>41.56</v>
      </c>
      <c r="C205">
        <v>41.94</v>
      </c>
      <c r="D205">
        <v>40.75</v>
      </c>
      <c r="E205">
        <v>1384800</v>
      </c>
    </row>
    <row r="206" spans="1:5" x14ac:dyDescent="0.25">
      <c r="A206" s="8">
        <v>35720</v>
      </c>
      <c r="B206">
        <v>41.13</v>
      </c>
      <c r="C206">
        <v>41.81</v>
      </c>
      <c r="D206">
        <v>40.75</v>
      </c>
      <c r="E206">
        <v>952600</v>
      </c>
    </row>
    <row r="207" spans="1:5" x14ac:dyDescent="0.25">
      <c r="A207" s="8">
        <v>35723</v>
      </c>
      <c r="B207">
        <v>40.75</v>
      </c>
      <c r="C207">
        <v>41.19</v>
      </c>
      <c r="D207">
        <v>40.69</v>
      </c>
      <c r="E207">
        <v>609900</v>
      </c>
    </row>
    <row r="208" spans="1:5" x14ac:dyDescent="0.25">
      <c r="A208" s="8">
        <v>35724</v>
      </c>
      <c r="B208">
        <v>40.630000000000003</v>
      </c>
      <c r="C208">
        <v>40.880000000000003</v>
      </c>
      <c r="D208">
        <v>40.5</v>
      </c>
      <c r="E208">
        <v>1355200</v>
      </c>
    </row>
    <row r="209" spans="1:5" x14ac:dyDescent="0.25">
      <c r="A209" s="8">
        <v>35725</v>
      </c>
      <c r="B209">
        <v>40.75</v>
      </c>
      <c r="C209">
        <v>40.880000000000003</v>
      </c>
      <c r="D209">
        <v>40.25</v>
      </c>
      <c r="E209">
        <v>1041800</v>
      </c>
    </row>
    <row r="210" spans="1:5" x14ac:dyDescent="0.25">
      <c r="A210" s="8">
        <v>35726</v>
      </c>
      <c r="B210">
        <v>40.06</v>
      </c>
      <c r="C210">
        <v>40.5</v>
      </c>
      <c r="D210">
        <v>39.81</v>
      </c>
      <c r="E210">
        <v>840800</v>
      </c>
    </row>
    <row r="211" spans="1:5" x14ac:dyDescent="0.25">
      <c r="A211" s="8">
        <v>35727</v>
      </c>
      <c r="B211">
        <v>40.5</v>
      </c>
      <c r="C211">
        <v>40.56</v>
      </c>
      <c r="D211">
        <v>40.130000000000003</v>
      </c>
      <c r="E211">
        <v>805900</v>
      </c>
    </row>
    <row r="212" spans="1:5" x14ac:dyDescent="0.25">
      <c r="A212" s="8">
        <v>35730</v>
      </c>
      <c r="B212">
        <v>38.75</v>
      </c>
      <c r="C212">
        <v>40.31</v>
      </c>
      <c r="D212">
        <v>38.5</v>
      </c>
      <c r="E212">
        <v>747100</v>
      </c>
    </row>
    <row r="213" spans="1:5" x14ac:dyDescent="0.25">
      <c r="A213" s="8">
        <v>35731</v>
      </c>
      <c r="B213">
        <v>38.5</v>
      </c>
      <c r="C213">
        <v>38.75</v>
      </c>
      <c r="D213">
        <v>37.44</v>
      </c>
      <c r="E213">
        <v>2373000</v>
      </c>
    </row>
    <row r="214" spans="1:5" x14ac:dyDescent="0.25">
      <c r="A214" s="8">
        <v>35732</v>
      </c>
      <c r="B214">
        <v>38.81</v>
      </c>
      <c r="C214">
        <v>39.94</v>
      </c>
      <c r="D214">
        <v>38.81</v>
      </c>
      <c r="E214">
        <v>907500</v>
      </c>
    </row>
    <row r="215" spans="1:5" x14ac:dyDescent="0.25">
      <c r="A215" s="8">
        <v>35733</v>
      </c>
      <c r="B215">
        <v>38</v>
      </c>
      <c r="C215">
        <v>39.25</v>
      </c>
      <c r="D215">
        <v>38</v>
      </c>
      <c r="E215">
        <v>1262800</v>
      </c>
    </row>
    <row r="216" spans="1:5" x14ac:dyDescent="0.25">
      <c r="A216" s="8">
        <v>35734</v>
      </c>
      <c r="B216">
        <v>38</v>
      </c>
      <c r="C216">
        <v>38.69</v>
      </c>
      <c r="D216">
        <v>37.69</v>
      </c>
      <c r="E216">
        <v>634100</v>
      </c>
    </row>
    <row r="217" spans="1:5" x14ac:dyDescent="0.25">
      <c r="A217" s="8">
        <v>35737</v>
      </c>
      <c r="B217">
        <v>38.5</v>
      </c>
      <c r="C217">
        <v>38.94</v>
      </c>
      <c r="D217">
        <v>38.380000000000003</v>
      </c>
      <c r="E217">
        <v>809800</v>
      </c>
    </row>
    <row r="218" spans="1:5" x14ac:dyDescent="0.25">
      <c r="A218" s="8">
        <v>35738</v>
      </c>
      <c r="B218">
        <v>38.31</v>
      </c>
      <c r="C218">
        <v>38.630000000000003</v>
      </c>
      <c r="D218">
        <v>37.880000000000003</v>
      </c>
      <c r="E218">
        <v>1053200</v>
      </c>
    </row>
    <row r="219" spans="1:5" x14ac:dyDescent="0.25">
      <c r="A219" s="8">
        <v>35739</v>
      </c>
      <c r="B219">
        <v>38.25</v>
      </c>
      <c r="C219">
        <v>38.5</v>
      </c>
      <c r="D219">
        <v>38.25</v>
      </c>
      <c r="E219">
        <v>819800</v>
      </c>
    </row>
    <row r="220" spans="1:5" x14ac:dyDescent="0.25">
      <c r="A220" s="8">
        <v>35740</v>
      </c>
      <c r="B220">
        <v>37.44</v>
      </c>
      <c r="C220">
        <v>38.25</v>
      </c>
      <c r="D220">
        <v>37.44</v>
      </c>
      <c r="E220">
        <v>761300</v>
      </c>
    </row>
    <row r="221" spans="1:5" x14ac:dyDescent="0.25">
      <c r="A221" s="8">
        <v>35741</v>
      </c>
      <c r="B221">
        <v>37</v>
      </c>
      <c r="C221">
        <v>37.380000000000003</v>
      </c>
      <c r="D221">
        <v>36.25</v>
      </c>
      <c r="E221">
        <v>815500</v>
      </c>
    </row>
    <row r="222" spans="1:5" x14ac:dyDescent="0.25">
      <c r="A222" s="8">
        <v>35744</v>
      </c>
      <c r="B222">
        <v>36.69</v>
      </c>
      <c r="C222">
        <v>37.380000000000003</v>
      </c>
      <c r="D222">
        <v>36.630000000000003</v>
      </c>
      <c r="E222">
        <v>1197200</v>
      </c>
    </row>
    <row r="223" spans="1:5" x14ac:dyDescent="0.25">
      <c r="A223" s="8">
        <v>35745</v>
      </c>
      <c r="B223">
        <v>36.630000000000003</v>
      </c>
      <c r="C223">
        <v>36.94</v>
      </c>
      <c r="D223">
        <v>36.630000000000003</v>
      </c>
      <c r="E223">
        <v>769200</v>
      </c>
    </row>
    <row r="224" spans="1:5" x14ac:dyDescent="0.25">
      <c r="A224" s="8">
        <v>35746</v>
      </c>
      <c r="B224">
        <v>36.06</v>
      </c>
      <c r="C224">
        <v>37.44</v>
      </c>
      <c r="D224">
        <v>36</v>
      </c>
      <c r="E224">
        <v>1161100</v>
      </c>
    </row>
    <row r="225" spans="1:5" x14ac:dyDescent="0.25">
      <c r="A225" s="8">
        <v>35747</v>
      </c>
      <c r="B225">
        <v>35.880000000000003</v>
      </c>
      <c r="C225">
        <v>36.19</v>
      </c>
      <c r="D225">
        <v>35.31</v>
      </c>
      <c r="E225">
        <v>814500</v>
      </c>
    </row>
    <row r="226" spans="1:5" x14ac:dyDescent="0.25">
      <c r="A226" s="8">
        <v>35748</v>
      </c>
      <c r="B226">
        <v>36.19</v>
      </c>
      <c r="C226">
        <v>36.31</v>
      </c>
      <c r="D226">
        <v>35.75</v>
      </c>
      <c r="E226">
        <v>969300</v>
      </c>
    </row>
    <row r="227" spans="1:5" x14ac:dyDescent="0.25">
      <c r="A227" s="8">
        <v>35751</v>
      </c>
      <c r="B227">
        <v>36.81</v>
      </c>
      <c r="C227">
        <v>37.56</v>
      </c>
      <c r="D227">
        <v>36.81</v>
      </c>
      <c r="E227">
        <v>714800</v>
      </c>
    </row>
    <row r="228" spans="1:5" x14ac:dyDescent="0.25">
      <c r="A228" s="8">
        <v>35752</v>
      </c>
      <c r="B228">
        <v>36.94</v>
      </c>
      <c r="C228">
        <v>37.75</v>
      </c>
      <c r="D228">
        <v>36.56</v>
      </c>
      <c r="E228">
        <v>1590700</v>
      </c>
    </row>
    <row r="229" spans="1:5" x14ac:dyDescent="0.25">
      <c r="A229" s="8">
        <v>35753</v>
      </c>
      <c r="B229">
        <v>37.81</v>
      </c>
      <c r="C229">
        <v>37.880000000000003</v>
      </c>
      <c r="D229">
        <v>36.880000000000003</v>
      </c>
      <c r="E229">
        <v>1281400</v>
      </c>
    </row>
    <row r="230" spans="1:5" x14ac:dyDescent="0.25">
      <c r="A230" s="8">
        <v>35754</v>
      </c>
      <c r="B230">
        <v>38.19</v>
      </c>
      <c r="C230">
        <v>38.380000000000003</v>
      </c>
      <c r="D230">
        <v>37.880000000000003</v>
      </c>
      <c r="E230">
        <v>891800</v>
      </c>
    </row>
    <row r="231" spans="1:5" x14ac:dyDescent="0.25">
      <c r="A231" s="8">
        <v>35755</v>
      </c>
      <c r="B231">
        <v>38.81</v>
      </c>
      <c r="C231">
        <v>39</v>
      </c>
      <c r="D231">
        <v>38.31</v>
      </c>
      <c r="E231">
        <v>1414200</v>
      </c>
    </row>
    <row r="232" spans="1:5" x14ac:dyDescent="0.25">
      <c r="A232" s="8">
        <v>35758</v>
      </c>
      <c r="B232">
        <v>38.56</v>
      </c>
      <c r="C232">
        <v>38.81</v>
      </c>
      <c r="D232">
        <v>38.380000000000003</v>
      </c>
      <c r="E232">
        <v>685600</v>
      </c>
    </row>
    <row r="233" spans="1:5" x14ac:dyDescent="0.25">
      <c r="A233" s="8">
        <v>35759</v>
      </c>
      <c r="B233">
        <v>38.5</v>
      </c>
      <c r="C233">
        <v>39</v>
      </c>
      <c r="D233">
        <v>38.380000000000003</v>
      </c>
      <c r="E233">
        <v>1088500</v>
      </c>
    </row>
    <row r="234" spans="1:5" x14ac:dyDescent="0.25">
      <c r="A234" s="8">
        <v>35760</v>
      </c>
      <c r="B234">
        <v>38.630000000000003</v>
      </c>
      <c r="C234">
        <v>38.81</v>
      </c>
      <c r="D234">
        <v>38.06</v>
      </c>
      <c r="E234">
        <v>556900</v>
      </c>
    </row>
    <row r="235" spans="1:5" x14ac:dyDescent="0.25">
      <c r="A235" s="8">
        <v>35762</v>
      </c>
      <c r="B235">
        <v>38.69</v>
      </c>
      <c r="C235">
        <v>38.94</v>
      </c>
      <c r="D235">
        <v>38.69</v>
      </c>
      <c r="E235">
        <v>251400</v>
      </c>
    </row>
    <row r="236" spans="1:5" x14ac:dyDescent="0.25">
      <c r="A236" s="8">
        <v>35765</v>
      </c>
      <c r="B236">
        <v>39.19</v>
      </c>
      <c r="C236">
        <v>39.5</v>
      </c>
      <c r="D236">
        <v>38.75</v>
      </c>
      <c r="E236">
        <v>745100</v>
      </c>
    </row>
    <row r="237" spans="1:5" x14ac:dyDescent="0.25">
      <c r="A237" s="8">
        <v>35766</v>
      </c>
      <c r="B237">
        <v>38.56</v>
      </c>
      <c r="C237">
        <v>39.69</v>
      </c>
      <c r="D237">
        <v>38.380000000000003</v>
      </c>
      <c r="E237">
        <v>909300</v>
      </c>
    </row>
    <row r="238" spans="1:5" x14ac:dyDescent="0.25">
      <c r="A238" s="8">
        <v>35767</v>
      </c>
      <c r="B238">
        <v>38.5</v>
      </c>
      <c r="C238">
        <v>39.06</v>
      </c>
      <c r="D238">
        <v>38.380000000000003</v>
      </c>
      <c r="E238">
        <v>1475700</v>
      </c>
    </row>
    <row r="239" spans="1:5" x14ac:dyDescent="0.25">
      <c r="A239" s="8">
        <v>35768</v>
      </c>
      <c r="B239">
        <v>38.75</v>
      </c>
      <c r="C239">
        <v>39.25</v>
      </c>
      <c r="D239">
        <v>38.56</v>
      </c>
      <c r="E239">
        <v>530400</v>
      </c>
    </row>
    <row r="240" spans="1:5" x14ac:dyDescent="0.25">
      <c r="A240" s="8">
        <v>35769</v>
      </c>
      <c r="B240">
        <v>39.380000000000003</v>
      </c>
      <c r="C240">
        <v>40.25</v>
      </c>
      <c r="D240">
        <v>38.630000000000003</v>
      </c>
      <c r="E240">
        <v>1762000</v>
      </c>
    </row>
    <row r="241" spans="1:5" x14ac:dyDescent="0.25">
      <c r="A241" s="8">
        <v>35772</v>
      </c>
      <c r="B241">
        <v>39.880000000000003</v>
      </c>
      <c r="C241">
        <v>40.19</v>
      </c>
      <c r="D241">
        <v>39.31</v>
      </c>
      <c r="E241">
        <v>1052400</v>
      </c>
    </row>
    <row r="242" spans="1:5" x14ac:dyDescent="0.25">
      <c r="A242" s="8">
        <v>35773</v>
      </c>
      <c r="B242">
        <v>40.19</v>
      </c>
      <c r="C242">
        <v>40.380000000000003</v>
      </c>
      <c r="D242">
        <v>39.25</v>
      </c>
      <c r="E242">
        <v>850700</v>
      </c>
    </row>
    <row r="243" spans="1:5" x14ac:dyDescent="0.25">
      <c r="A243" s="8">
        <v>35774</v>
      </c>
      <c r="B243">
        <v>40.56</v>
      </c>
      <c r="C243">
        <v>40.630000000000003</v>
      </c>
      <c r="D243">
        <v>39.94</v>
      </c>
      <c r="E243">
        <v>1061000</v>
      </c>
    </row>
    <row r="244" spans="1:5" x14ac:dyDescent="0.25">
      <c r="A244" s="8">
        <v>35775</v>
      </c>
      <c r="B244">
        <v>40.630000000000003</v>
      </c>
      <c r="C244">
        <v>41.69</v>
      </c>
      <c r="D244">
        <v>40.380000000000003</v>
      </c>
      <c r="E244">
        <v>1462700</v>
      </c>
    </row>
    <row r="245" spans="1:5" x14ac:dyDescent="0.25">
      <c r="A245" s="8">
        <v>35776</v>
      </c>
      <c r="B245">
        <v>40.69</v>
      </c>
      <c r="C245">
        <v>40.94</v>
      </c>
      <c r="D245">
        <v>39.69</v>
      </c>
      <c r="E245">
        <v>1418500</v>
      </c>
    </row>
    <row r="246" spans="1:5" x14ac:dyDescent="0.25">
      <c r="A246" s="8">
        <v>35779</v>
      </c>
      <c r="B246">
        <v>40.69</v>
      </c>
      <c r="C246">
        <v>41.19</v>
      </c>
      <c r="D246">
        <v>40.5</v>
      </c>
      <c r="E246">
        <v>1096200</v>
      </c>
    </row>
    <row r="247" spans="1:5" x14ac:dyDescent="0.25">
      <c r="A247" s="8">
        <v>35780</v>
      </c>
      <c r="B247">
        <v>40.19</v>
      </c>
      <c r="C247">
        <v>41.25</v>
      </c>
      <c r="D247">
        <v>39.880000000000003</v>
      </c>
      <c r="E247">
        <v>1002600</v>
      </c>
    </row>
    <row r="248" spans="1:5" x14ac:dyDescent="0.25">
      <c r="A248" s="8">
        <v>35781</v>
      </c>
      <c r="B248">
        <v>39.81</v>
      </c>
      <c r="C248">
        <v>40.630000000000003</v>
      </c>
      <c r="D248">
        <v>39.81</v>
      </c>
      <c r="E248">
        <v>888100</v>
      </c>
    </row>
    <row r="249" spans="1:5" x14ac:dyDescent="0.25">
      <c r="A249" s="8">
        <v>35782</v>
      </c>
      <c r="B249">
        <v>40</v>
      </c>
      <c r="C249">
        <v>40.130000000000003</v>
      </c>
      <c r="D249">
        <v>39.130000000000003</v>
      </c>
      <c r="E249">
        <v>724900</v>
      </c>
    </row>
    <row r="250" spans="1:5" x14ac:dyDescent="0.25">
      <c r="A250" s="8">
        <v>35783</v>
      </c>
      <c r="B250">
        <v>40.130000000000003</v>
      </c>
      <c r="C250">
        <v>40.25</v>
      </c>
      <c r="D250">
        <v>39</v>
      </c>
      <c r="E250">
        <v>1259500</v>
      </c>
    </row>
    <row r="251" spans="1:5" x14ac:dyDescent="0.25">
      <c r="A251" s="8">
        <v>35786</v>
      </c>
      <c r="B251">
        <v>40.5</v>
      </c>
      <c r="C251">
        <v>40.630000000000003</v>
      </c>
      <c r="D251">
        <v>39.19</v>
      </c>
      <c r="E251">
        <v>877800</v>
      </c>
    </row>
    <row r="252" spans="1:5" x14ac:dyDescent="0.25">
      <c r="A252" s="8">
        <v>35787</v>
      </c>
      <c r="B252">
        <v>40.5</v>
      </c>
      <c r="C252">
        <v>40.81</v>
      </c>
      <c r="D252">
        <v>39.75</v>
      </c>
      <c r="E252">
        <v>642300</v>
      </c>
    </row>
    <row r="253" spans="1:5" x14ac:dyDescent="0.25">
      <c r="A253" s="8">
        <v>35788</v>
      </c>
      <c r="B253">
        <v>40</v>
      </c>
      <c r="C253">
        <v>40.380000000000003</v>
      </c>
      <c r="D253">
        <v>39.69</v>
      </c>
      <c r="E253">
        <v>346300</v>
      </c>
    </row>
    <row r="254" spans="1:5" x14ac:dyDescent="0.25">
      <c r="A254" s="8">
        <v>35790</v>
      </c>
      <c r="B254">
        <v>39.75</v>
      </c>
      <c r="C254">
        <v>40.31</v>
      </c>
      <c r="D254">
        <v>39.75</v>
      </c>
      <c r="E254">
        <v>101200</v>
      </c>
    </row>
    <row r="255" spans="1:5" x14ac:dyDescent="0.25">
      <c r="A255" s="8">
        <v>35793</v>
      </c>
      <c r="B255">
        <v>40.69</v>
      </c>
      <c r="C255">
        <v>40.81</v>
      </c>
      <c r="D255">
        <v>40.25</v>
      </c>
      <c r="E255">
        <v>386000</v>
      </c>
    </row>
    <row r="256" spans="1:5" x14ac:dyDescent="0.25">
      <c r="A256" s="8">
        <v>35794</v>
      </c>
      <c r="B256">
        <v>40.94</v>
      </c>
      <c r="C256">
        <v>41.25</v>
      </c>
      <c r="D256">
        <v>40.69</v>
      </c>
      <c r="E256">
        <v>588500</v>
      </c>
    </row>
    <row r="257" spans="1:5" x14ac:dyDescent="0.25">
      <c r="A257" s="8">
        <v>35795</v>
      </c>
      <c r="B257">
        <v>41.56</v>
      </c>
      <c r="C257">
        <v>41.56</v>
      </c>
      <c r="D257">
        <v>40.44</v>
      </c>
      <c r="E257">
        <v>685100</v>
      </c>
    </row>
    <row r="258" spans="1:5" x14ac:dyDescent="0.25">
      <c r="A258" s="8">
        <v>35797</v>
      </c>
      <c r="B258">
        <v>40.75</v>
      </c>
      <c r="C258">
        <v>41.56</v>
      </c>
      <c r="D258">
        <v>40.380000000000003</v>
      </c>
      <c r="E258">
        <v>646600</v>
      </c>
    </row>
    <row r="259" spans="1:5" x14ac:dyDescent="0.25">
      <c r="A259" s="8">
        <v>35800</v>
      </c>
      <c r="B259">
        <v>40</v>
      </c>
      <c r="C259">
        <v>41.19</v>
      </c>
      <c r="D259">
        <v>39.630000000000003</v>
      </c>
      <c r="E259">
        <v>985400</v>
      </c>
    </row>
    <row r="260" spans="1:5" x14ac:dyDescent="0.25">
      <c r="A260" s="8">
        <v>35801</v>
      </c>
      <c r="B260">
        <v>38.75</v>
      </c>
      <c r="C260">
        <v>39.69</v>
      </c>
      <c r="D260">
        <v>38.130000000000003</v>
      </c>
      <c r="E260">
        <v>2036000</v>
      </c>
    </row>
    <row r="261" spans="1:5" x14ac:dyDescent="0.25">
      <c r="A261" s="8">
        <v>35802</v>
      </c>
      <c r="B261">
        <v>39</v>
      </c>
      <c r="C261">
        <v>39</v>
      </c>
      <c r="D261">
        <v>38.19</v>
      </c>
      <c r="E261">
        <v>1681000</v>
      </c>
    </row>
    <row r="262" spans="1:5" x14ac:dyDescent="0.25">
      <c r="A262" s="8">
        <v>35803</v>
      </c>
      <c r="B262">
        <v>38.5</v>
      </c>
      <c r="C262">
        <v>39</v>
      </c>
      <c r="D262">
        <v>38.19</v>
      </c>
      <c r="E262">
        <v>1141700</v>
      </c>
    </row>
    <row r="263" spans="1:5" x14ac:dyDescent="0.25">
      <c r="A263" s="8">
        <v>35804</v>
      </c>
      <c r="B263">
        <v>39.31</v>
      </c>
      <c r="C263">
        <v>39.5</v>
      </c>
      <c r="D263">
        <v>38.44</v>
      </c>
      <c r="E263">
        <v>1329700</v>
      </c>
    </row>
    <row r="264" spans="1:5" x14ac:dyDescent="0.25">
      <c r="A264" s="8">
        <v>35807</v>
      </c>
      <c r="B264">
        <v>39.380000000000003</v>
      </c>
      <c r="C264">
        <v>39.75</v>
      </c>
      <c r="D264">
        <v>38.880000000000003</v>
      </c>
      <c r="E264">
        <v>1298000</v>
      </c>
    </row>
    <row r="265" spans="1:5" x14ac:dyDescent="0.25">
      <c r="A265" s="8">
        <v>35808</v>
      </c>
      <c r="B265">
        <v>40.5</v>
      </c>
      <c r="C265">
        <v>40.69</v>
      </c>
      <c r="D265">
        <v>39.25</v>
      </c>
      <c r="E265">
        <v>1178800</v>
      </c>
    </row>
    <row r="266" spans="1:5" x14ac:dyDescent="0.25">
      <c r="A266" s="8">
        <v>35809</v>
      </c>
      <c r="B266">
        <v>40</v>
      </c>
      <c r="C266">
        <v>41</v>
      </c>
      <c r="D266">
        <v>39.75</v>
      </c>
      <c r="E266">
        <v>1176300</v>
      </c>
    </row>
    <row r="267" spans="1:5" x14ac:dyDescent="0.25">
      <c r="A267" s="8">
        <v>35810</v>
      </c>
      <c r="B267">
        <v>39.81</v>
      </c>
      <c r="C267">
        <v>40.06</v>
      </c>
      <c r="D267">
        <v>39.75</v>
      </c>
      <c r="E267">
        <v>980100</v>
      </c>
    </row>
    <row r="268" spans="1:5" x14ac:dyDescent="0.25">
      <c r="A268" s="8">
        <v>35811</v>
      </c>
      <c r="B268">
        <v>40.130000000000003</v>
      </c>
      <c r="C268">
        <v>40.75</v>
      </c>
      <c r="D268">
        <v>40</v>
      </c>
      <c r="E268">
        <v>1330400</v>
      </c>
    </row>
    <row r="269" spans="1:5" x14ac:dyDescent="0.25">
      <c r="A269" s="8">
        <v>35815</v>
      </c>
      <c r="B269">
        <v>42.06</v>
      </c>
      <c r="C269">
        <v>42.38</v>
      </c>
      <c r="D269">
        <v>40.44</v>
      </c>
      <c r="E269">
        <v>1932000</v>
      </c>
    </row>
    <row r="270" spans="1:5" x14ac:dyDescent="0.25">
      <c r="A270" s="8">
        <v>35816</v>
      </c>
      <c r="B270">
        <v>42.25</v>
      </c>
      <c r="C270">
        <v>42.38</v>
      </c>
      <c r="D270">
        <v>41.25</v>
      </c>
      <c r="E270">
        <v>1292500</v>
      </c>
    </row>
    <row r="271" spans="1:5" x14ac:dyDescent="0.25">
      <c r="A271" s="8">
        <v>35817</v>
      </c>
      <c r="B271">
        <v>42.63</v>
      </c>
      <c r="C271">
        <v>42.94</v>
      </c>
      <c r="D271">
        <v>42</v>
      </c>
      <c r="E271">
        <v>2221000</v>
      </c>
    </row>
    <row r="272" spans="1:5" x14ac:dyDescent="0.25">
      <c r="A272" s="8">
        <v>35818</v>
      </c>
      <c r="B272">
        <v>41.63</v>
      </c>
      <c r="C272">
        <v>43</v>
      </c>
      <c r="D272">
        <v>41.5</v>
      </c>
      <c r="E272">
        <v>1527200</v>
      </c>
    </row>
    <row r="273" spans="1:5" x14ac:dyDescent="0.25">
      <c r="A273" s="8">
        <v>35821</v>
      </c>
      <c r="B273">
        <v>40.19</v>
      </c>
      <c r="C273">
        <v>41.88</v>
      </c>
      <c r="D273">
        <v>40</v>
      </c>
      <c r="E273">
        <v>1958000</v>
      </c>
    </row>
    <row r="274" spans="1:5" x14ac:dyDescent="0.25">
      <c r="A274" s="8">
        <v>35822</v>
      </c>
      <c r="B274">
        <v>41.13</v>
      </c>
      <c r="C274">
        <v>41.38</v>
      </c>
      <c r="D274">
        <v>40.44</v>
      </c>
      <c r="E274">
        <v>1651000</v>
      </c>
    </row>
    <row r="275" spans="1:5" x14ac:dyDescent="0.25">
      <c r="A275" s="8">
        <v>35823</v>
      </c>
      <c r="B275">
        <v>40.94</v>
      </c>
      <c r="C275">
        <v>41.38</v>
      </c>
      <c r="D275">
        <v>40.81</v>
      </c>
      <c r="E275">
        <v>793200</v>
      </c>
    </row>
    <row r="276" spans="1:5" x14ac:dyDescent="0.25">
      <c r="A276" s="8">
        <v>35824</v>
      </c>
      <c r="B276">
        <v>40.81</v>
      </c>
      <c r="C276">
        <v>41.19</v>
      </c>
      <c r="D276">
        <v>40.380000000000003</v>
      </c>
      <c r="E276">
        <v>1248400</v>
      </c>
    </row>
    <row r="277" spans="1:5" x14ac:dyDescent="0.25">
      <c r="A277" s="8">
        <v>35825</v>
      </c>
      <c r="B277">
        <v>41.44</v>
      </c>
      <c r="C277">
        <v>41.88</v>
      </c>
      <c r="D277">
        <v>40.94</v>
      </c>
      <c r="E277">
        <v>1048700</v>
      </c>
    </row>
    <row r="278" spans="1:5" x14ac:dyDescent="0.25">
      <c r="A278" s="8">
        <v>35828</v>
      </c>
      <c r="B278">
        <v>42</v>
      </c>
      <c r="C278">
        <v>42.56</v>
      </c>
      <c r="D278">
        <v>41.75</v>
      </c>
      <c r="E278">
        <v>1312900</v>
      </c>
    </row>
    <row r="279" spans="1:5" x14ac:dyDescent="0.25">
      <c r="A279" s="8">
        <v>35829</v>
      </c>
      <c r="B279">
        <v>42.44</v>
      </c>
      <c r="C279">
        <v>42.75</v>
      </c>
      <c r="D279">
        <v>41.94</v>
      </c>
      <c r="E279">
        <v>1171700</v>
      </c>
    </row>
    <row r="280" spans="1:5" x14ac:dyDescent="0.25">
      <c r="A280" s="8">
        <v>35830</v>
      </c>
      <c r="B280">
        <v>42.44</v>
      </c>
      <c r="C280">
        <v>42.56</v>
      </c>
      <c r="D280">
        <v>42.25</v>
      </c>
      <c r="E280">
        <v>884100</v>
      </c>
    </row>
    <row r="281" spans="1:5" x14ac:dyDescent="0.25">
      <c r="A281" s="8">
        <v>35831</v>
      </c>
      <c r="B281">
        <v>42.31</v>
      </c>
      <c r="C281">
        <v>42.75</v>
      </c>
      <c r="D281">
        <v>42</v>
      </c>
      <c r="E281">
        <v>896400</v>
      </c>
    </row>
    <row r="282" spans="1:5" x14ac:dyDescent="0.25">
      <c r="A282" s="8">
        <v>35832</v>
      </c>
      <c r="B282">
        <v>41.81</v>
      </c>
      <c r="C282">
        <v>42.31</v>
      </c>
      <c r="D282">
        <v>41.63</v>
      </c>
      <c r="E282">
        <v>481300</v>
      </c>
    </row>
    <row r="283" spans="1:5" x14ac:dyDescent="0.25">
      <c r="A283" s="8">
        <v>35835</v>
      </c>
      <c r="B283">
        <v>41.94</v>
      </c>
      <c r="C283">
        <v>42.13</v>
      </c>
      <c r="D283">
        <v>41.5</v>
      </c>
      <c r="E283">
        <v>604700</v>
      </c>
    </row>
    <row r="284" spans="1:5" x14ac:dyDescent="0.25">
      <c r="A284" s="8">
        <v>35836</v>
      </c>
      <c r="B284">
        <v>42.44</v>
      </c>
      <c r="C284">
        <v>42.75</v>
      </c>
      <c r="D284">
        <v>41.81</v>
      </c>
      <c r="E284">
        <v>1093100</v>
      </c>
    </row>
    <row r="285" spans="1:5" x14ac:dyDescent="0.25">
      <c r="A285" s="8">
        <v>35837</v>
      </c>
      <c r="B285">
        <v>42</v>
      </c>
      <c r="C285">
        <v>42.5</v>
      </c>
      <c r="D285">
        <v>41.75</v>
      </c>
      <c r="E285">
        <v>822400</v>
      </c>
    </row>
    <row r="286" spans="1:5" x14ac:dyDescent="0.25">
      <c r="A286" s="8">
        <v>35838</v>
      </c>
      <c r="B286">
        <v>43.25</v>
      </c>
      <c r="C286">
        <v>43.31</v>
      </c>
      <c r="D286">
        <v>41.69</v>
      </c>
      <c r="E286">
        <v>978200</v>
      </c>
    </row>
    <row r="287" spans="1:5" x14ac:dyDescent="0.25">
      <c r="A287" s="8">
        <v>35839</v>
      </c>
      <c r="B287">
        <v>43.31</v>
      </c>
      <c r="C287">
        <v>43.38</v>
      </c>
      <c r="D287">
        <v>42.69</v>
      </c>
      <c r="E287">
        <v>573500</v>
      </c>
    </row>
    <row r="288" spans="1:5" x14ac:dyDescent="0.25">
      <c r="A288" s="8">
        <v>35843</v>
      </c>
      <c r="B288">
        <v>43.94</v>
      </c>
      <c r="C288">
        <v>44.13</v>
      </c>
      <c r="D288">
        <v>43.19</v>
      </c>
      <c r="E288">
        <v>1301600</v>
      </c>
    </row>
    <row r="289" spans="1:5" x14ac:dyDescent="0.25">
      <c r="A289" s="8">
        <v>35844</v>
      </c>
      <c r="B289">
        <v>44.5</v>
      </c>
      <c r="C289">
        <v>44.5</v>
      </c>
      <c r="D289">
        <v>43.81</v>
      </c>
      <c r="E289">
        <v>1425400</v>
      </c>
    </row>
    <row r="290" spans="1:5" x14ac:dyDescent="0.25">
      <c r="A290" s="8">
        <v>35845</v>
      </c>
      <c r="B290">
        <v>45.63</v>
      </c>
      <c r="C290">
        <v>45.75</v>
      </c>
      <c r="D290">
        <v>44.38</v>
      </c>
      <c r="E290">
        <v>2736000</v>
      </c>
    </row>
    <row r="291" spans="1:5" x14ac:dyDescent="0.25">
      <c r="A291" s="8">
        <v>35846</v>
      </c>
      <c r="B291">
        <v>45.63</v>
      </c>
      <c r="C291">
        <v>46.06</v>
      </c>
      <c r="D291">
        <v>45</v>
      </c>
      <c r="E291">
        <v>1171200</v>
      </c>
    </row>
    <row r="292" spans="1:5" x14ac:dyDescent="0.25">
      <c r="A292" s="8">
        <v>35849</v>
      </c>
      <c r="B292">
        <v>45</v>
      </c>
      <c r="C292">
        <v>45.5</v>
      </c>
      <c r="D292">
        <v>44.56</v>
      </c>
      <c r="E292">
        <v>985200</v>
      </c>
    </row>
    <row r="293" spans="1:5" x14ac:dyDescent="0.25">
      <c r="A293" s="8">
        <v>35850</v>
      </c>
      <c r="B293">
        <v>44.38</v>
      </c>
      <c r="C293">
        <v>44.94</v>
      </c>
      <c r="D293">
        <v>44</v>
      </c>
      <c r="E293">
        <v>1364500</v>
      </c>
    </row>
    <row r="294" spans="1:5" x14ac:dyDescent="0.25">
      <c r="A294" s="8">
        <v>35851</v>
      </c>
      <c r="B294">
        <v>46.38</v>
      </c>
      <c r="C294">
        <v>46.38</v>
      </c>
      <c r="D294">
        <v>44.5</v>
      </c>
      <c r="E294">
        <v>2209000</v>
      </c>
    </row>
    <row r="295" spans="1:5" x14ac:dyDescent="0.25">
      <c r="A295" s="8">
        <v>35852</v>
      </c>
      <c r="B295">
        <v>46.94</v>
      </c>
      <c r="C295">
        <v>47.63</v>
      </c>
      <c r="D295">
        <v>46.13</v>
      </c>
      <c r="E295">
        <v>2412000</v>
      </c>
    </row>
    <row r="296" spans="1:5" x14ac:dyDescent="0.25">
      <c r="A296" s="8">
        <v>35853</v>
      </c>
      <c r="B296">
        <v>47</v>
      </c>
      <c r="C296">
        <v>47.13</v>
      </c>
      <c r="D296">
        <v>46</v>
      </c>
      <c r="E296">
        <v>861900</v>
      </c>
    </row>
    <row r="297" spans="1:5" x14ac:dyDescent="0.25">
      <c r="A297" s="8">
        <v>35856</v>
      </c>
      <c r="B297">
        <v>46.88</v>
      </c>
      <c r="C297">
        <v>46.94</v>
      </c>
      <c r="D297">
        <v>46.25</v>
      </c>
      <c r="E297">
        <v>602300</v>
      </c>
    </row>
    <row r="298" spans="1:5" x14ac:dyDescent="0.25">
      <c r="A298" s="8">
        <v>35857</v>
      </c>
      <c r="B298">
        <v>46.88</v>
      </c>
      <c r="C298">
        <v>47.19</v>
      </c>
      <c r="D298">
        <v>46.63</v>
      </c>
      <c r="E298">
        <v>688600</v>
      </c>
    </row>
    <row r="299" spans="1:5" x14ac:dyDescent="0.25">
      <c r="A299" s="8">
        <v>35858</v>
      </c>
      <c r="B299">
        <v>46.75</v>
      </c>
      <c r="C299">
        <v>47.19</v>
      </c>
      <c r="D299">
        <v>46.38</v>
      </c>
      <c r="E299">
        <v>658100</v>
      </c>
    </row>
    <row r="300" spans="1:5" x14ac:dyDescent="0.25">
      <c r="A300" s="8">
        <v>35859</v>
      </c>
      <c r="B300">
        <v>47.19</v>
      </c>
      <c r="C300">
        <v>47.25</v>
      </c>
      <c r="D300">
        <v>46.13</v>
      </c>
      <c r="E300">
        <v>837900</v>
      </c>
    </row>
    <row r="301" spans="1:5" x14ac:dyDescent="0.25">
      <c r="A301" s="8">
        <v>35860</v>
      </c>
      <c r="B301">
        <v>47.69</v>
      </c>
      <c r="C301">
        <v>48</v>
      </c>
      <c r="D301">
        <v>46.81</v>
      </c>
      <c r="E301">
        <v>1048200</v>
      </c>
    </row>
    <row r="302" spans="1:5" x14ac:dyDescent="0.25">
      <c r="A302" s="8">
        <v>35863</v>
      </c>
      <c r="B302">
        <v>47.63</v>
      </c>
      <c r="C302">
        <v>47.88</v>
      </c>
      <c r="D302">
        <v>47.25</v>
      </c>
      <c r="E302">
        <v>668300</v>
      </c>
    </row>
    <row r="303" spans="1:5" x14ac:dyDescent="0.25">
      <c r="A303" s="8">
        <v>35864</v>
      </c>
      <c r="B303">
        <v>47.75</v>
      </c>
      <c r="C303">
        <v>47.94</v>
      </c>
      <c r="D303">
        <v>47.56</v>
      </c>
      <c r="E303">
        <v>877800</v>
      </c>
    </row>
    <row r="304" spans="1:5" x14ac:dyDescent="0.25">
      <c r="A304" s="8">
        <v>35865</v>
      </c>
      <c r="B304">
        <v>47.5</v>
      </c>
      <c r="C304">
        <v>47.69</v>
      </c>
      <c r="D304">
        <v>47.19</v>
      </c>
      <c r="E304">
        <v>712600</v>
      </c>
    </row>
    <row r="305" spans="1:5" x14ac:dyDescent="0.25">
      <c r="A305" s="8">
        <v>35866</v>
      </c>
      <c r="B305">
        <v>47.63</v>
      </c>
      <c r="C305">
        <v>47.69</v>
      </c>
      <c r="D305">
        <v>47</v>
      </c>
      <c r="E305">
        <v>684400</v>
      </c>
    </row>
    <row r="306" spans="1:5" x14ac:dyDescent="0.25">
      <c r="A306" s="8">
        <v>35867</v>
      </c>
      <c r="B306">
        <v>46.81</v>
      </c>
      <c r="C306">
        <v>47.44</v>
      </c>
      <c r="D306">
        <v>46.44</v>
      </c>
      <c r="E306">
        <v>1061600</v>
      </c>
    </row>
    <row r="307" spans="1:5" x14ac:dyDescent="0.25">
      <c r="A307" s="8">
        <v>35870</v>
      </c>
      <c r="B307">
        <v>46</v>
      </c>
      <c r="C307">
        <v>46.94</v>
      </c>
      <c r="D307">
        <v>45.63</v>
      </c>
      <c r="E307">
        <v>766500</v>
      </c>
    </row>
    <row r="308" spans="1:5" x14ac:dyDescent="0.25">
      <c r="A308" s="8">
        <v>35871</v>
      </c>
      <c r="B308">
        <v>45.88</v>
      </c>
      <c r="C308">
        <v>46.31</v>
      </c>
      <c r="D308">
        <v>45.63</v>
      </c>
      <c r="E308">
        <v>477100</v>
      </c>
    </row>
    <row r="309" spans="1:5" x14ac:dyDescent="0.25">
      <c r="A309" s="8">
        <v>35872</v>
      </c>
      <c r="B309">
        <v>46.88</v>
      </c>
      <c r="C309">
        <v>47</v>
      </c>
      <c r="D309">
        <v>45.94</v>
      </c>
      <c r="E309">
        <v>934500</v>
      </c>
    </row>
    <row r="310" spans="1:5" x14ac:dyDescent="0.25">
      <c r="A310" s="8">
        <v>35873</v>
      </c>
      <c r="B310">
        <v>46.94</v>
      </c>
      <c r="C310">
        <v>47.13</v>
      </c>
      <c r="D310">
        <v>46.63</v>
      </c>
      <c r="E310">
        <v>356700</v>
      </c>
    </row>
    <row r="311" spans="1:5" x14ac:dyDescent="0.25">
      <c r="A311" s="8">
        <v>35874</v>
      </c>
      <c r="B311">
        <v>47.25</v>
      </c>
      <c r="C311">
        <v>47.38</v>
      </c>
      <c r="D311">
        <v>46.63</v>
      </c>
      <c r="E311">
        <v>733800</v>
      </c>
    </row>
    <row r="312" spans="1:5" x14ac:dyDescent="0.25">
      <c r="A312" s="8">
        <v>35877</v>
      </c>
      <c r="B312">
        <v>47.5</v>
      </c>
      <c r="C312">
        <v>47.88</v>
      </c>
      <c r="D312">
        <v>47</v>
      </c>
      <c r="E312">
        <v>938200</v>
      </c>
    </row>
    <row r="313" spans="1:5" x14ac:dyDescent="0.25">
      <c r="A313" s="8">
        <v>35878</v>
      </c>
      <c r="B313">
        <v>47.38</v>
      </c>
      <c r="C313">
        <v>47.94</v>
      </c>
      <c r="D313">
        <v>47.25</v>
      </c>
      <c r="E313">
        <v>820900</v>
      </c>
    </row>
    <row r="314" spans="1:5" x14ac:dyDescent="0.25">
      <c r="A314" s="8">
        <v>35879</v>
      </c>
      <c r="B314">
        <v>47.25</v>
      </c>
      <c r="C314">
        <v>47.63</v>
      </c>
      <c r="D314">
        <v>46.94</v>
      </c>
      <c r="E314">
        <v>561800</v>
      </c>
    </row>
    <row r="315" spans="1:5" x14ac:dyDescent="0.25">
      <c r="A315" s="8">
        <v>35880</v>
      </c>
      <c r="B315">
        <v>46.69</v>
      </c>
      <c r="C315">
        <v>47.38</v>
      </c>
      <c r="D315">
        <v>46.63</v>
      </c>
      <c r="E315">
        <v>666100</v>
      </c>
    </row>
    <row r="316" spans="1:5" x14ac:dyDescent="0.25">
      <c r="A316" s="8">
        <v>35881</v>
      </c>
      <c r="B316">
        <v>46.25</v>
      </c>
      <c r="C316">
        <v>47</v>
      </c>
      <c r="D316">
        <v>46.06</v>
      </c>
      <c r="E316">
        <v>499700</v>
      </c>
    </row>
    <row r="317" spans="1:5" x14ac:dyDescent="0.25">
      <c r="A317" s="8">
        <v>35884</v>
      </c>
      <c r="B317">
        <v>46</v>
      </c>
      <c r="C317">
        <v>46.38</v>
      </c>
      <c r="D317">
        <v>45.5</v>
      </c>
      <c r="E317">
        <v>796000</v>
      </c>
    </row>
    <row r="318" spans="1:5" x14ac:dyDescent="0.25">
      <c r="A318" s="8">
        <v>35885</v>
      </c>
      <c r="B318">
        <v>46.38</v>
      </c>
      <c r="C318">
        <v>46.88</v>
      </c>
      <c r="D318">
        <v>45.88</v>
      </c>
      <c r="E318">
        <v>551600</v>
      </c>
    </row>
    <row r="319" spans="1:5" x14ac:dyDescent="0.25">
      <c r="A319" s="8">
        <v>35886</v>
      </c>
      <c r="B319">
        <v>46.38</v>
      </c>
      <c r="C319">
        <v>46.44</v>
      </c>
      <c r="D319">
        <v>45.94</v>
      </c>
      <c r="E319">
        <v>494000</v>
      </c>
    </row>
    <row r="320" spans="1:5" x14ac:dyDescent="0.25">
      <c r="A320" s="8">
        <v>35887</v>
      </c>
      <c r="B320">
        <v>46.81</v>
      </c>
      <c r="C320">
        <v>47.25</v>
      </c>
      <c r="D320">
        <v>46.25</v>
      </c>
      <c r="E320">
        <v>1017300</v>
      </c>
    </row>
    <row r="321" spans="1:5" x14ac:dyDescent="0.25">
      <c r="A321" s="8">
        <v>35888</v>
      </c>
      <c r="B321">
        <v>46.94</v>
      </c>
      <c r="C321">
        <v>47.19</v>
      </c>
      <c r="D321">
        <v>46.63</v>
      </c>
      <c r="E321">
        <v>568900</v>
      </c>
    </row>
    <row r="322" spans="1:5" x14ac:dyDescent="0.25">
      <c r="A322" s="8">
        <v>35891</v>
      </c>
      <c r="B322">
        <v>46.38</v>
      </c>
      <c r="C322">
        <v>47.38</v>
      </c>
      <c r="D322">
        <v>46.38</v>
      </c>
      <c r="E322">
        <v>746900</v>
      </c>
    </row>
    <row r="323" spans="1:5" x14ac:dyDescent="0.25">
      <c r="A323" s="8">
        <v>35892</v>
      </c>
      <c r="B323">
        <v>46.81</v>
      </c>
      <c r="C323">
        <v>46.94</v>
      </c>
      <c r="D323">
        <v>46.44</v>
      </c>
      <c r="E323">
        <v>429600</v>
      </c>
    </row>
    <row r="324" spans="1:5" x14ac:dyDescent="0.25">
      <c r="A324" s="8">
        <v>35893</v>
      </c>
      <c r="B324">
        <v>45.94</v>
      </c>
      <c r="C324">
        <v>46.75</v>
      </c>
      <c r="D324">
        <v>45.56</v>
      </c>
      <c r="E324">
        <v>564300</v>
      </c>
    </row>
    <row r="325" spans="1:5" x14ac:dyDescent="0.25">
      <c r="A325" s="8">
        <v>35894</v>
      </c>
      <c r="B325">
        <v>47.44</v>
      </c>
      <c r="C325">
        <v>47.63</v>
      </c>
      <c r="D325">
        <v>46.06</v>
      </c>
      <c r="E325">
        <v>1429800</v>
      </c>
    </row>
    <row r="326" spans="1:5" x14ac:dyDescent="0.25">
      <c r="A326" s="8">
        <v>35898</v>
      </c>
      <c r="B326">
        <v>47.25</v>
      </c>
      <c r="C326">
        <v>47.56</v>
      </c>
      <c r="D326">
        <v>46.81</v>
      </c>
      <c r="E326">
        <v>609900</v>
      </c>
    </row>
    <row r="327" spans="1:5" x14ac:dyDescent="0.25">
      <c r="A327" s="8">
        <v>35899</v>
      </c>
      <c r="B327">
        <v>50</v>
      </c>
      <c r="C327">
        <v>51.5</v>
      </c>
      <c r="D327">
        <v>47.56</v>
      </c>
      <c r="E327">
        <v>4222000</v>
      </c>
    </row>
    <row r="328" spans="1:5" x14ac:dyDescent="0.25">
      <c r="A328" s="8">
        <v>35900</v>
      </c>
      <c r="B328">
        <v>50.63</v>
      </c>
      <c r="C328">
        <v>51.13</v>
      </c>
      <c r="D328">
        <v>50.19</v>
      </c>
      <c r="E328">
        <v>3676000</v>
      </c>
    </row>
    <row r="329" spans="1:5" x14ac:dyDescent="0.25">
      <c r="A329" s="8">
        <v>35901</v>
      </c>
      <c r="B329">
        <v>50.13</v>
      </c>
      <c r="C329">
        <v>50.44</v>
      </c>
      <c r="D329">
        <v>49.75</v>
      </c>
      <c r="E329">
        <v>2097000</v>
      </c>
    </row>
    <row r="330" spans="1:5" x14ac:dyDescent="0.25">
      <c r="A330" s="8">
        <v>35902</v>
      </c>
      <c r="B330">
        <v>51.81</v>
      </c>
      <c r="C330">
        <v>52.13</v>
      </c>
      <c r="D330">
        <v>49.88</v>
      </c>
      <c r="E330">
        <v>2597000</v>
      </c>
    </row>
    <row r="331" spans="1:5" x14ac:dyDescent="0.25">
      <c r="A331" s="8">
        <v>35905</v>
      </c>
      <c r="B331">
        <v>51.44</v>
      </c>
      <c r="C331">
        <v>52</v>
      </c>
      <c r="D331">
        <v>50.63</v>
      </c>
      <c r="E331">
        <v>1179100</v>
      </c>
    </row>
    <row r="332" spans="1:5" x14ac:dyDescent="0.25">
      <c r="A332" s="8">
        <v>35906</v>
      </c>
      <c r="B332">
        <v>51.13</v>
      </c>
      <c r="C332">
        <v>51.56</v>
      </c>
      <c r="D332">
        <v>50.31</v>
      </c>
      <c r="E332">
        <v>1835000</v>
      </c>
    </row>
    <row r="333" spans="1:5" x14ac:dyDescent="0.25">
      <c r="A333" s="8">
        <v>35907</v>
      </c>
      <c r="B333">
        <v>49.94</v>
      </c>
      <c r="C333">
        <v>50.69</v>
      </c>
      <c r="D333">
        <v>49.75</v>
      </c>
      <c r="E333">
        <v>1319100</v>
      </c>
    </row>
    <row r="334" spans="1:5" x14ac:dyDescent="0.25">
      <c r="A334" s="8">
        <v>35908</v>
      </c>
      <c r="B334">
        <v>49.44</v>
      </c>
      <c r="C334">
        <v>49.94</v>
      </c>
      <c r="D334">
        <v>48.94</v>
      </c>
      <c r="E334">
        <v>2041000</v>
      </c>
    </row>
    <row r="335" spans="1:5" x14ac:dyDescent="0.25">
      <c r="A335" s="8">
        <v>35909</v>
      </c>
      <c r="B335">
        <v>48.56</v>
      </c>
      <c r="C335">
        <v>49</v>
      </c>
      <c r="D335">
        <v>48.31</v>
      </c>
      <c r="E335">
        <v>706400</v>
      </c>
    </row>
    <row r="336" spans="1:5" x14ac:dyDescent="0.25">
      <c r="A336" s="8">
        <v>35912</v>
      </c>
      <c r="B336">
        <v>47.75</v>
      </c>
      <c r="C336">
        <v>48.5</v>
      </c>
      <c r="D336">
        <v>47.44</v>
      </c>
      <c r="E336">
        <v>963600</v>
      </c>
    </row>
    <row r="337" spans="1:5" x14ac:dyDescent="0.25">
      <c r="A337" s="8">
        <v>35913</v>
      </c>
      <c r="B337">
        <v>48.75</v>
      </c>
      <c r="C337">
        <v>49.19</v>
      </c>
      <c r="D337">
        <v>48.06</v>
      </c>
      <c r="E337">
        <v>1451500</v>
      </c>
    </row>
    <row r="338" spans="1:5" x14ac:dyDescent="0.25">
      <c r="A338" s="8">
        <v>35914</v>
      </c>
      <c r="B338">
        <v>48.44</v>
      </c>
      <c r="C338">
        <v>48.69</v>
      </c>
      <c r="D338">
        <v>48.25</v>
      </c>
      <c r="E338">
        <v>901000</v>
      </c>
    </row>
    <row r="339" spans="1:5" x14ac:dyDescent="0.25">
      <c r="A339" s="8">
        <v>35915</v>
      </c>
      <c r="B339">
        <v>49.19</v>
      </c>
      <c r="C339">
        <v>49.5</v>
      </c>
      <c r="D339">
        <v>48.25</v>
      </c>
      <c r="E339">
        <v>1435800</v>
      </c>
    </row>
    <row r="340" spans="1:5" x14ac:dyDescent="0.25">
      <c r="A340" s="8">
        <v>35916</v>
      </c>
      <c r="B340">
        <v>50.75</v>
      </c>
      <c r="C340">
        <v>51.13</v>
      </c>
      <c r="D340">
        <v>49.19</v>
      </c>
      <c r="E340">
        <v>1555800</v>
      </c>
    </row>
    <row r="341" spans="1:5" x14ac:dyDescent="0.25">
      <c r="A341" s="8">
        <v>35919</v>
      </c>
      <c r="B341">
        <v>50.06</v>
      </c>
      <c r="C341">
        <v>51.94</v>
      </c>
      <c r="D341">
        <v>49.94</v>
      </c>
      <c r="E341">
        <v>708500</v>
      </c>
    </row>
    <row r="342" spans="1:5" x14ac:dyDescent="0.25">
      <c r="A342" s="8">
        <v>35920</v>
      </c>
      <c r="B342">
        <v>52.25</v>
      </c>
      <c r="C342">
        <v>52.25</v>
      </c>
      <c r="D342">
        <v>50.25</v>
      </c>
      <c r="E342">
        <v>6938000</v>
      </c>
    </row>
    <row r="343" spans="1:5" x14ac:dyDescent="0.25">
      <c r="A343" s="8">
        <v>35921</v>
      </c>
      <c r="B343">
        <v>52.63</v>
      </c>
      <c r="C343">
        <v>52.94</v>
      </c>
      <c r="D343">
        <v>51.75</v>
      </c>
      <c r="E343">
        <v>2363000</v>
      </c>
    </row>
    <row r="344" spans="1:5" x14ac:dyDescent="0.25">
      <c r="A344" s="8">
        <v>35922</v>
      </c>
      <c r="B344">
        <v>52.75</v>
      </c>
      <c r="C344">
        <v>52.88</v>
      </c>
      <c r="D344">
        <v>52</v>
      </c>
      <c r="E344">
        <v>1760000</v>
      </c>
    </row>
    <row r="345" spans="1:5" x14ac:dyDescent="0.25">
      <c r="A345" s="8">
        <v>35923</v>
      </c>
      <c r="B345">
        <v>52.94</v>
      </c>
      <c r="C345">
        <v>52.94</v>
      </c>
      <c r="D345">
        <v>52.31</v>
      </c>
      <c r="E345">
        <v>1198000</v>
      </c>
    </row>
    <row r="346" spans="1:5" x14ac:dyDescent="0.25">
      <c r="A346" s="8">
        <v>35926</v>
      </c>
      <c r="B346">
        <v>53</v>
      </c>
      <c r="C346">
        <v>53.19</v>
      </c>
      <c r="D346">
        <v>52.5</v>
      </c>
      <c r="E346">
        <v>939600</v>
      </c>
    </row>
    <row r="347" spans="1:5" x14ac:dyDescent="0.25">
      <c r="A347" s="8">
        <v>35927</v>
      </c>
      <c r="B347">
        <v>52.94</v>
      </c>
      <c r="C347">
        <v>53.31</v>
      </c>
      <c r="D347">
        <v>51.5</v>
      </c>
      <c r="E347">
        <v>1000600</v>
      </c>
    </row>
    <row r="348" spans="1:5" x14ac:dyDescent="0.25">
      <c r="A348" s="8">
        <v>35928</v>
      </c>
      <c r="B348">
        <v>52.31</v>
      </c>
      <c r="C348">
        <v>52.63</v>
      </c>
      <c r="D348">
        <v>52.19</v>
      </c>
      <c r="E348">
        <v>2064000</v>
      </c>
    </row>
    <row r="349" spans="1:5" x14ac:dyDescent="0.25">
      <c r="A349" s="8">
        <v>35929</v>
      </c>
      <c r="B349">
        <v>51.38</v>
      </c>
      <c r="C349">
        <v>52.25</v>
      </c>
      <c r="D349">
        <v>51.19</v>
      </c>
      <c r="E349">
        <v>1650000</v>
      </c>
    </row>
    <row r="350" spans="1:5" x14ac:dyDescent="0.25">
      <c r="A350" s="8">
        <v>35930</v>
      </c>
      <c r="B350">
        <v>50.75</v>
      </c>
      <c r="C350">
        <v>51.94</v>
      </c>
      <c r="D350">
        <v>50.75</v>
      </c>
      <c r="E350">
        <v>953600</v>
      </c>
    </row>
    <row r="351" spans="1:5" x14ac:dyDescent="0.25">
      <c r="A351" s="8">
        <v>35933</v>
      </c>
      <c r="B351">
        <v>51.38</v>
      </c>
      <c r="C351">
        <v>51.5</v>
      </c>
      <c r="D351">
        <v>50.81</v>
      </c>
      <c r="E351">
        <v>648700</v>
      </c>
    </row>
    <row r="352" spans="1:5" x14ac:dyDescent="0.25">
      <c r="A352" s="8">
        <v>35934</v>
      </c>
      <c r="B352">
        <v>51.13</v>
      </c>
      <c r="C352">
        <v>51.69</v>
      </c>
      <c r="D352">
        <v>50.88</v>
      </c>
      <c r="E352">
        <v>888600</v>
      </c>
    </row>
    <row r="353" spans="1:5" x14ac:dyDescent="0.25">
      <c r="A353" s="8">
        <v>35935</v>
      </c>
      <c r="B353">
        <v>51</v>
      </c>
      <c r="C353">
        <v>51.13</v>
      </c>
      <c r="D353">
        <v>50.5</v>
      </c>
      <c r="E353">
        <v>803300</v>
      </c>
    </row>
    <row r="354" spans="1:5" x14ac:dyDescent="0.25">
      <c r="A354" s="8">
        <v>35936</v>
      </c>
      <c r="B354">
        <v>50.5</v>
      </c>
      <c r="C354">
        <v>51.31</v>
      </c>
      <c r="D354">
        <v>50.38</v>
      </c>
      <c r="E354">
        <v>609400</v>
      </c>
    </row>
    <row r="355" spans="1:5" x14ac:dyDescent="0.25">
      <c r="A355" s="8">
        <v>35937</v>
      </c>
      <c r="B355">
        <v>50.06</v>
      </c>
      <c r="C355">
        <v>50.63</v>
      </c>
      <c r="D355">
        <v>49.63</v>
      </c>
      <c r="E355">
        <v>522100</v>
      </c>
    </row>
    <row r="356" spans="1:5" x14ac:dyDescent="0.25">
      <c r="A356" s="8">
        <v>35941</v>
      </c>
      <c r="B356">
        <v>49.69</v>
      </c>
      <c r="C356">
        <v>50.44</v>
      </c>
      <c r="D356">
        <v>49.56</v>
      </c>
      <c r="E356">
        <v>1054100</v>
      </c>
    </row>
    <row r="357" spans="1:5" x14ac:dyDescent="0.25">
      <c r="A357" s="8">
        <v>35942</v>
      </c>
      <c r="B357">
        <v>48.88</v>
      </c>
      <c r="C357">
        <v>49.44</v>
      </c>
      <c r="D357">
        <v>48.56</v>
      </c>
      <c r="E357">
        <v>3544000</v>
      </c>
    </row>
    <row r="358" spans="1:5" x14ac:dyDescent="0.25">
      <c r="A358" s="8">
        <v>35943</v>
      </c>
      <c r="B358">
        <v>49.88</v>
      </c>
      <c r="C358">
        <v>50.13</v>
      </c>
      <c r="D358">
        <v>48.69</v>
      </c>
      <c r="E358">
        <v>1429800</v>
      </c>
    </row>
    <row r="359" spans="1:5" x14ac:dyDescent="0.25">
      <c r="A359" s="8">
        <v>35944</v>
      </c>
      <c r="B359">
        <v>50.13</v>
      </c>
      <c r="C359">
        <v>50.19</v>
      </c>
      <c r="D359">
        <v>49.63</v>
      </c>
      <c r="E359">
        <v>656300</v>
      </c>
    </row>
    <row r="360" spans="1:5" x14ac:dyDescent="0.25">
      <c r="A360" s="8">
        <v>35947</v>
      </c>
      <c r="B360">
        <v>49.75</v>
      </c>
      <c r="C360">
        <v>50.69</v>
      </c>
      <c r="D360">
        <v>49.31</v>
      </c>
      <c r="E360">
        <v>678900</v>
      </c>
    </row>
    <row r="361" spans="1:5" x14ac:dyDescent="0.25">
      <c r="A361" s="8">
        <v>35948</v>
      </c>
      <c r="B361">
        <v>50.25</v>
      </c>
      <c r="C361">
        <v>50.44</v>
      </c>
      <c r="D361">
        <v>49.69</v>
      </c>
      <c r="E361">
        <v>797200</v>
      </c>
    </row>
    <row r="362" spans="1:5" x14ac:dyDescent="0.25">
      <c r="A362" s="8">
        <v>35949</v>
      </c>
      <c r="B362">
        <v>49.88</v>
      </c>
      <c r="C362">
        <v>50.75</v>
      </c>
      <c r="D362">
        <v>49.81</v>
      </c>
      <c r="E362">
        <v>658900</v>
      </c>
    </row>
    <row r="363" spans="1:5" x14ac:dyDescent="0.25">
      <c r="A363" s="8">
        <v>35950</v>
      </c>
      <c r="B363">
        <v>50.13</v>
      </c>
      <c r="C363">
        <v>50.38</v>
      </c>
      <c r="D363">
        <v>49.75</v>
      </c>
      <c r="E363">
        <v>832200</v>
      </c>
    </row>
    <row r="364" spans="1:5" x14ac:dyDescent="0.25">
      <c r="A364" s="8">
        <v>35951</v>
      </c>
      <c r="B364">
        <v>51.5</v>
      </c>
      <c r="C364">
        <v>51.56</v>
      </c>
      <c r="D364">
        <v>50.19</v>
      </c>
      <c r="E364">
        <v>766400</v>
      </c>
    </row>
    <row r="365" spans="1:5" x14ac:dyDescent="0.25">
      <c r="A365" s="8">
        <v>35954</v>
      </c>
      <c r="B365">
        <v>51.75</v>
      </c>
      <c r="C365">
        <v>51.94</v>
      </c>
      <c r="D365">
        <v>51.19</v>
      </c>
      <c r="E365">
        <v>641800</v>
      </c>
    </row>
    <row r="366" spans="1:5" x14ac:dyDescent="0.25">
      <c r="A366" s="8">
        <v>35955</v>
      </c>
      <c r="B366">
        <v>50.81</v>
      </c>
      <c r="C366">
        <v>52</v>
      </c>
      <c r="D366">
        <v>50.5</v>
      </c>
      <c r="E366">
        <v>754800</v>
      </c>
    </row>
    <row r="367" spans="1:5" x14ac:dyDescent="0.25">
      <c r="A367" s="8">
        <v>35956</v>
      </c>
      <c r="B367">
        <v>50.5</v>
      </c>
      <c r="C367">
        <v>51.19</v>
      </c>
      <c r="D367">
        <v>50.25</v>
      </c>
      <c r="E367">
        <v>910900</v>
      </c>
    </row>
    <row r="368" spans="1:5" x14ac:dyDescent="0.25">
      <c r="A368" s="8">
        <v>35957</v>
      </c>
      <c r="B368">
        <v>49.75</v>
      </c>
      <c r="C368">
        <v>50.5</v>
      </c>
      <c r="D368">
        <v>49.63</v>
      </c>
      <c r="E368">
        <v>730100</v>
      </c>
    </row>
    <row r="369" spans="1:5" x14ac:dyDescent="0.25">
      <c r="A369" s="8">
        <v>35958</v>
      </c>
      <c r="B369">
        <v>49.88</v>
      </c>
      <c r="C369">
        <v>50.06</v>
      </c>
      <c r="D369">
        <v>49.5</v>
      </c>
      <c r="E369">
        <v>707600</v>
      </c>
    </row>
    <row r="370" spans="1:5" x14ac:dyDescent="0.25">
      <c r="A370" s="8">
        <v>35961</v>
      </c>
      <c r="B370">
        <v>49.38</v>
      </c>
      <c r="C370">
        <v>49.63</v>
      </c>
      <c r="D370">
        <v>48.44</v>
      </c>
      <c r="E370">
        <v>1278600</v>
      </c>
    </row>
    <row r="371" spans="1:5" x14ac:dyDescent="0.25">
      <c r="A371" s="8">
        <v>35962</v>
      </c>
      <c r="B371">
        <v>48.81</v>
      </c>
      <c r="C371">
        <v>49.5</v>
      </c>
      <c r="D371">
        <v>48.69</v>
      </c>
      <c r="E371">
        <v>586700</v>
      </c>
    </row>
    <row r="372" spans="1:5" x14ac:dyDescent="0.25">
      <c r="A372" s="8">
        <v>35963</v>
      </c>
      <c r="B372">
        <v>49.75</v>
      </c>
      <c r="C372">
        <v>50</v>
      </c>
      <c r="D372">
        <v>48.94</v>
      </c>
      <c r="E372">
        <v>969500</v>
      </c>
    </row>
    <row r="373" spans="1:5" x14ac:dyDescent="0.25">
      <c r="A373" s="8">
        <v>35964</v>
      </c>
      <c r="B373">
        <v>49.63</v>
      </c>
      <c r="C373">
        <v>49.94</v>
      </c>
      <c r="D373">
        <v>49.31</v>
      </c>
      <c r="E373">
        <v>428700</v>
      </c>
    </row>
    <row r="374" spans="1:5" x14ac:dyDescent="0.25">
      <c r="A374" s="8">
        <v>35965</v>
      </c>
      <c r="B374">
        <v>49.81</v>
      </c>
      <c r="C374">
        <v>50.13</v>
      </c>
      <c r="D374">
        <v>49.19</v>
      </c>
      <c r="E374">
        <v>1001400</v>
      </c>
    </row>
    <row r="375" spans="1:5" x14ac:dyDescent="0.25">
      <c r="A375" s="8">
        <v>35968</v>
      </c>
      <c r="B375">
        <v>49.63</v>
      </c>
      <c r="C375">
        <v>50.69</v>
      </c>
      <c r="D375">
        <v>49.63</v>
      </c>
      <c r="E375">
        <v>994400</v>
      </c>
    </row>
    <row r="376" spans="1:5" x14ac:dyDescent="0.25">
      <c r="A376" s="8">
        <v>35969</v>
      </c>
      <c r="B376">
        <v>49.63</v>
      </c>
      <c r="C376">
        <v>50.19</v>
      </c>
      <c r="D376">
        <v>49.5</v>
      </c>
      <c r="E376">
        <v>705600</v>
      </c>
    </row>
    <row r="377" spans="1:5" x14ac:dyDescent="0.25">
      <c r="A377" s="8">
        <v>35970</v>
      </c>
      <c r="B377">
        <v>49.38</v>
      </c>
      <c r="C377">
        <v>49.63</v>
      </c>
      <c r="D377">
        <v>49.13</v>
      </c>
      <c r="E377">
        <v>953700</v>
      </c>
    </row>
    <row r="378" spans="1:5" x14ac:dyDescent="0.25">
      <c r="A378" s="8">
        <v>35971</v>
      </c>
      <c r="B378">
        <v>49.94</v>
      </c>
      <c r="C378">
        <v>50.38</v>
      </c>
      <c r="D378">
        <v>49.25</v>
      </c>
      <c r="E378">
        <v>898100</v>
      </c>
    </row>
    <row r="379" spans="1:5" x14ac:dyDescent="0.25">
      <c r="A379" s="8">
        <v>35972</v>
      </c>
      <c r="B379">
        <v>50.63</v>
      </c>
      <c r="C379">
        <v>51.06</v>
      </c>
      <c r="D379">
        <v>49.81</v>
      </c>
      <c r="E379">
        <v>1287500</v>
      </c>
    </row>
    <row r="380" spans="1:5" x14ac:dyDescent="0.25">
      <c r="A380" s="8">
        <v>35975</v>
      </c>
      <c r="B380">
        <v>52.19</v>
      </c>
      <c r="C380">
        <v>52.44</v>
      </c>
      <c r="D380">
        <v>51</v>
      </c>
      <c r="E380">
        <v>1341500</v>
      </c>
    </row>
    <row r="381" spans="1:5" x14ac:dyDescent="0.25">
      <c r="A381" s="8">
        <v>35976</v>
      </c>
      <c r="B381">
        <v>54.06</v>
      </c>
      <c r="C381">
        <v>54.31</v>
      </c>
      <c r="D381">
        <v>52.19</v>
      </c>
      <c r="E381">
        <v>1577700</v>
      </c>
    </row>
    <row r="382" spans="1:5" x14ac:dyDescent="0.25">
      <c r="A382" s="8">
        <v>35977</v>
      </c>
      <c r="B382">
        <v>53.88</v>
      </c>
      <c r="C382">
        <v>54.63</v>
      </c>
      <c r="D382">
        <v>53.5</v>
      </c>
      <c r="E382">
        <v>1248200</v>
      </c>
    </row>
    <row r="383" spans="1:5" x14ac:dyDescent="0.25">
      <c r="A383" s="8">
        <v>35978</v>
      </c>
      <c r="B383">
        <v>54.25</v>
      </c>
      <c r="C383">
        <v>55.06</v>
      </c>
      <c r="D383">
        <v>53.94</v>
      </c>
      <c r="E383">
        <v>1617000</v>
      </c>
    </row>
    <row r="384" spans="1:5" x14ac:dyDescent="0.25">
      <c r="A384" s="8">
        <v>35982</v>
      </c>
      <c r="B384">
        <v>54.56</v>
      </c>
      <c r="C384">
        <v>54.88</v>
      </c>
      <c r="D384">
        <v>54.25</v>
      </c>
      <c r="E384">
        <v>657200</v>
      </c>
    </row>
    <row r="385" spans="1:5" x14ac:dyDescent="0.25">
      <c r="A385" s="8">
        <v>35983</v>
      </c>
      <c r="B385">
        <v>54.44</v>
      </c>
      <c r="C385">
        <v>54.75</v>
      </c>
      <c r="D385">
        <v>54.25</v>
      </c>
      <c r="E385">
        <v>686000</v>
      </c>
    </row>
    <row r="386" spans="1:5" x14ac:dyDescent="0.25">
      <c r="A386" s="8">
        <v>35984</v>
      </c>
      <c r="B386">
        <v>54.5</v>
      </c>
      <c r="C386">
        <v>54.69</v>
      </c>
      <c r="D386">
        <v>54.06</v>
      </c>
      <c r="E386">
        <v>697200</v>
      </c>
    </row>
    <row r="387" spans="1:5" x14ac:dyDescent="0.25">
      <c r="A387" s="8">
        <v>35985</v>
      </c>
      <c r="B387">
        <v>54.5</v>
      </c>
      <c r="C387">
        <v>54.63</v>
      </c>
      <c r="D387">
        <v>54.25</v>
      </c>
      <c r="E387">
        <v>1280400</v>
      </c>
    </row>
    <row r="388" spans="1:5" x14ac:dyDescent="0.25">
      <c r="A388" s="8">
        <v>35986</v>
      </c>
      <c r="B388">
        <v>54.69</v>
      </c>
      <c r="C388">
        <v>54.81</v>
      </c>
      <c r="D388">
        <v>54.19</v>
      </c>
      <c r="E388">
        <v>587400</v>
      </c>
    </row>
    <row r="389" spans="1:5" x14ac:dyDescent="0.25">
      <c r="A389" s="8">
        <v>35989</v>
      </c>
      <c r="B389">
        <v>55.63</v>
      </c>
      <c r="C389">
        <v>55.94</v>
      </c>
      <c r="D389">
        <v>54.75</v>
      </c>
      <c r="E389">
        <v>1261400</v>
      </c>
    </row>
    <row r="390" spans="1:5" x14ac:dyDescent="0.25">
      <c r="A390" s="8">
        <v>35990</v>
      </c>
      <c r="B390">
        <v>55.75</v>
      </c>
      <c r="C390">
        <v>56.75</v>
      </c>
      <c r="D390">
        <v>55.13</v>
      </c>
      <c r="E390">
        <v>1482400</v>
      </c>
    </row>
    <row r="391" spans="1:5" x14ac:dyDescent="0.25">
      <c r="A391" s="8">
        <v>35991</v>
      </c>
      <c r="B391">
        <v>56.06</v>
      </c>
      <c r="C391">
        <v>57.06</v>
      </c>
      <c r="D391">
        <v>55</v>
      </c>
      <c r="E391">
        <v>1115500</v>
      </c>
    </row>
    <row r="392" spans="1:5" x14ac:dyDescent="0.25">
      <c r="A392" s="8">
        <v>35992</v>
      </c>
      <c r="B392">
        <v>57.75</v>
      </c>
      <c r="C392">
        <v>57.75</v>
      </c>
      <c r="D392">
        <v>55.94</v>
      </c>
      <c r="E392">
        <v>1506900</v>
      </c>
    </row>
    <row r="393" spans="1:5" x14ac:dyDescent="0.25">
      <c r="A393" s="8">
        <v>35993</v>
      </c>
      <c r="B393">
        <v>57.94</v>
      </c>
      <c r="C393">
        <v>58.19</v>
      </c>
      <c r="D393">
        <v>57.25</v>
      </c>
      <c r="E393">
        <v>952100</v>
      </c>
    </row>
    <row r="394" spans="1:5" x14ac:dyDescent="0.25">
      <c r="A394" s="8">
        <v>35996</v>
      </c>
      <c r="B394">
        <v>56.69</v>
      </c>
      <c r="C394">
        <v>58.44</v>
      </c>
      <c r="D394">
        <v>56.13</v>
      </c>
      <c r="E394">
        <v>1158800</v>
      </c>
    </row>
    <row r="395" spans="1:5" x14ac:dyDescent="0.25">
      <c r="A395" s="8">
        <v>35997</v>
      </c>
      <c r="B395">
        <v>56.44</v>
      </c>
      <c r="C395">
        <v>56.63</v>
      </c>
      <c r="D395">
        <v>55.81</v>
      </c>
      <c r="E395">
        <v>550800</v>
      </c>
    </row>
    <row r="396" spans="1:5" x14ac:dyDescent="0.25">
      <c r="A396" s="8">
        <v>35998</v>
      </c>
      <c r="B396">
        <v>56.5</v>
      </c>
      <c r="C396">
        <v>56.5</v>
      </c>
      <c r="D396">
        <v>55.81</v>
      </c>
      <c r="E396">
        <v>544300</v>
      </c>
    </row>
    <row r="397" spans="1:5" x14ac:dyDescent="0.25">
      <c r="A397" s="8">
        <v>35999</v>
      </c>
      <c r="B397">
        <v>56.5</v>
      </c>
      <c r="C397">
        <v>56.56</v>
      </c>
      <c r="D397">
        <v>55.56</v>
      </c>
      <c r="E397">
        <v>1133100</v>
      </c>
    </row>
    <row r="398" spans="1:5" x14ac:dyDescent="0.25">
      <c r="A398" s="8">
        <v>36000</v>
      </c>
      <c r="B398">
        <v>55.25</v>
      </c>
      <c r="C398">
        <v>56.63</v>
      </c>
      <c r="D398">
        <v>54.13</v>
      </c>
      <c r="E398">
        <v>1688000</v>
      </c>
    </row>
    <row r="399" spans="1:5" x14ac:dyDescent="0.25">
      <c r="A399" s="8">
        <v>36003</v>
      </c>
      <c r="B399">
        <v>54.88</v>
      </c>
      <c r="C399">
        <v>55</v>
      </c>
      <c r="D399">
        <v>53.88</v>
      </c>
      <c r="E399">
        <v>1287200</v>
      </c>
    </row>
    <row r="400" spans="1:5" x14ac:dyDescent="0.25">
      <c r="A400" s="8">
        <v>36004</v>
      </c>
      <c r="B400">
        <v>54.25</v>
      </c>
      <c r="C400">
        <v>55.25</v>
      </c>
      <c r="D400">
        <v>53.44</v>
      </c>
      <c r="E400">
        <v>1169500</v>
      </c>
    </row>
    <row r="401" spans="1:5" x14ac:dyDescent="0.25">
      <c r="A401" s="8">
        <v>36005</v>
      </c>
      <c r="B401">
        <v>53.69</v>
      </c>
      <c r="C401">
        <v>54.63</v>
      </c>
      <c r="D401">
        <v>53.63</v>
      </c>
      <c r="E401">
        <v>1455000</v>
      </c>
    </row>
    <row r="402" spans="1:5" x14ac:dyDescent="0.25">
      <c r="A402" s="8">
        <v>36006</v>
      </c>
      <c r="B402">
        <v>54.19</v>
      </c>
      <c r="C402">
        <v>54.44</v>
      </c>
      <c r="D402">
        <v>53.5</v>
      </c>
      <c r="E402">
        <v>888800</v>
      </c>
    </row>
    <row r="403" spans="1:5" x14ac:dyDescent="0.25">
      <c r="A403" s="8">
        <v>36007</v>
      </c>
      <c r="B403">
        <v>52.94</v>
      </c>
      <c r="C403">
        <v>54.13</v>
      </c>
      <c r="D403">
        <v>52.25</v>
      </c>
      <c r="E403">
        <v>977700</v>
      </c>
    </row>
    <row r="404" spans="1:5" x14ac:dyDescent="0.25">
      <c r="A404" s="8">
        <v>36010</v>
      </c>
      <c r="B404">
        <v>52.13</v>
      </c>
      <c r="C404">
        <v>53.31</v>
      </c>
      <c r="D404">
        <v>52</v>
      </c>
      <c r="E404">
        <v>932500</v>
      </c>
    </row>
    <row r="405" spans="1:5" x14ac:dyDescent="0.25">
      <c r="A405" s="8">
        <v>36011</v>
      </c>
      <c r="B405">
        <v>50</v>
      </c>
      <c r="C405">
        <v>52.63</v>
      </c>
      <c r="D405">
        <v>49.88</v>
      </c>
      <c r="E405">
        <v>2129000</v>
      </c>
    </row>
    <row r="406" spans="1:5" x14ac:dyDescent="0.25">
      <c r="A406" s="8">
        <v>36012</v>
      </c>
      <c r="B406">
        <v>49.25</v>
      </c>
      <c r="C406">
        <v>50.44</v>
      </c>
      <c r="D406">
        <v>48.13</v>
      </c>
      <c r="E406">
        <v>1744000</v>
      </c>
    </row>
    <row r="407" spans="1:5" x14ac:dyDescent="0.25">
      <c r="A407" s="8">
        <v>36013</v>
      </c>
      <c r="B407">
        <v>48.5</v>
      </c>
      <c r="C407">
        <v>49.25</v>
      </c>
      <c r="D407">
        <v>47.94</v>
      </c>
      <c r="E407">
        <v>1376700</v>
      </c>
    </row>
    <row r="408" spans="1:5" x14ac:dyDescent="0.25">
      <c r="A408" s="8">
        <v>36014</v>
      </c>
      <c r="B408">
        <v>49.75</v>
      </c>
      <c r="C408">
        <v>50.25</v>
      </c>
      <c r="D408">
        <v>48.44</v>
      </c>
      <c r="E408">
        <v>1008900</v>
      </c>
    </row>
    <row r="409" spans="1:5" x14ac:dyDescent="0.25">
      <c r="A409" s="8">
        <v>36017</v>
      </c>
      <c r="B409">
        <v>49.25</v>
      </c>
      <c r="C409">
        <v>49.56</v>
      </c>
      <c r="D409">
        <v>48.63</v>
      </c>
      <c r="E409">
        <v>574400</v>
      </c>
    </row>
    <row r="410" spans="1:5" x14ac:dyDescent="0.25">
      <c r="A410" s="8">
        <v>36018</v>
      </c>
      <c r="B410">
        <v>47.75</v>
      </c>
      <c r="C410">
        <v>48.88</v>
      </c>
      <c r="D410">
        <v>47.5</v>
      </c>
      <c r="E410">
        <v>890400</v>
      </c>
    </row>
    <row r="411" spans="1:5" x14ac:dyDescent="0.25">
      <c r="A411" s="8">
        <v>36019</v>
      </c>
      <c r="B411">
        <v>47.75</v>
      </c>
      <c r="C411">
        <v>48.44</v>
      </c>
      <c r="D411">
        <v>47.63</v>
      </c>
      <c r="E411">
        <v>1097500</v>
      </c>
    </row>
    <row r="412" spans="1:5" x14ac:dyDescent="0.25">
      <c r="A412" s="8">
        <v>36020</v>
      </c>
      <c r="B412">
        <v>47.56</v>
      </c>
      <c r="C412">
        <v>48.19</v>
      </c>
      <c r="D412">
        <v>46.88</v>
      </c>
      <c r="E412">
        <v>676800</v>
      </c>
    </row>
    <row r="413" spans="1:5" x14ac:dyDescent="0.25">
      <c r="A413" s="8">
        <v>36021</v>
      </c>
      <c r="B413">
        <v>46.75</v>
      </c>
      <c r="C413">
        <v>47.94</v>
      </c>
      <c r="D413">
        <v>46.31</v>
      </c>
      <c r="E413">
        <v>603400</v>
      </c>
    </row>
    <row r="414" spans="1:5" x14ac:dyDescent="0.25">
      <c r="A414" s="8">
        <v>36024</v>
      </c>
      <c r="B414">
        <v>47.56</v>
      </c>
      <c r="C414">
        <v>48.25</v>
      </c>
      <c r="D414">
        <v>46.56</v>
      </c>
      <c r="E414">
        <v>1111200</v>
      </c>
    </row>
    <row r="415" spans="1:5" x14ac:dyDescent="0.25">
      <c r="A415" s="8">
        <v>36025</v>
      </c>
      <c r="B415">
        <v>47.44</v>
      </c>
      <c r="C415">
        <v>47.88</v>
      </c>
      <c r="D415">
        <v>46.94</v>
      </c>
      <c r="E415">
        <v>614600</v>
      </c>
    </row>
    <row r="416" spans="1:5" x14ac:dyDescent="0.25">
      <c r="A416" s="8">
        <v>36026</v>
      </c>
      <c r="B416">
        <v>49.06</v>
      </c>
      <c r="C416">
        <v>49.66</v>
      </c>
      <c r="D416">
        <v>47.63</v>
      </c>
      <c r="E416">
        <v>954300</v>
      </c>
    </row>
    <row r="417" spans="1:5" x14ac:dyDescent="0.25">
      <c r="A417" s="8">
        <v>36027</v>
      </c>
      <c r="B417">
        <v>49.06</v>
      </c>
      <c r="C417">
        <v>49.38</v>
      </c>
      <c r="D417">
        <v>48.63</v>
      </c>
      <c r="E417">
        <v>488100</v>
      </c>
    </row>
    <row r="418" spans="1:5" x14ac:dyDescent="0.25">
      <c r="A418" s="8">
        <v>36028</v>
      </c>
      <c r="B418">
        <v>47.38</v>
      </c>
      <c r="C418">
        <v>48.38</v>
      </c>
      <c r="D418">
        <v>45.88</v>
      </c>
      <c r="E418">
        <v>1394000</v>
      </c>
    </row>
    <row r="419" spans="1:5" x14ac:dyDescent="0.25">
      <c r="A419" s="8">
        <v>36031</v>
      </c>
      <c r="B419">
        <v>47.06</v>
      </c>
      <c r="C419">
        <v>48.06</v>
      </c>
      <c r="D419">
        <v>46.88</v>
      </c>
      <c r="E419">
        <v>1014500</v>
      </c>
    </row>
    <row r="420" spans="1:5" x14ac:dyDescent="0.25">
      <c r="A420" s="8">
        <v>36032</v>
      </c>
      <c r="B420">
        <v>47.25</v>
      </c>
      <c r="C420">
        <v>47.94</v>
      </c>
      <c r="D420">
        <v>47.19</v>
      </c>
      <c r="E420">
        <v>1293800</v>
      </c>
    </row>
    <row r="421" spans="1:5" x14ac:dyDescent="0.25">
      <c r="A421" s="8">
        <v>36033</v>
      </c>
      <c r="B421">
        <v>47.31</v>
      </c>
      <c r="C421">
        <v>47.75</v>
      </c>
      <c r="D421">
        <v>47</v>
      </c>
      <c r="E421">
        <v>946200</v>
      </c>
    </row>
    <row r="422" spans="1:5" x14ac:dyDescent="0.25">
      <c r="A422" s="8">
        <v>36034</v>
      </c>
      <c r="B422">
        <v>46</v>
      </c>
      <c r="C422">
        <v>47.25</v>
      </c>
      <c r="D422">
        <v>45.38</v>
      </c>
      <c r="E422">
        <v>934400</v>
      </c>
    </row>
    <row r="423" spans="1:5" x14ac:dyDescent="0.25">
      <c r="A423" s="8">
        <v>36035</v>
      </c>
      <c r="B423">
        <v>44.06</v>
      </c>
      <c r="C423">
        <v>46.5</v>
      </c>
      <c r="D423">
        <v>43.94</v>
      </c>
      <c r="E423">
        <v>1574700</v>
      </c>
    </row>
    <row r="424" spans="1:5" x14ac:dyDescent="0.25">
      <c r="A424" s="8">
        <v>36038</v>
      </c>
      <c r="B424">
        <v>42.31</v>
      </c>
      <c r="C424">
        <v>45.63</v>
      </c>
      <c r="D424">
        <v>41.88</v>
      </c>
      <c r="E424">
        <v>1948000</v>
      </c>
    </row>
    <row r="425" spans="1:5" x14ac:dyDescent="0.25">
      <c r="A425" s="8">
        <v>36039</v>
      </c>
      <c r="B425">
        <v>43.13</v>
      </c>
      <c r="C425">
        <v>43.38</v>
      </c>
      <c r="D425">
        <v>40.630000000000003</v>
      </c>
      <c r="E425">
        <v>1568000</v>
      </c>
    </row>
    <row r="426" spans="1:5" x14ac:dyDescent="0.25">
      <c r="A426" s="8">
        <v>36040</v>
      </c>
      <c r="B426">
        <v>44.5</v>
      </c>
      <c r="C426">
        <v>45.69</v>
      </c>
      <c r="D426">
        <v>42.94</v>
      </c>
      <c r="E426">
        <v>1145700</v>
      </c>
    </row>
    <row r="427" spans="1:5" x14ac:dyDescent="0.25">
      <c r="A427" s="8">
        <v>36041</v>
      </c>
      <c r="B427">
        <v>43.69</v>
      </c>
      <c r="C427">
        <v>44.75</v>
      </c>
      <c r="D427">
        <v>43.19</v>
      </c>
      <c r="E427">
        <v>1626000</v>
      </c>
    </row>
    <row r="428" spans="1:5" x14ac:dyDescent="0.25">
      <c r="A428" s="8">
        <v>36042</v>
      </c>
      <c r="B428">
        <v>43.44</v>
      </c>
      <c r="C428">
        <v>44.5</v>
      </c>
      <c r="D428">
        <v>42.75</v>
      </c>
      <c r="E428">
        <v>848500</v>
      </c>
    </row>
    <row r="429" spans="1:5" x14ac:dyDescent="0.25">
      <c r="A429" s="8">
        <v>36046</v>
      </c>
      <c r="B429">
        <v>45</v>
      </c>
      <c r="C429">
        <v>46.06</v>
      </c>
      <c r="D429">
        <v>43.88</v>
      </c>
      <c r="E429">
        <v>773600</v>
      </c>
    </row>
    <row r="430" spans="1:5" x14ac:dyDescent="0.25">
      <c r="A430" s="8">
        <v>36047</v>
      </c>
      <c r="B430">
        <v>44.75</v>
      </c>
      <c r="C430">
        <v>46.5</v>
      </c>
      <c r="D430">
        <v>44.34</v>
      </c>
      <c r="E430">
        <v>909800</v>
      </c>
    </row>
    <row r="431" spans="1:5" x14ac:dyDescent="0.25">
      <c r="A431" s="8">
        <v>36048</v>
      </c>
      <c r="B431">
        <v>44.19</v>
      </c>
      <c r="C431">
        <v>44.5</v>
      </c>
      <c r="D431">
        <v>43.81</v>
      </c>
      <c r="E431">
        <v>1099500</v>
      </c>
    </row>
    <row r="432" spans="1:5" x14ac:dyDescent="0.25">
      <c r="A432" s="8">
        <v>36049</v>
      </c>
      <c r="B432">
        <v>45.94</v>
      </c>
      <c r="C432">
        <v>46.13</v>
      </c>
      <c r="D432">
        <v>43.81</v>
      </c>
      <c r="E432">
        <v>1236000</v>
      </c>
    </row>
    <row r="433" spans="1:5" x14ac:dyDescent="0.25">
      <c r="A433" s="8">
        <v>36052</v>
      </c>
      <c r="B433">
        <v>49.75</v>
      </c>
      <c r="C433">
        <v>49.81</v>
      </c>
      <c r="D433">
        <v>46.81</v>
      </c>
      <c r="E433">
        <v>1594100</v>
      </c>
    </row>
    <row r="434" spans="1:5" x14ac:dyDescent="0.25">
      <c r="A434" s="8">
        <v>36053</v>
      </c>
      <c r="B434">
        <v>50.63</v>
      </c>
      <c r="C434">
        <v>50.63</v>
      </c>
      <c r="D434">
        <v>48.81</v>
      </c>
      <c r="E434">
        <v>871100</v>
      </c>
    </row>
    <row r="435" spans="1:5" x14ac:dyDescent="0.25">
      <c r="A435" s="8">
        <v>36054</v>
      </c>
      <c r="B435">
        <v>51.69</v>
      </c>
      <c r="C435">
        <v>51.75</v>
      </c>
      <c r="D435">
        <v>50.5</v>
      </c>
      <c r="E435">
        <v>1102700</v>
      </c>
    </row>
    <row r="436" spans="1:5" x14ac:dyDescent="0.25">
      <c r="A436" s="8">
        <v>36055</v>
      </c>
      <c r="B436">
        <v>50</v>
      </c>
      <c r="C436">
        <v>50.63</v>
      </c>
      <c r="D436">
        <v>49.56</v>
      </c>
      <c r="E436">
        <v>788500</v>
      </c>
    </row>
    <row r="437" spans="1:5" x14ac:dyDescent="0.25">
      <c r="A437" s="8">
        <v>36056</v>
      </c>
      <c r="B437">
        <v>50</v>
      </c>
      <c r="C437">
        <v>50.63</v>
      </c>
      <c r="D437">
        <v>49.13</v>
      </c>
      <c r="E437">
        <v>1028700</v>
      </c>
    </row>
    <row r="438" spans="1:5" x14ac:dyDescent="0.25">
      <c r="A438" s="8">
        <v>36059</v>
      </c>
      <c r="B438">
        <v>50.75</v>
      </c>
      <c r="C438">
        <v>51.31</v>
      </c>
      <c r="D438">
        <v>48.75</v>
      </c>
      <c r="E438">
        <v>846300</v>
      </c>
    </row>
    <row r="439" spans="1:5" x14ac:dyDescent="0.25">
      <c r="A439" s="8">
        <v>36060</v>
      </c>
      <c r="B439">
        <v>50.69</v>
      </c>
      <c r="C439">
        <v>50.94</v>
      </c>
      <c r="D439">
        <v>49.75</v>
      </c>
      <c r="E439">
        <v>654200</v>
      </c>
    </row>
    <row r="440" spans="1:5" x14ac:dyDescent="0.25">
      <c r="A440" s="8">
        <v>36061</v>
      </c>
      <c r="B440">
        <v>53.75</v>
      </c>
      <c r="C440">
        <v>53.75</v>
      </c>
      <c r="D440">
        <v>50.94</v>
      </c>
      <c r="E440">
        <v>1162700</v>
      </c>
    </row>
    <row r="441" spans="1:5" x14ac:dyDescent="0.25">
      <c r="A441" s="8">
        <v>36062</v>
      </c>
      <c r="B441">
        <v>53</v>
      </c>
      <c r="C441">
        <v>54</v>
      </c>
      <c r="D441">
        <v>52.63</v>
      </c>
      <c r="E441">
        <v>1149700</v>
      </c>
    </row>
    <row r="442" spans="1:5" x14ac:dyDescent="0.25">
      <c r="A442" s="8">
        <v>36063</v>
      </c>
      <c r="B442">
        <v>52</v>
      </c>
      <c r="C442">
        <v>52.88</v>
      </c>
      <c r="D442">
        <v>51.88</v>
      </c>
      <c r="E442">
        <v>1063300</v>
      </c>
    </row>
    <row r="443" spans="1:5" x14ac:dyDescent="0.25">
      <c r="A443" s="8">
        <v>36066</v>
      </c>
      <c r="B443">
        <v>51.13</v>
      </c>
      <c r="C443">
        <v>52.25</v>
      </c>
      <c r="D443">
        <v>51</v>
      </c>
      <c r="E443">
        <v>590300</v>
      </c>
    </row>
    <row r="444" spans="1:5" x14ac:dyDescent="0.25">
      <c r="A444" s="8">
        <v>36067</v>
      </c>
      <c r="B444">
        <v>52</v>
      </c>
      <c r="C444">
        <v>52</v>
      </c>
      <c r="D444">
        <v>51.13</v>
      </c>
      <c r="E444">
        <v>410300</v>
      </c>
    </row>
    <row r="445" spans="1:5" x14ac:dyDescent="0.25">
      <c r="A445" s="8">
        <v>36068</v>
      </c>
      <c r="B445">
        <v>53.5</v>
      </c>
      <c r="C445">
        <v>53.56</v>
      </c>
      <c r="D445">
        <v>52.06</v>
      </c>
      <c r="E445">
        <v>1575700</v>
      </c>
    </row>
    <row r="446" spans="1:5" x14ac:dyDescent="0.25">
      <c r="A446" s="8">
        <v>36069</v>
      </c>
      <c r="B446">
        <v>51.38</v>
      </c>
      <c r="C446">
        <v>52.5</v>
      </c>
      <c r="D446">
        <v>51.13</v>
      </c>
      <c r="E446">
        <v>1218400</v>
      </c>
    </row>
    <row r="447" spans="1:5" x14ac:dyDescent="0.25">
      <c r="A447" s="8">
        <v>36070</v>
      </c>
      <c r="B447">
        <v>52.13</v>
      </c>
      <c r="C447">
        <v>52.88</v>
      </c>
      <c r="D447">
        <v>51.25</v>
      </c>
      <c r="E447">
        <v>1531500</v>
      </c>
    </row>
    <row r="448" spans="1:5" x14ac:dyDescent="0.25">
      <c r="A448" s="8">
        <v>36073</v>
      </c>
      <c r="B448">
        <v>53</v>
      </c>
      <c r="C448">
        <v>53.44</v>
      </c>
      <c r="D448">
        <v>51.88</v>
      </c>
      <c r="E448">
        <v>931200</v>
      </c>
    </row>
    <row r="449" spans="1:5" x14ac:dyDescent="0.25">
      <c r="A449" s="8">
        <v>36074</v>
      </c>
      <c r="B449">
        <v>52</v>
      </c>
      <c r="C449">
        <v>53.38</v>
      </c>
      <c r="D449">
        <v>51.75</v>
      </c>
      <c r="E449">
        <v>831900</v>
      </c>
    </row>
    <row r="450" spans="1:5" x14ac:dyDescent="0.25">
      <c r="A450" s="8">
        <v>36075</v>
      </c>
      <c r="B450">
        <v>52</v>
      </c>
      <c r="C450">
        <v>53.06</v>
      </c>
      <c r="D450">
        <v>51</v>
      </c>
      <c r="E450">
        <v>840300</v>
      </c>
    </row>
    <row r="451" spans="1:5" x14ac:dyDescent="0.25">
      <c r="A451" s="8">
        <v>36076</v>
      </c>
      <c r="B451">
        <v>51.38</v>
      </c>
      <c r="C451">
        <v>52.13</v>
      </c>
      <c r="D451">
        <v>50.5</v>
      </c>
      <c r="E451">
        <v>747100</v>
      </c>
    </row>
    <row r="452" spans="1:5" x14ac:dyDescent="0.25">
      <c r="A452" s="8">
        <v>36077</v>
      </c>
      <c r="B452">
        <v>51.38</v>
      </c>
      <c r="C452">
        <v>51.88</v>
      </c>
      <c r="D452">
        <v>49.5</v>
      </c>
      <c r="E452">
        <v>965700</v>
      </c>
    </row>
    <row r="453" spans="1:5" x14ac:dyDescent="0.25">
      <c r="A453" s="8">
        <v>36080</v>
      </c>
      <c r="B453">
        <v>50.94</v>
      </c>
      <c r="C453">
        <v>52.13</v>
      </c>
      <c r="D453">
        <v>50.63</v>
      </c>
      <c r="E453">
        <v>569800</v>
      </c>
    </row>
    <row r="454" spans="1:5" x14ac:dyDescent="0.25">
      <c r="A454" s="8">
        <v>36081</v>
      </c>
      <c r="B454">
        <v>51.19</v>
      </c>
      <c r="C454">
        <v>52.31</v>
      </c>
      <c r="D454">
        <v>50</v>
      </c>
      <c r="E454">
        <v>921800</v>
      </c>
    </row>
    <row r="455" spans="1:5" x14ac:dyDescent="0.25">
      <c r="A455" s="8">
        <v>36082</v>
      </c>
      <c r="B455">
        <v>51.31</v>
      </c>
      <c r="C455">
        <v>51.81</v>
      </c>
      <c r="D455">
        <v>51.25</v>
      </c>
      <c r="E455">
        <v>1265700</v>
      </c>
    </row>
    <row r="456" spans="1:5" x14ac:dyDescent="0.25">
      <c r="A456" s="8">
        <v>36083</v>
      </c>
      <c r="B456">
        <v>52.19</v>
      </c>
      <c r="C456">
        <v>52.63</v>
      </c>
      <c r="D456">
        <v>50.56</v>
      </c>
      <c r="E456">
        <v>1204800</v>
      </c>
    </row>
    <row r="457" spans="1:5" x14ac:dyDescent="0.25">
      <c r="A457" s="8">
        <v>36084</v>
      </c>
      <c r="B457">
        <v>53.13</v>
      </c>
      <c r="C457">
        <v>53.5</v>
      </c>
      <c r="D457">
        <v>52.25</v>
      </c>
      <c r="E457">
        <v>1782000</v>
      </c>
    </row>
    <row r="458" spans="1:5" x14ac:dyDescent="0.25">
      <c r="A458" s="8">
        <v>36087</v>
      </c>
      <c r="B458">
        <v>52.56</v>
      </c>
      <c r="C458">
        <v>53.13</v>
      </c>
      <c r="D458">
        <v>52.25</v>
      </c>
      <c r="E458">
        <v>541700</v>
      </c>
    </row>
    <row r="459" spans="1:5" x14ac:dyDescent="0.25">
      <c r="A459" s="8">
        <v>36088</v>
      </c>
      <c r="B459">
        <v>52.94</v>
      </c>
      <c r="C459">
        <v>53.38</v>
      </c>
      <c r="D459">
        <v>52.56</v>
      </c>
      <c r="E459">
        <v>806800</v>
      </c>
    </row>
    <row r="460" spans="1:5" x14ac:dyDescent="0.25">
      <c r="A460" s="8">
        <v>36089</v>
      </c>
      <c r="B460">
        <v>52.75</v>
      </c>
      <c r="C460">
        <v>53.25</v>
      </c>
      <c r="D460">
        <v>51.5</v>
      </c>
      <c r="E460">
        <v>609700</v>
      </c>
    </row>
    <row r="461" spans="1:5" x14ac:dyDescent="0.25">
      <c r="A461" s="8">
        <v>36090</v>
      </c>
      <c r="B461">
        <v>52.13</v>
      </c>
      <c r="C461">
        <v>52.5</v>
      </c>
      <c r="D461">
        <v>51.5</v>
      </c>
      <c r="E461">
        <v>606000</v>
      </c>
    </row>
    <row r="462" spans="1:5" x14ac:dyDescent="0.25">
      <c r="A462" s="8">
        <v>36091</v>
      </c>
      <c r="B462">
        <v>52.5</v>
      </c>
      <c r="C462">
        <v>52.56</v>
      </c>
      <c r="D462">
        <v>51.38</v>
      </c>
      <c r="E462">
        <v>765300</v>
      </c>
    </row>
    <row r="463" spans="1:5" x14ac:dyDescent="0.25">
      <c r="A463" s="8">
        <v>36094</v>
      </c>
      <c r="B463">
        <v>52</v>
      </c>
      <c r="C463">
        <v>53.13</v>
      </c>
      <c r="D463">
        <v>51.81</v>
      </c>
      <c r="E463">
        <v>744900</v>
      </c>
    </row>
    <row r="464" spans="1:5" x14ac:dyDescent="0.25">
      <c r="A464" s="8">
        <v>36095</v>
      </c>
      <c r="B464">
        <v>52.19</v>
      </c>
      <c r="C464">
        <v>53.13</v>
      </c>
      <c r="D464">
        <v>52</v>
      </c>
      <c r="E464">
        <v>972500</v>
      </c>
    </row>
    <row r="465" spans="1:5" x14ac:dyDescent="0.25">
      <c r="A465" s="8">
        <v>36096</v>
      </c>
      <c r="B465">
        <v>51.63</v>
      </c>
      <c r="C465">
        <v>52.5</v>
      </c>
      <c r="D465">
        <v>51.5</v>
      </c>
      <c r="E465">
        <v>481900</v>
      </c>
    </row>
    <row r="466" spans="1:5" x14ac:dyDescent="0.25">
      <c r="A466" s="8">
        <v>36097</v>
      </c>
      <c r="B466">
        <v>52.13</v>
      </c>
      <c r="C466">
        <v>52.13</v>
      </c>
      <c r="D466">
        <v>50.75</v>
      </c>
      <c r="E466">
        <v>940800</v>
      </c>
    </row>
    <row r="467" spans="1:5" x14ac:dyDescent="0.25">
      <c r="A467" s="8">
        <v>36098</v>
      </c>
      <c r="B467">
        <v>52.75</v>
      </c>
      <c r="C467">
        <v>53.25</v>
      </c>
      <c r="D467">
        <v>52.13</v>
      </c>
      <c r="E467">
        <v>690300</v>
      </c>
    </row>
    <row r="468" spans="1:5" x14ac:dyDescent="0.25">
      <c r="A468" s="8">
        <v>36101</v>
      </c>
      <c r="B468">
        <v>53.69</v>
      </c>
      <c r="C468">
        <v>53.75</v>
      </c>
      <c r="D468">
        <v>52.13</v>
      </c>
      <c r="E468">
        <v>1000400</v>
      </c>
    </row>
    <row r="469" spans="1:5" x14ac:dyDescent="0.25">
      <c r="A469" s="8">
        <v>36102</v>
      </c>
      <c r="B469">
        <v>55.06</v>
      </c>
      <c r="C469">
        <v>55.19</v>
      </c>
      <c r="D469">
        <v>53.88</v>
      </c>
      <c r="E469">
        <v>2270000</v>
      </c>
    </row>
    <row r="470" spans="1:5" x14ac:dyDescent="0.25">
      <c r="A470" s="8">
        <v>36103</v>
      </c>
      <c r="B470">
        <v>56.13</v>
      </c>
      <c r="C470">
        <v>56.94</v>
      </c>
      <c r="D470">
        <v>55.25</v>
      </c>
      <c r="E470">
        <v>2119000</v>
      </c>
    </row>
    <row r="471" spans="1:5" x14ac:dyDescent="0.25">
      <c r="A471" s="8">
        <v>36104</v>
      </c>
      <c r="B471">
        <v>56</v>
      </c>
      <c r="C471">
        <v>56.13</v>
      </c>
      <c r="D471">
        <v>55.56</v>
      </c>
      <c r="E471">
        <v>724300</v>
      </c>
    </row>
    <row r="472" spans="1:5" x14ac:dyDescent="0.25">
      <c r="A472" s="8">
        <v>36105</v>
      </c>
      <c r="B472">
        <v>55.81</v>
      </c>
      <c r="C472">
        <v>56</v>
      </c>
      <c r="D472">
        <v>55.13</v>
      </c>
      <c r="E472">
        <v>700500</v>
      </c>
    </row>
    <row r="473" spans="1:5" x14ac:dyDescent="0.25">
      <c r="A473" s="8">
        <v>36108</v>
      </c>
      <c r="B473">
        <v>58.31</v>
      </c>
      <c r="C473">
        <v>58.44</v>
      </c>
      <c r="D473">
        <v>56.88</v>
      </c>
      <c r="E473">
        <v>1831000</v>
      </c>
    </row>
    <row r="474" spans="1:5" x14ac:dyDescent="0.25">
      <c r="A474" s="8">
        <v>36109</v>
      </c>
      <c r="B474">
        <v>56.44</v>
      </c>
      <c r="C474">
        <v>57.56</v>
      </c>
      <c r="D474">
        <v>56.38</v>
      </c>
      <c r="E474">
        <v>1957000</v>
      </c>
    </row>
    <row r="475" spans="1:5" x14ac:dyDescent="0.25">
      <c r="A475" s="8">
        <v>36110</v>
      </c>
      <c r="B475">
        <v>55</v>
      </c>
      <c r="C475">
        <v>56.44</v>
      </c>
      <c r="D475">
        <v>54.44</v>
      </c>
      <c r="E475">
        <v>1171100</v>
      </c>
    </row>
    <row r="476" spans="1:5" x14ac:dyDescent="0.25">
      <c r="A476" s="8">
        <v>36111</v>
      </c>
      <c r="B476">
        <v>54.88</v>
      </c>
      <c r="C476">
        <v>55.25</v>
      </c>
      <c r="D476">
        <v>53.94</v>
      </c>
      <c r="E476">
        <v>1146100</v>
      </c>
    </row>
    <row r="477" spans="1:5" x14ac:dyDescent="0.25">
      <c r="A477" s="8">
        <v>36112</v>
      </c>
      <c r="B477">
        <v>54.06</v>
      </c>
      <c r="C477">
        <v>55.63</v>
      </c>
      <c r="D477">
        <v>53.88</v>
      </c>
      <c r="E477">
        <v>1115900</v>
      </c>
    </row>
    <row r="478" spans="1:5" x14ac:dyDescent="0.25">
      <c r="A478" s="8">
        <v>36115</v>
      </c>
      <c r="B478">
        <v>54.81</v>
      </c>
      <c r="C478">
        <v>55</v>
      </c>
      <c r="D478">
        <v>53.81</v>
      </c>
      <c r="E478">
        <v>871800</v>
      </c>
    </row>
    <row r="479" spans="1:5" x14ac:dyDescent="0.25">
      <c r="A479" s="8">
        <v>36116</v>
      </c>
      <c r="B479">
        <v>53.94</v>
      </c>
      <c r="C479">
        <v>54.56</v>
      </c>
      <c r="D479">
        <v>53.63</v>
      </c>
      <c r="E479">
        <v>963500</v>
      </c>
    </row>
    <row r="480" spans="1:5" x14ac:dyDescent="0.25">
      <c r="A480" s="8">
        <v>36117</v>
      </c>
      <c r="B480">
        <v>55</v>
      </c>
      <c r="C480">
        <v>55.13</v>
      </c>
      <c r="D480">
        <v>53.38</v>
      </c>
      <c r="E480">
        <v>679600</v>
      </c>
    </row>
    <row r="481" spans="1:5" x14ac:dyDescent="0.25">
      <c r="A481" s="8">
        <v>36118</v>
      </c>
      <c r="B481">
        <v>55.13</v>
      </c>
      <c r="C481">
        <v>56.06</v>
      </c>
      <c r="D481">
        <v>54.88</v>
      </c>
      <c r="E481">
        <v>586900</v>
      </c>
    </row>
    <row r="482" spans="1:5" x14ac:dyDescent="0.25">
      <c r="A482" s="8">
        <v>36119</v>
      </c>
      <c r="B482">
        <v>55.63</v>
      </c>
      <c r="C482">
        <v>55.94</v>
      </c>
      <c r="D482">
        <v>55</v>
      </c>
      <c r="E482">
        <v>614200</v>
      </c>
    </row>
    <row r="483" spans="1:5" x14ac:dyDescent="0.25">
      <c r="A483" s="8">
        <v>36122</v>
      </c>
      <c r="B483">
        <v>56.31</v>
      </c>
      <c r="C483">
        <v>56.81</v>
      </c>
      <c r="D483">
        <v>55.69</v>
      </c>
      <c r="E483">
        <v>703200</v>
      </c>
    </row>
    <row r="484" spans="1:5" x14ac:dyDescent="0.25">
      <c r="A484" s="8">
        <v>36123</v>
      </c>
      <c r="B484">
        <v>56</v>
      </c>
      <c r="C484">
        <v>56.81</v>
      </c>
      <c r="D484">
        <v>55</v>
      </c>
      <c r="E484">
        <v>567400</v>
      </c>
    </row>
    <row r="485" spans="1:5" x14ac:dyDescent="0.25">
      <c r="A485" s="8">
        <v>36124</v>
      </c>
      <c r="B485">
        <v>54.94</v>
      </c>
      <c r="C485">
        <v>56.13</v>
      </c>
      <c r="D485">
        <v>54.75</v>
      </c>
      <c r="E485">
        <v>425400</v>
      </c>
    </row>
    <row r="486" spans="1:5" x14ac:dyDescent="0.25">
      <c r="A486" s="8">
        <v>36126</v>
      </c>
      <c r="B486">
        <v>54.19</v>
      </c>
      <c r="C486">
        <v>55.44</v>
      </c>
      <c r="D486">
        <v>54</v>
      </c>
      <c r="E486">
        <v>193100</v>
      </c>
    </row>
    <row r="487" spans="1:5" x14ac:dyDescent="0.25">
      <c r="A487" s="8">
        <v>36129</v>
      </c>
      <c r="B487">
        <v>52.5</v>
      </c>
      <c r="C487">
        <v>54.19</v>
      </c>
      <c r="D487">
        <v>52.25</v>
      </c>
      <c r="E487">
        <v>517800</v>
      </c>
    </row>
    <row r="488" spans="1:5" x14ac:dyDescent="0.25">
      <c r="A488" s="8">
        <v>36130</v>
      </c>
      <c r="B488">
        <v>52.69</v>
      </c>
      <c r="C488">
        <v>53</v>
      </c>
      <c r="D488">
        <v>52.13</v>
      </c>
      <c r="E488">
        <v>567600</v>
      </c>
    </row>
    <row r="489" spans="1:5" x14ac:dyDescent="0.25">
      <c r="A489" s="8">
        <v>36131</v>
      </c>
      <c r="B489">
        <v>51.81</v>
      </c>
      <c r="C489">
        <v>52.31</v>
      </c>
      <c r="D489">
        <v>51</v>
      </c>
      <c r="E489">
        <v>475900</v>
      </c>
    </row>
    <row r="490" spans="1:5" x14ac:dyDescent="0.25">
      <c r="A490" s="8">
        <v>36132</v>
      </c>
      <c r="B490">
        <v>51.88</v>
      </c>
      <c r="C490">
        <v>52.19</v>
      </c>
      <c r="D490">
        <v>51.25</v>
      </c>
      <c r="E490">
        <v>1151200</v>
      </c>
    </row>
    <row r="491" spans="1:5" x14ac:dyDescent="0.25">
      <c r="A491" s="8">
        <v>36133</v>
      </c>
      <c r="B491">
        <v>54.75</v>
      </c>
      <c r="C491">
        <v>55.19</v>
      </c>
      <c r="D491">
        <v>52.38</v>
      </c>
      <c r="E491">
        <v>1387700</v>
      </c>
    </row>
    <row r="492" spans="1:5" x14ac:dyDescent="0.25">
      <c r="A492" s="8">
        <v>36136</v>
      </c>
      <c r="B492">
        <v>54.06</v>
      </c>
      <c r="C492">
        <v>55</v>
      </c>
      <c r="D492">
        <v>53.75</v>
      </c>
      <c r="E492">
        <v>847400</v>
      </c>
    </row>
    <row r="493" spans="1:5" x14ac:dyDescent="0.25">
      <c r="A493" s="8">
        <v>36137</v>
      </c>
      <c r="B493">
        <v>54.31</v>
      </c>
      <c r="C493">
        <v>56</v>
      </c>
      <c r="D493">
        <v>54</v>
      </c>
      <c r="E493">
        <v>1321800</v>
      </c>
    </row>
    <row r="494" spans="1:5" x14ac:dyDescent="0.25">
      <c r="A494" s="8">
        <v>36138</v>
      </c>
      <c r="B494">
        <v>54.44</v>
      </c>
      <c r="C494">
        <v>55.38</v>
      </c>
      <c r="D494">
        <v>54.13</v>
      </c>
      <c r="E494">
        <v>692100</v>
      </c>
    </row>
    <row r="495" spans="1:5" x14ac:dyDescent="0.25">
      <c r="A495" s="8">
        <v>36139</v>
      </c>
      <c r="B495">
        <v>54.19</v>
      </c>
      <c r="C495">
        <v>54.56</v>
      </c>
      <c r="D495">
        <v>54</v>
      </c>
      <c r="E495">
        <v>567800</v>
      </c>
    </row>
    <row r="496" spans="1:5" x14ac:dyDescent="0.25">
      <c r="A496" s="8">
        <v>36140</v>
      </c>
      <c r="B496">
        <v>54</v>
      </c>
      <c r="C496">
        <v>54.44</v>
      </c>
      <c r="D496">
        <v>54</v>
      </c>
      <c r="E496">
        <v>443300</v>
      </c>
    </row>
    <row r="497" spans="1:5" x14ac:dyDescent="0.25">
      <c r="A497" s="8">
        <v>36143</v>
      </c>
      <c r="B497">
        <v>53.88</v>
      </c>
      <c r="C497">
        <v>54.56</v>
      </c>
      <c r="D497">
        <v>53.63</v>
      </c>
      <c r="E497">
        <v>1245500</v>
      </c>
    </row>
    <row r="498" spans="1:5" x14ac:dyDescent="0.25">
      <c r="A498" s="8">
        <v>36144</v>
      </c>
      <c r="B498">
        <v>53.44</v>
      </c>
      <c r="C498">
        <v>54</v>
      </c>
      <c r="D498">
        <v>52.56</v>
      </c>
      <c r="E498">
        <v>668500</v>
      </c>
    </row>
    <row r="499" spans="1:5" x14ac:dyDescent="0.25">
      <c r="A499" s="8">
        <v>36145</v>
      </c>
      <c r="B499">
        <v>55.13</v>
      </c>
      <c r="C499">
        <v>55.75</v>
      </c>
      <c r="D499">
        <v>54.94</v>
      </c>
      <c r="E499">
        <v>1179200</v>
      </c>
    </row>
    <row r="500" spans="1:5" x14ac:dyDescent="0.25">
      <c r="A500" s="8">
        <v>36146</v>
      </c>
      <c r="B500">
        <v>55.88</v>
      </c>
      <c r="C500">
        <v>55.88</v>
      </c>
      <c r="D500">
        <v>55</v>
      </c>
      <c r="E500">
        <v>748200</v>
      </c>
    </row>
    <row r="501" spans="1:5" x14ac:dyDescent="0.25">
      <c r="A501" s="8">
        <v>36147</v>
      </c>
      <c r="B501">
        <v>56.13</v>
      </c>
      <c r="C501">
        <v>56.81</v>
      </c>
      <c r="D501">
        <v>55.06</v>
      </c>
      <c r="E501">
        <v>864500</v>
      </c>
    </row>
    <row r="502" spans="1:5" x14ac:dyDescent="0.25">
      <c r="A502" s="8">
        <v>36150</v>
      </c>
      <c r="B502">
        <v>56.88</v>
      </c>
      <c r="C502">
        <v>57.25</v>
      </c>
      <c r="D502">
        <v>55.75</v>
      </c>
      <c r="E502">
        <v>737100</v>
      </c>
    </row>
    <row r="503" spans="1:5" x14ac:dyDescent="0.25">
      <c r="A503" s="8">
        <v>36151</v>
      </c>
      <c r="B503">
        <v>57.38</v>
      </c>
      <c r="C503">
        <v>57.44</v>
      </c>
      <c r="D503">
        <v>56.44</v>
      </c>
      <c r="E503">
        <v>899100</v>
      </c>
    </row>
    <row r="504" spans="1:5" x14ac:dyDescent="0.25">
      <c r="A504" s="8">
        <v>36152</v>
      </c>
      <c r="B504">
        <v>58.69</v>
      </c>
      <c r="C504">
        <v>58.69</v>
      </c>
      <c r="D504">
        <v>57.13</v>
      </c>
      <c r="E504">
        <v>936100</v>
      </c>
    </row>
    <row r="505" spans="1:5" x14ac:dyDescent="0.25">
      <c r="A505" s="8">
        <v>36153</v>
      </c>
      <c r="B505">
        <v>58.31</v>
      </c>
      <c r="C505">
        <v>58.75</v>
      </c>
      <c r="D505">
        <v>58</v>
      </c>
      <c r="E505">
        <v>226200</v>
      </c>
    </row>
    <row r="506" spans="1:5" x14ac:dyDescent="0.25">
      <c r="A506" s="8">
        <v>36157</v>
      </c>
      <c r="B506">
        <v>57.13</v>
      </c>
      <c r="C506">
        <v>58.31</v>
      </c>
      <c r="D506">
        <v>56.88</v>
      </c>
      <c r="E506">
        <v>444700</v>
      </c>
    </row>
    <row r="507" spans="1:5" x14ac:dyDescent="0.25">
      <c r="A507" s="8">
        <v>36158</v>
      </c>
      <c r="B507">
        <v>57.31</v>
      </c>
      <c r="C507">
        <v>58.5</v>
      </c>
      <c r="D507">
        <v>57.13</v>
      </c>
      <c r="E507">
        <v>566200</v>
      </c>
    </row>
    <row r="508" spans="1:5" x14ac:dyDescent="0.25">
      <c r="A508" s="8">
        <v>36159</v>
      </c>
      <c r="B508">
        <v>56.63</v>
      </c>
      <c r="C508">
        <v>57.38</v>
      </c>
      <c r="D508">
        <v>56.38</v>
      </c>
      <c r="E508">
        <v>302100</v>
      </c>
    </row>
    <row r="509" spans="1:5" x14ac:dyDescent="0.25">
      <c r="A509" s="8">
        <v>36160</v>
      </c>
      <c r="B509">
        <v>57.06</v>
      </c>
      <c r="C509">
        <v>57.56</v>
      </c>
      <c r="D509">
        <v>56</v>
      </c>
      <c r="E509">
        <v>435200</v>
      </c>
    </row>
    <row r="510" spans="1:5" x14ac:dyDescent="0.25">
      <c r="A510" s="8">
        <v>36164</v>
      </c>
      <c r="B510">
        <v>59.25</v>
      </c>
      <c r="C510">
        <v>59.5</v>
      </c>
      <c r="D510">
        <v>57.5</v>
      </c>
      <c r="E510">
        <v>1332700</v>
      </c>
    </row>
    <row r="511" spans="1:5" x14ac:dyDescent="0.25">
      <c r="A511" s="8">
        <v>36165</v>
      </c>
      <c r="B511">
        <v>59</v>
      </c>
      <c r="C511">
        <v>60.13</v>
      </c>
      <c r="D511">
        <v>58.88</v>
      </c>
      <c r="E511">
        <v>1177100</v>
      </c>
    </row>
    <row r="512" spans="1:5" x14ac:dyDescent="0.25">
      <c r="A512" s="8">
        <v>36166</v>
      </c>
      <c r="B512">
        <v>59.44</v>
      </c>
      <c r="C512">
        <v>59.75</v>
      </c>
      <c r="D512">
        <v>58.44</v>
      </c>
      <c r="E512">
        <v>1204800</v>
      </c>
    </row>
    <row r="513" spans="1:5" x14ac:dyDescent="0.25">
      <c r="A513" s="8">
        <v>36167</v>
      </c>
      <c r="B513">
        <v>62</v>
      </c>
      <c r="C513">
        <v>62.88</v>
      </c>
      <c r="D513">
        <v>58.63</v>
      </c>
      <c r="E513">
        <v>1427200</v>
      </c>
    </row>
    <row r="514" spans="1:5" x14ac:dyDescent="0.25">
      <c r="A514" s="8">
        <v>36168</v>
      </c>
      <c r="B514">
        <v>65.13</v>
      </c>
      <c r="C514">
        <v>65.38</v>
      </c>
      <c r="D514">
        <v>62.25</v>
      </c>
      <c r="E514">
        <v>2389000</v>
      </c>
    </row>
    <row r="515" spans="1:5" x14ac:dyDescent="0.25">
      <c r="A515" s="8">
        <v>36171</v>
      </c>
      <c r="B515">
        <v>64.44</v>
      </c>
      <c r="C515">
        <v>66.25</v>
      </c>
      <c r="D515">
        <v>63.56</v>
      </c>
      <c r="E515">
        <v>1387300</v>
      </c>
    </row>
    <row r="516" spans="1:5" x14ac:dyDescent="0.25">
      <c r="A516" s="8">
        <v>36172</v>
      </c>
      <c r="B516">
        <v>66.88</v>
      </c>
      <c r="C516">
        <v>67.13</v>
      </c>
      <c r="D516">
        <v>64.06</v>
      </c>
      <c r="E516">
        <v>2118000</v>
      </c>
    </row>
    <row r="517" spans="1:5" x14ac:dyDescent="0.25">
      <c r="A517" s="8">
        <v>36173</v>
      </c>
      <c r="B517">
        <v>63.63</v>
      </c>
      <c r="C517">
        <v>65</v>
      </c>
      <c r="D517">
        <v>63.13</v>
      </c>
      <c r="E517">
        <v>2986000</v>
      </c>
    </row>
    <row r="518" spans="1:5" x14ac:dyDescent="0.25">
      <c r="A518" s="8">
        <v>36174</v>
      </c>
      <c r="B518">
        <v>60.5</v>
      </c>
      <c r="C518">
        <v>63.94</v>
      </c>
      <c r="D518">
        <v>59.88</v>
      </c>
      <c r="E518">
        <v>1161600</v>
      </c>
    </row>
    <row r="519" spans="1:5" x14ac:dyDescent="0.25">
      <c r="A519" s="8">
        <v>36175</v>
      </c>
      <c r="B519">
        <v>63.81</v>
      </c>
      <c r="C519">
        <v>64.5</v>
      </c>
      <c r="D519">
        <v>60.75</v>
      </c>
      <c r="E519">
        <v>1009700</v>
      </c>
    </row>
    <row r="520" spans="1:5" x14ac:dyDescent="0.25">
      <c r="A520" s="8">
        <v>36179</v>
      </c>
      <c r="B520">
        <v>65</v>
      </c>
      <c r="C520">
        <v>65.38</v>
      </c>
      <c r="D520">
        <v>62.88</v>
      </c>
      <c r="E520">
        <v>1469200</v>
      </c>
    </row>
    <row r="521" spans="1:5" x14ac:dyDescent="0.25">
      <c r="A521" s="8">
        <v>36180</v>
      </c>
      <c r="B521">
        <v>65.06</v>
      </c>
      <c r="C521">
        <v>65.44</v>
      </c>
      <c r="D521">
        <v>63.88</v>
      </c>
      <c r="E521">
        <v>1817000</v>
      </c>
    </row>
    <row r="522" spans="1:5" x14ac:dyDescent="0.25">
      <c r="A522" s="8">
        <v>36181</v>
      </c>
      <c r="B522">
        <v>66</v>
      </c>
      <c r="C522">
        <v>66.88</v>
      </c>
      <c r="D522">
        <v>64.81</v>
      </c>
      <c r="E522">
        <v>2916000</v>
      </c>
    </row>
    <row r="523" spans="1:5" x14ac:dyDescent="0.25">
      <c r="A523" s="8">
        <v>36182</v>
      </c>
      <c r="B523">
        <v>66.31</v>
      </c>
      <c r="C523">
        <v>66.94</v>
      </c>
      <c r="D523">
        <v>65.06</v>
      </c>
      <c r="E523">
        <v>1972000</v>
      </c>
    </row>
    <row r="524" spans="1:5" x14ac:dyDescent="0.25">
      <c r="A524" s="8">
        <v>36185</v>
      </c>
      <c r="B524">
        <v>65.38</v>
      </c>
      <c r="C524">
        <v>66.94</v>
      </c>
      <c r="D524">
        <v>64.31</v>
      </c>
      <c r="E524">
        <v>1453600</v>
      </c>
    </row>
    <row r="525" spans="1:5" x14ac:dyDescent="0.25">
      <c r="A525" s="8">
        <v>36186</v>
      </c>
      <c r="B525">
        <v>64.38</v>
      </c>
      <c r="C525">
        <v>65.38</v>
      </c>
      <c r="D525">
        <v>63.75</v>
      </c>
      <c r="E525">
        <v>1079700</v>
      </c>
    </row>
    <row r="526" spans="1:5" x14ac:dyDescent="0.25">
      <c r="A526" s="8">
        <v>36187</v>
      </c>
      <c r="B526">
        <v>64.19</v>
      </c>
      <c r="C526">
        <v>65.5</v>
      </c>
      <c r="D526">
        <v>63.75</v>
      </c>
      <c r="E526">
        <v>1374000</v>
      </c>
    </row>
    <row r="527" spans="1:5" x14ac:dyDescent="0.25">
      <c r="A527" s="8">
        <v>36188</v>
      </c>
      <c r="B527">
        <v>65.19</v>
      </c>
      <c r="C527">
        <v>65.44</v>
      </c>
      <c r="D527">
        <v>63.88</v>
      </c>
      <c r="E527">
        <v>1089300</v>
      </c>
    </row>
    <row r="528" spans="1:5" x14ac:dyDescent="0.25">
      <c r="A528" s="8">
        <v>36189</v>
      </c>
      <c r="B528">
        <v>66</v>
      </c>
      <c r="C528">
        <v>66.5</v>
      </c>
      <c r="D528">
        <v>64.75</v>
      </c>
      <c r="E528">
        <v>1464100</v>
      </c>
    </row>
    <row r="529" spans="1:5" x14ac:dyDescent="0.25">
      <c r="A529" s="8">
        <v>36192</v>
      </c>
      <c r="B529">
        <v>65.94</v>
      </c>
      <c r="C529">
        <v>67.38</v>
      </c>
      <c r="D529">
        <v>65.56</v>
      </c>
      <c r="E529">
        <v>930900</v>
      </c>
    </row>
    <row r="530" spans="1:5" x14ac:dyDescent="0.25">
      <c r="A530" s="8">
        <v>36193</v>
      </c>
      <c r="B530">
        <v>64.81</v>
      </c>
      <c r="C530">
        <v>65.5</v>
      </c>
      <c r="D530">
        <v>63.25</v>
      </c>
      <c r="E530">
        <v>996400</v>
      </c>
    </row>
    <row r="531" spans="1:5" x14ac:dyDescent="0.25">
      <c r="A531" s="8">
        <v>36194</v>
      </c>
      <c r="B531">
        <v>64.06</v>
      </c>
      <c r="C531">
        <v>64.38</v>
      </c>
      <c r="D531">
        <v>63.25</v>
      </c>
      <c r="E531">
        <v>938200</v>
      </c>
    </row>
    <row r="532" spans="1:5" x14ac:dyDescent="0.25">
      <c r="A532" s="8">
        <v>36195</v>
      </c>
      <c r="B532">
        <v>61.75</v>
      </c>
      <c r="C532">
        <v>63.94</v>
      </c>
      <c r="D532">
        <v>61.19</v>
      </c>
      <c r="E532">
        <v>1340800</v>
      </c>
    </row>
    <row r="533" spans="1:5" x14ac:dyDescent="0.25">
      <c r="A533" s="8">
        <v>36196</v>
      </c>
      <c r="B533">
        <v>62.94</v>
      </c>
      <c r="C533">
        <v>63.31</v>
      </c>
      <c r="D533">
        <v>61.81</v>
      </c>
      <c r="E533">
        <v>1134900</v>
      </c>
    </row>
    <row r="534" spans="1:5" x14ac:dyDescent="0.25">
      <c r="A534" s="8">
        <v>36199</v>
      </c>
      <c r="B534">
        <v>64.69</v>
      </c>
      <c r="C534">
        <v>64.75</v>
      </c>
      <c r="D534">
        <v>62</v>
      </c>
      <c r="E534">
        <v>1131600</v>
      </c>
    </row>
    <row r="535" spans="1:5" x14ac:dyDescent="0.25">
      <c r="A535" s="8">
        <v>36200</v>
      </c>
      <c r="B535">
        <v>63.88</v>
      </c>
      <c r="C535">
        <v>64.44</v>
      </c>
      <c r="D535">
        <v>63.38</v>
      </c>
      <c r="E535">
        <v>1213200</v>
      </c>
    </row>
    <row r="536" spans="1:5" x14ac:dyDescent="0.25">
      <c r="A536" s="8">
        <v>36201</v>
      </c>
      <c r="B536">
        <v>63.06</v>
      </c>
      <c r="C536">
        <v>64</v>
      </c>
      <c r="D536">
        <v>62.38</v>
      </c>
      <c r="E536">
        <v>834000</v>
      </c>
    </row>
    <row r="537" spans="1:5" x14ac:dyDescent="0.25">
      <c r="A537" s="8">
        <v>36202</v>
      </c>
      <c r="B537">
        <v>62.69</v>
      </c>
      <c r="C537">
        <v>63</v>
      </c>
      <c r="D537">
        <v>61.75</v>
      </c>
      <c r="E537">
        <v>1493000</v>
      </c>
    </row>
    <row r="538" spans="1:5" x14ac:dyDescent="0.25">
      <c r="A538" s="8">
        <v>36203</v>
      </c>
      <c r="B538">
        <v>62.69</v>
      </c>
      <c r="C538">
        <v>63.75</v>
      </c>
      <c r="D538">
        <v>62.69</v>
      </c>
      <c r="E538">
        <v>6028000</v>
      </c>
    </row>
    <row r="539" spans="1:5" x14ac:dyDescent="0.25">
      <c r="A539" s="8">
        <v>36207</v>
      </c>
      <c r="B539">
        <v>63.13</v>
      </c>
      <c r="C539">
        <v>63.5</v>
      </c>
      <c r="D539">
        <v>62.69</v>
      </c>
      <c r="E539">
        <v>1221600</v>
      </c>
    </row>
    <row r="540" spans="1:5" x14ac:dyDescent="0.25">
      <c r="A540" s="8">
        <v>36208</v>
      </c>
      <c r="B540">
        <v>61.94</v>
      </c>
      <c r="C540">
        <v>63.13</v>
      </c>
      <c r="D540">
        <v>61.56</v>
      </c>
      <c r="E540">
        <v>1194100</v>
      </c>
    </row>
    <row r="541" spans="1:5" x14ac:dyDescent="0.25">
      <c r="A541" s="8">
        <v>36209</v>
      </c>
      <c r="B541">
        <v>61.31</v>
      </c>
      <c r="C541">
        <v>62.25</v>
      </c>
      <c r="D541">
        <v>60.69</v>
      </c>
      <c r="E541">
        <v>1829000</v>
      </c>
    </row>
    <row r="542" spans="1:5" x14ac:dyDescent="0.25">
      <c r="A542" s="8">
        <v>36210</v>
      </c>
      <c r="B542">
        <v>62.5</v>
      </c>
      <c r="C542">
        <v>62.75</v>
      </c>
      <c r="D542">
        <v>60.88</v>
      </c>
      <c r="E542">
        <v>632500</v>
      </c>
    </row>
    <row r="543" spans="1:5" x14ac:dyDescent="0.25">
      <c r="A543" s="8">
        <v>36213</v>
      </c>
      <c r="B543">
        <v>64</v>
      </c>
      <c r="C543">
        <v>64.56</v>
      </c>
      <c r="D543">
        <v>61.25</v>
      </c>
      <c r="E543">
        <v>1007500</v>
      </c>
    </row>
    <row r="544" spans="1:5" x14ac:dyDescent="0.25">
      <c r="A544" s="8">
        <v>36214</v>
      </c>
      <c r="B544">
        <v>65.31</v>
      </c>
      <c r="C544">
        <v>66</v>
      </c>
      <c r="D544">
        <v>63.75</v>
      </c>
      <c r="E544">
        <v>1889000</v>
      </c>
    </row>
    <row r="545" spans="1:5" x14ac:dyDescent="0.25">
      <c r="A545" s="8">
        <v>36215</v>
      </c>
      <c r="B545">
        <v>68.25</v>
      </c>
      <c r="C545">
        <v>68.88</v>
      </c>
      <c r="D545">
        <v>65.19</v>
      </c>
      <c r="E545">
        <v>2006000</v>
      </c>
    </row>
    <row r="546" spans="1:5" x14ac:dyDescent="0.25">
      <c r="A546" s="8">
        <v>36216</v>
      </c>
      <c r="B546">
        <v>66</v>
      </c>
      <c r="C546">
        <v>67.13</v>
      </c>
      <c r="D546">
        <v>64.63</v>
      </c>
      <c r="E546">
        <v>1391800</v>
      </c>
    </row>
    <row r="547" spans="1:5" x14ac:dyDescent="0.25">
      <c r="A547" s="8">
        <v>36217</v>
      </c>
      <c r="B547">
        <v>65</v>
      </c>
      <c r="C547">
        <v>66.31</v>
      </c>
      <c r="D547">
        <v>64.13</v>
      </c>
      <c r="E547">
        <v>1003200</v>
      </c>
    </row>
    <row r="548" spans="1:5" x14ac:dyDescent="0.25">
      <c r="A548" s="8">
        <v>36220</v>
      </c>
      <c r="B548">
        <v>63.5</v>
      </c>
      <c r="C548">
        <v>65.06</v>
      </c>
      <c r="D548">
        <v>63</v>
      </c>
      <c r="E548">
        <v>1743000</v>
      </c>
    </row>
    <row r="549" spans="1:5" x14ac:dyDescent="0.25">
      <c r="A549" s="8">
        <v>36221</v>
      </c>
      <c r="B549">
        <v>62.63</v>
      </c>
      <c r="C549">
        <v>64.31</v>
      </c>
      <c r="D549">
        <v>61.94</v>
      </c>
      <c r="E549">
        <v>939500</v>
      </c>
    </row>
    <row r="550" spans="1:5" x14ac:dyDescent="0.25">
      <c r="A550" s="8">
        <v>36222</v>
      </c>
      <c r="B550">
        <v>63.38</v>
      </c>
      <c r="C550">
        <v>63.56</v>
      </c>
      <c r="D550">
        <v>62.31</v>
      </c>
      <c r="E550">
        <v>987700</v>
      </c>
    </row>
    <row r="551" spans="1:5" x14ac:dyDescent="0.25">
      <c r="A551" s="8">
        <v>36223</v>
      </c>
      <c r="B551">
        <v>65</v>
      </c>
      <c r="C551">
        <v>65.31</v>
      </c>
      <c r="D551">
        <v>63.5</v>
      </c>
      <c r="E551">
        <v>1169200</v>
      </c>
    </row>
    <row r="552" spans="1:5" x14ac:dyDescent="0.25">
      <c r="A552" s="8">
        <v>36224</v>
      </c>
      <c r="B552">
        <v>65.88</v>
      </c>
      <c r="C552">
        <v>66.13</v>
      </c>
      <c r="D552">
        <v>65.44</v>
      </c>
      <c r="E552">
        <v>758400</v>
      </c>
    </row>
    <row r="553" spans="1:5" x14ac:dyDescent="0.25">
      <c r="A553" s="8">
        <v>36227</v>
      </c>
      <c r="B553">
        <v>66.69</v>
      </c>
      <c r="C553">
        <v>67</v>
      </c>
      <c r="D553">
        <v>65.38</v>
      </c>
      <c r="E553">
        <v>836500</v>
      </c>
    </row>
    <row r="554" spans="1:5" x14ac:dyDescent="0.25">
      <c r="A554" s="8">
        <v>36228</v>
      </c>
      <c r="B554">
        <v>67.75</v>
      </c>
      <c r="C554">
        <v>68.44</v>
      </c>
      <c r="D554">
        <v>66.06</v>
      </c>
      <c r="E554">
        <v>1477800</v>
      </c>
    </row>
    <row r="555" spans="1:5" x14ac:dyDescent="0.25">
      <c r="A555" s="8">
        <v>36229</v>
      </c>
      <c r="B555">
        <v>70</v>
      </c>
      <c r="C555">
        <v>70.13</v>
      </c>
      <c r="D555">
        <v>68</v>
      </c>
      <c r="E555">
        <v>1672000</v>
      </c>
    </row>
    <row r="556" spans="1:5" x14ac:dyDescent="0.25">
      <c r="A556" s="8">
        <v>36230</v>
      </c>
      <c r="B556">
        <v>70.56</v>
      </c>
      <c r="C556">
        <v>71.19</v>
      </c>
      <c r="D556">
        <v>69.69</v>
      </c>
      <c r="E556">
        <v>1301900</v>
      </c>
    </row>
    <row r="557" spans="1:5" x14ac:dyDescent="0.25">
      <c r="A557" s="8">
        <v>36231</v>
      </c>
      <c r="B557">
        <v>68.88</v>
      </c>
      <c r="C557">
        <v>70</v>
      </c>
      <c r="D557">
        <v>68.69</v>
      </c>
      <c r="E557">
        <v>1583000</v>
      </c>
    </row>
    <row r="558" spans="1:5" x14ac:dyDescent="0.25">
      <c r="A558" s="8">
        <v>36234</v>
      </c>
      <c r="B558">
        <v>68</v>
      </c>
      <c r="C558">
        <v>68.38</v>
      </c>
      <c r="D558">
        <v>67.44</v>
      </c>
      <c r="E558">
        <v>1583900</v>
      </c>
    </row>
    <row r="559" spans="1:5" x14ac:dyDescent="0.25">
      <c r="A559" s="8">
        <v>36235</v>
      </c>
      <c r="B559">
        <v>66.94</v>
      </c>
      <c r="C559">
        <v>68.13</v>
      </c>
      <c r="D559">
        <v>66.94</v>
      </c>
      <c r="E559">
        <v>869400</v>
      </c>
    </row>
    <row r="560" spans="1:5" x14ac:dyDescent="0.25">
      <c r="A560" s="8">
        <v>36236</v>
      </c>
      <c r="B560">
        <v>67.63</v>
      </c>
      <c r="C560">
        <v>67.75</v>
      </c>
      <c r="D560">
        <v>66.56</v>
      </c>
      <c r="E560">
        <v>1240700</v>
      </c>
    </row>
    <row r="561" spans="1:5" x14ac:dyDescent="0.25">
      <c r="A561" s="8">
        <v>36237</v>
      </c>
      <c r="B561">
        <v>69.63</v>
      </c>
      <c r="C561">
        <v>69.81</v>
      </c>
      <c r="D561">
        <v>68.38</v>
      </c>
      <c r="E561">
        <v>1121800</v>
      </c>
    </row>
    <row r="562" spans="1:5" x14ac:dyDescent="0.25">
      <c r="A562" s="8">
        <v>36238</v>
      </c>
      <c r="B562">
        <v>69.25</v>
      </c>
      <c r="C562">
        <v>69.94</v>
      </c>
      <c r="D562">
        <v>68.88</v>
      </c>
      <c r="E562">
        <v>982800</v>
      </c>
    </row>
    <row r="563" spans="1:5" x14ac:dyDescent="0.25">
      <c r="A563" s="8">
        <v>36241</v>
      </c>
      <c r="B563">
        <v>67.69</v>
      </c>
      <c r="C563">
        <v>69.75</v>
      </c>
      <c r="D563">
        <v>67.69</v>
      </c>
      <c r="E563">
        <v>1497700</v>
      </c>
    </row>
    <row r="564" spans="1:5" x14ac:dyDescent="0.25">
      <c r="A564" s="8">
        <v>36242</v>
      </c>
      <c r="B564">
        <v>65.94</v>
      </c>
      <c r="C564">
        <v>68.56</v>
      </c>
      <c r="D564">
        <v>65.88</v>
      </c>
      <c r="E564">
        <v>2468000</v>
      </c>
    </row>
    <row r="565" spans="1:5" x14ac:dyDescent="0.25">
      <c r="A565" s="8">
        <v>36243</v>
      </c>
      <c r="B565">
        <v>65.81</v>
      </c>
      <c r="C565">
        <v>66.75</v>
      </c>
      <c r="D565">
        <v>65</v>
      </c>
      <c r="E565">
        <v>1722000</v>
      </c>
    </row>
    <row r="566" spans="1:5" x14ac:dyDescent="0.25">
      <c r="A566" s="8">
        <v>36244</v>
      </c>
      <c r="B566">
        <v>65.75</v>
      </c>
      <c r="C566">
        <v>65.94</v>
      </c>
      <c r="D566">
        <v>65.06</v>
      </c>
      <c r="E566">
        <v>962100</v>
      </c>
    </row>
    <row r="567" spans="1:5" x14ac:dyDescent="0.25">
      <c r="A567" s="8">
        <v>36245</v>
      </c>
      <c r="B567">
        <v>65.06</v>
      </c>
      <c r="C567">
        <v>65.69</v>
      </c>
      <c r="D567">
        <v>64.63</v>
      </c>
      <c r="E567">
        <v>1491300</v>
      </c>
    </row>
    <row r="568" spans="1:5" x14ac:dyDescent="0.25">
      <c r="A568" s="8">
        <v>36248</v>
      </c>
      <c r="B568">
        <v>66.19</v>
      </c>
      <c r="C568">
        <v>67</v>
      </c>
      <c r="D568">
        <v>65.06</v>
      </c>
      <c r="E568">
        <v>879500</v>
      </c>
    </row>
    <row r="569" spans="1:5" x14ac:dyDescent="0.25">
      <c r="A569" s="8">
        <v>36249</v>
      </c>
      <c r="B569">
        <v>65</v>
      </c>
      <c r="C569">
        <v>66</v>
      </c>
      <c r="D569">
        <v>64.75</v>
      </c>
      <c r="E569">
        <v>771100</v>
      </c>
    </row>
    <row r="570" spans="1:5" x14ac:dyDescent="0.25">
      <c r="A570" s="8">
        <v>36250</v>
      </c>
      <c r="B570">
        <v>64.25</v>
      </c>
      <c r="C570">
        <v>65.5</v>
      </c>
      <c r="D570">
        <v>63</v>
      </c>
      <c r="E570">
        <v>1260000</v>
      </c>
    </row>
    <row r="571" spans="1:5" x14ac:dyDescent="0.25">
      <c r="A571" s="8">
        <v>36251</v>
      </c>
      <c r="B571">
        <v>64.44</v>
      </c>
      <c r="C571">
        <v>64.94</v>
      </c>
      <c r="D571">
        <v>63.69</v>
      </c>
      <c r="E571">
        <v>1374500</v>
      </c>
    </row>
    <row r="572" spans="1:5" x14ac:dyDescent="0.25">
      <c r="A572" s="8">
        <v>36255</v>
      </c>
      <c r="B572">
        <v>63.13</v>
      </c>
      <c r="C572">
        <v>64.75</v>
      </c>
      <c r="D572">
        <v>62.88</v>
      </c>
      <c r="E572">
        <v>2086000</v>
      </c>
    </row>
    <row r="573" spans="1:5" x14ac:dyDescent="0.25">
      <c r="A573" s="8">
        <v>36256</v>
      </c>
      <c r="B573">
        <v>63.06</v>
      </c>
      <c r="C573">
        <v>64.19</v>
      </c>
      <c r="D573">
        <v>63.06</v>
      </c>
      <c r="E573">
        <v>886400</v>
      </c>
    </row>
    <row r="574" spans="1:5" x14ac:dyDescent="0.25">
      <c r="A574" s="8">
        <v>36257</v>
      </c>
      <c r="B574">
        <v>62.56</v>
      </c>
      <c r="C574">
        <v>63.94</v>
      </c>
      <c r="D574">
        <v>61.5</v>
      </c>
      <c r="E574">
        <v>878100</v>
      </c>
    </row>
    <row r="575" spans="1:5" x14ac:dyDescent="0.25">
      <c r="A575" s="8">
        <v>36258</v>
      </c>
      <c r="B575">
        <v>63.94</v>
      </c>
      <c r="C575">
        <v>65.06</v>
      </c>
      <c r="D575">
        <v>62.63</v>
      </c>
      <c r="E575">
        <v>750600</v>
      </c>
    </row>
    <row r="576" spans="1:5" x14ac:dyDescent="0.25">
      <c r="A576" s="8">
        <v>36259</v>
      </c>
      <c r="B576">
        <v>64.06</v>
      </c>
      <c r="C576">
        <v>64.5</v>
      </c>
      <c r="D576">
        <v>63.19</v>
      </c>
      <c r="E576">
        <v>473300</v>
      </c>
    </row>
    <row r="577" spans="1:5" x14ac:dyDescent="0.25">
      <c r="A577" s="8">
        <v>36262</v>
      </c>
      <c r="B577">
        <v>62</v>
      </c>
      <c r="C577">
        <v>64</v>
      </c>
      <c r="D577">
        <v>61</v>
      </c>
      <c r="E577">
        <v>1674000</v>
      </c>
    </row>
    <row r="578" spans="1:5" x14ac:dyDescent="0.25">
      <c r="A578" s="8">
        <v>36263</v>
      </c>
      <c r="B578">
        <v>65.94</v>
      </c>
      <c r="C578">
        <v>66.44</v>
      </c>
      <c r="D578">
        <v>63.38</v>
      </c>
      <c r="E578">
        <v>2152000</v>
      </c>
    </row>
    <row r="579" spans="1:5" x14ac:dyDescent="0.25">
      <c r="A579" s="8">
        <v>36264</v>
      </c>
      <c r="B579">
        <v>67.38</v>
      </c>
      <c r="C579">
        <v>68</v>
      </c>
      <c r="D579">
        <v>66.19</v>
      </c>
      <c r="E579">
        <v>1349800</v>
      </c>
    </row>
    <row r="580" spans="1:5" x14ac:dyDescent="0.25">
      <c r="A580" s="8">
        <v>36265</v>
      </c>
      <c r="B580">
        <v>69</v>
      </c>
      <c r="C580">
        <v>69.44</v>
      </c>
      <c r="D580">
        <v>67.44</v>
      </c>
      <c r="E580">
        <v>2517000</v>
      </c>
    </row>
    <row r="581" spans="1:5" x14ac:dyDescent="0.25">
      <c r="A581" s="8">
        <v>36266</v>
      </c>
      <c r="B581">
        <v>69.5</v>
      </c>
      <c r="C581">
        <v>69.88</v>
      </c>
      <c r="D581">
        <v>68.19</v>
      </c>
      <c r="E581">
        <v>1265500</v>
      </c>
    </row>
    <row r="582" spans="1:5" x14ac:dyDescent="0.25">
      <c r="A582" s="8">
        <v>36269</v>
      </c>
      <c r="B582">
        <v>68</v>
      </c>
      <c r="C582">
        <v>69.81</v>
      </c>
      <c r="D582">
        <v>67</v>
      </c>
      <c r="E582">
        <v>1458600</v>
      </c>
    </row>
    <row r="583" spans="1:5" x14ac:dyDescent="0.25">
      <c r="A583" s="8">
        <v>36270</v>
      </c>
      <c r="B583">
        <v>66.63</v>
      </c>
      <c r="C583">
        <v>68.94</v>
      </c>
      <c r="D583">
        <v>66.38</v>
      </c>
      <c r="E583">
        <v>1133200</v>
      </c>
    </row>
    <row r="584" spans="1:5" x14ac:dyDescent="0.25">
      <c r="A584" s="8">
        <v>36271</v>
      </c>
      <c r="B584">
        <v>66.69</v>
      </c>
      <c r="C584">
        <v>67.63</v>
      </c>
      <c r="D584">
        <v>66.13</v>
      </c>
      <c r="E584">
        <v>539600</v>
      </c>
    </row>
    <row r="585" spans="1:5" x14ac:dyDescent="0.25">
      <c r="A585" s="8">
        <v>36272</v>
      </c>
      <c r="B585">
        <v>68.75</v>
      </c>
      <c r="C585">
        <v>68.88</v>
      </c>
      <c r="D585">
        <v>65.69</v>
      </c>
      <c r="E585">
        <v>928000</v>
      </c>
    </row>
    <row r="586" spans="1:5" x14ac:dyDescent="0.25">
      <c r="A586" s="8">
        <v>36273</v>
      </c>
      <c r="B586">
        <v>69</v>
      </c>
      <c r="C586">
        <v>69.25</v>
      </c>
      <c r="D586">
        <v>68.5</v>
      </c>
      <c r="E586">
        <v>991500</v>
      </c>
    </row>
    <row r="587" spans="1:5" x14ac:dyDescent="0.25">
      <c r="A587" s="8">
        <v>36276</v>
      </c>
      <c r="B587">
        <v>68.63</v>
      </c>
      <c r="C587">
        <v>68.94</v>
      </c>
      <c r="D587">
        <v>68.25</v>
      </c>
      <c r="E587">
        <v>553900</v>
      </c>
    </row>
    <row r="588" spans="1:5" x14ac:dyDescent="0.25">
      <c r="A588" s="8">
        <v>36277</v>
      </c>
      <c r="B588">
        <v>70</v>
      </c>
      <c r="C588">
        <v>70.31</v>
      </c>
      <c r="D588">
        <v>68.75</v>
      </c>
      <c r="E588">
        <v>2852000</v>
      </c>
    </row>
    <row r="589" spans="1:5" x14ac:dyDescent="0.25">
      <c r="A589" s="8">
        <v>36278</v>
      </c>
      <c r="B589">
        <v>72</v>
      </c>
      <c r="C589">
        <v>72.88</v>
      </c>
      <c r="D589">
        <v>70.19</v>
      </c>
      <c r="E589">
        <v>2289000</v>
      </c>
    </row>
    <row r="590" spans="1:5" x14ac:dyDescent="0.25">
      <c r="A590" s="8">
        <v>36279</v>
      </c>
      <c r="B590">
        <v>74</v>
      </c>
      <c r="C590">
        <v>74.06</v>
      </c>
      <c r="D590">
        <v>71.56</v>
      </c>
      <c r="E590">
        <v>1316600</v>
      </c>
    </row>
    <row r="591" spans="1:5" x14ac:dyDescent="0.25">
      <c r="A591" s="8">
        <v>36280</v>
      </c>
      <c r="B591">
        <v>75.25</v>
      </c>
      <c r="C591">
        <v>75.69</v>
      </c>
      <c r="D591">
        <v>73.25</v>
      </c>
      <c r="E591">
        <v>2712000</v>
      </c>
    </row>
    <row r="592" spans="1:5" x14ac:dyDescent="0.25">
      <c r="A592" s="8">
        <v>36283</v>
      </c>
      <c r="B592">
        <v>75.69</v>
      </c>
      <c r="C592">
        <v>76.38</v>
      </c>
      <c r="D592">
        <v>74.25</v>
      </c>
      <c r="E592">
        <v>1173100</v>
      </c>
    </row>
    <row r="593" spans="1:5" x14ac:dyDescent="0.25">
      <c r="A593" s="8">
        <v>36284</v>
      </c>
      <c r="B593">
        <v>76.19</v>
      </c>
      <c r="C593">
        <v>76.75</v>
      </c>
      <c r="D593">
        <v>74.94</v>
      </c>
      <c r="E593">
        <v>1024700</v>
      </c>
    </row>
    <row r="594" spans="1:5" x14ac:dyDescent="0.25">
      <c r="A594" s="8">
        <v>36285</v>
      </c>
      <c r="B594">
        <v>76.94</v>
      </c>
      <c r="C594">
        <v>77</v>
      </c>
      <c r="D594">
        <v>74.19</v>
      </c>
      <c r="E594">
        <v>1413400</v>
      </c>
    </row>
    <row r="595" spans="1:5" x14ac:dyDescent="0.25">
      <c r="A595" s="8">
        <v>36286</v>
      </c>
      <c r="B595">
        <v>76</v>
      </c>
      <c r="C595">
        <v>76.88</v>
      </c>
      <c r="D595">
        <v>75.38</v>
      </c>
      <c r="E595">
        <v>893900</v>
      </c>
    </row>
    <row r="596" spans="1:5" x14ac:dyDescent="0.25">
      <c r="A596" s="8">
        <v>36287</v>
      </c>
      <c r="B596">
        <v>76.25</v>
      </c>
      <c r="C596">
        <v>76.44</v>
      </c>
      <c r="D596">
        <v>75.69</v>
      </c>
      <c r="E596">
        <v>1033500</v>
      </c>
    </row>
    <row r="597" spans="1:5" x14ac:dyDescent="0.25">
      <c r="A597" s="8">
        <v>36290</v>
      </c>
      <c r="B597">
        <v>75.19</v>
      </c>
      <c r="C597">
        <v>76.13</v>
      </c>
      <c r="D597">
        <v>74.06</v>
      </c>
      <c r="E597">
        <v>705500</v>
      </c>
    </row>
    <row r="598" spans="1:5" x14ac:dyDescent="0.25">
      <c r="A598" s="8">
        <v>36291</v>
      </c>
      <c r="B598">
        <v>75.13</v>
      </c>
      <c r="C598">
        <v>75.63</v>
      </c>
      <c r="D598">
        <v>73.63</v>
      </c>
      <c r="E598">
        <v>1419700</v>
      </c>
    </row>
    <row r="599" spans="1:5" x14ac:dyDescent="0.25">
      <c r="A599" s="8">
        <v>36292</v>
      </c>
      <c r="B599">
        <v>74.5</v>
      </c>
      <c r="C599">
        <v>75.13</v>
      </c>
      <c r="D599">
        <v>73</v>
      </c>
      <c r="E599">
        <v>1101600</v>
      </c>
    </row>
    <row r="600" spans="1:5" x14ac:dyDescent="0.25">
      <c r="A600" s="8">
        <v>36293</v>
      </c>
      <c r="B600">
        <v>74.56</v>
      </c>
      <c r="C600">
        <v>76.13</v>
      </c>
      <c r="D600">
        <v>74.19</v>
      </c>
      <c r="E600">
        <v>807200</v>
      </c>
    </row>
    <row r="601" spans="1:5" x14ac:dyDescent="0.25">
      <c r="A601" s="8">
        <v>36294</v>
      </c>
      <c r="B601">
        <v>72.75</v>
      </c>
      <c r="C601">
        <v>74.31</v>
      </c>
      <c r="D601">
        <v>72.5</v>
      </c>
      <c r="E601">
        <v>1077000</v>
      </c>
    </row>
    <row r="602" spans="1:5" x14ac:dyDescent="0.25">
      <c r="A602" s="8">
        <v>36297</v>
      </c>
      <c r="B602">
        <v>73.5</v>
      </c>
      <c r="C602">
        <v>74.25</v>
      </c>
      <c r="D602">
        <v>71.94</v>
      </c>
      <c r="E602">
        <v>611600</v>
      </c>
    </row>
    <row r="603" spans="1:5" x14ac:dyDescent="0.25">
      <c r="A603" s="8">
        <v>36298</v>
      </c>
      <c r="B603">
        <v>72.56</v>
      </c>
      <c r="C603">
        <v>73.56</v>
      </c>
      <c r="D603">
        <v>72.38</v>
      </c>
      <c r="E603">
        <v>565700</v>
      </c>
    </row>
    <row r="604" spans="1:5" x14ac:dyDescent="0.25">
      <c r="A604" s="8">
        <v>36299</v>
      </c>
      <c r="B604">
        <v>73</v>
      </c>
      <c r="C604">
        <v>73.94</v>
      </c>
      <c r="D604">
        <v>72.75</v>
      </c>
      <c r="E604">
        <v>567700</v>
      </c>
    </row>
    <row r="605" spans="1:5" x14ac:dyDescent="0.25">
      <c r="A605" s="8">
        <v>36300</v>
      </c>
      <c r="B605">
        <v>74.06</v>
      </c>
      <c r="C605">
        <v>74.94</v>
      </c>
      <c r="D605">
        <v>73.5</v>
      </c>
      <c r="E605">
        <v>1441300</v>
      </c>
    </row>
    <row r="606" spans="1:5" x14ac:dyDescent="0.25">
      <c r="A606" s="8">
        <v>36301</v>
      </c>
      <c r="B606">
        <v>73.31</v>
      </c>
      <c r="C606">
        <v>74.5</v>
      </c>
      <c r="D606">
        <v>73.19</v>
      </c>
      <c r="E606">
        <v>1050400</v>
      </c>
    </row>
    <row r="607" spans="1:5" x14ac:dyDescent="0.25">
      <c r="A607" s="8">
        <v>36304</v>
      </c>
      <c r="B607">
        <v>72.13</v>
      </c>
      <c r="C607">
        <v>74.31</v>
      </c>
      <c r="D607">
        <v>72.13</v>
      </c>
      <c r="E607">
        <v>741500</v>
      </c>
    </row>
    <row r="608" spans="1:5" x14ac:dyDescent="0.25">
      <c r="A608" s="8">
        <v>36305</v>
      </c>
      <c r="B608">
        <v>72.88</v>
      </c>
      <c r="C608">
        <v>74.06</v>
      </c>
      <c r="D608">
        <v>72.38</v>
      </c>
      <c r="E608">
        <v>1553400</v>
      </c>
    </row>
    <row r="609" spans="1:5" x14ac:dyDescent="0.25">
      <c r="A609" s="8">
        <v>36306</v>
      </c>
      <c r="B609">
        <v>73</v>
      </c>
      <c r="C609">
        <v>73.38</v>
      </c>
      <c r="D609">
        <v>71</v>
      </c>
      <c r="E609">
        <v>1249400</v>
      </c>
    </row>
    <row r="610" spans="1:5" x14ac:dyDescent="0.25">
      <c r="A610" s="8">
        <v>36307</v>
      </c>
      <c r="B610">
        <v>70.5</v>
      </c>
      <c r="C610">
        <v>72.75</v>
      </c>
      <c r="D610">
        <v>70.44</v>
      </c>
      <c r="E610">
        <v>1115800</v>
      </c>
    </row>
    <row r="611" spans="1:5" x14ac:dyDescent="0.25">
      <c r="A611" s="8">
        <v>36308</v>
      </c>
      <c r="B611">
        <v>71.38</v>
      </c>
      <c r="C611">
        <v>71.75</v>
      </c>
      <c r="D611">
        <v>70.5</v>
      </c>
      <c r="E611">
        <v>1063100</v>
      </c>
    </row>
    <row r="612" spans="1:5" x14ac:dyDescent="0.25">
      <c r="A612" s="8">
        <v>36312</v>
      </c>
      <c r="B612">
        <v>72.5</v>
      </c>
      <c r="C612">
        <v>72.5</v>
      </c>
      <c r="D612">
        <v>71.56</v>
      </c>
      <c r="E612">
        <v>1233000</v>
      </c>
    </row>
    <row r="613" spans="1:5" x14ac:dyDescent="0.25">
      <c r="A613" s="8">
        <v>36313</v>
      </c>
      <c r="B613">
        <v>74.88</v>
      </c>
      <c r="C613">
        <v>76.5</v>
      </c>
      <c r="D613">
        <v>72.38</v>
      </c>
      <c r="E613">
        <v>1787000</v>
      </c>
    </row>
    <row r="614" spans="1:5" x14ac:dyDescent="0.25">
      <c r="A614" s="8">
        <v>36314</v>
      </c>
      <c r="B614">
        <v>76.44</v>
      </c>
      <c r="C614">
        <v>76.88</v>
      </c>
      <c r="D614">
        <v>74.81</v>
      </c>
      <c r="E614">
        <v>870000</v>
      </c>
    </row>
    <row r="615" spans="1:5" x14ac:dyDescent="0.25">
      <c r="A615" s="8">
        <v>36315</v>
      </c>
      <c r="B615">
        <v>78.94</v>
      </c>
      <c r="C615">
        <v>78.94</v>
      </c>
      <c r="D615">
        <v>76.19</v>
      </c>
      <c r="E615">
        <v>998600</v>
      </c>
    </row>
    <row r="616" spans="1:5" x14ac:dyDescent="0.25">
      <c r="A616" s="8">
        <v>36318</v>
      </c>
      <c r="B616">
        <v>77.94</v>
      </c>
      <c r="C616">
        <v>78.38</v>
      </c>
      <c r="D616">
        <v>77.5</v>
      </c>
      <c r="E616">
        <v>1469700</v>
      </c>
    </row>
    <row r="617" spans="1:5" x14ac:dyDescent="0.25">
      <c r="A617" s="8">
        <v>36319</v>
      </c>
      <c r="B617">
        <v>77.31</v>
      </c>
      <c r="C617">
        <v>78.38</v>
      </c>
      <c r="D617">
        <v>77.06</v>
      </c>
      <c r="E617">
        <v>476300</v>
      </c>
    </row>
    <row r="618" spans="1:5" x14ac:dyDescent="0.25">
      <c r="A618" s="8">
        <v>36320</v>
      </c>
      <c r="B618">
        <v>78.31</v>
      </c>
      <c r="C618">
        <v>78.81</v>
      </c>
      <c r="D618">
        <v>77.13</v>
      </c>
      <c r="E618">
        <v>1118100</v>
      </c>
    </row>
    <row r="619" spans="1:5" x14ac:dyDescent="0.25">
      <c r="A619" s="8">
        <v>36321</v>
      </c>
      <c r="B619">
        <v>78.56</v>
      </c>
      <c r="C619">
        <v>79.44</v>
      </c>
      <c r="D619">
        <v>76</v>
      </c>
      <c r="E619">
        <v>1025000</v>
      </c>
    </row>
    <row r="620" spans="1:5" x14ac:dyDescent="0.25">
      <c r="A620" s="8">
        <v>36322</v>
      </c>
      <c r="B620">
        <v>80.88</v>
      </c>
      <c r="C620">
        <v>81.38</v>
      </c>
      <c r="D620">
        <v>79</v>
      </c>
      <c r="E620">
        <v>2092000</v>
      </c>
    </row>
    <row r="621" spans="1:5" x14ac:dyDescent="0.25">
      <c r="A621" s="8">
        <v>36325</v>
      </c>
      <c r="B621">
        <v>82.19</v>
      </c>
      <c r="C621">
        <v>82.94</v>
      </c>
      <c r="D621">
        <v>81.25</v>
      </c>
      <c r="E621">
        <v>1572300</v>
      </c>
    </row>
    <row r="622" spans="1:5" x14ac:dyDescent="0.25">
      <c r="A622" s="8">
        <v>36326</v>
      </c>
      <c r="B622">
        <v>79.44</v>
      </c>
      <c r="C622">
        <v>82.25</v>
      </c>
      <c r="D622">
        <v>79.25</v>
      </c>
      <c r="E622">
        <v>1471400</v>
      </c>
    </row>
    <row r="623" spans="1:5" x14ac:dyDescent="0.25">
      <c r="A623" s="8">
        <v>36327</v>
      </c>
      <c r="B623">
        <v>78.38</v>
      </c>
      <c r="C623">
        <v>79.94</v>
      </c>
      <c r="D623">
        <v>78.19</v>
      </c>
      <c r="E623">
        <v>1608400</v>
      </c>
    </row>
    <row r="624" spans="1:5" x14ac:dyDescent="0.25">
      <c r="A624" s="8">
        <v>36328</v>
      </c>
      <c r="B624">
        <v>79.19</v>
      </c>
      <c r="C624">
        <v>79.44</v>
      </c>
      <c r="D624">
        <v>78</v>
      </c>
      <c r="E624">
        <v>699100</v>
      </c>
    </row>
    <row r="625" spans="1:5" x14ac:dyDescent="0.25">
      <c r="A625" s="8">
        <v>36329</v>
      </c>
      <c r="B625">
        <v>77.88</v>
      </c>
      <c r="C625">
        <v>79.19</v>
      </c>
      <c r="D625">
        <v>77.69</v>
      </c>
      <c r="E625">
        <v>1054100</v>
      </c>
    </row>
    <row r="626" spans="1:5" x14ac:dyDescent="0.25">
      <c r="A626" s="8">
        <v>36332</v>
      </c>
      <c r="B626">
        <v>76.63</v>
      </c>
      <c r="C626">
        <v>78</v>
      </c>
      <c r="D626">
        <v>76.5</v>
      </c>
      <c r="E626">
        <v>902100</v>
      </c>
    </row>
    <row r="627" spans="1:5" x14ac:dyDescent="0.25">
      <c r="A627" s="8">
        <v>36333</v>
      </c>
      <c r="B627">
        <v>77</v>
      </c>
      <c r="C627">
        <v>77.81</v>
      </c>
      <c r="D627">
        <v>75.88</v>
      </c>
      <c r="E627">
        <v>802900</v>
      </c>
    </row>
    <row r="628" spans="1:5" x14ac:dyDescent="0.25">
      <c r="A628" s="8">
        <v>36334</v>
      </c>
      <c r="B628">
        <v>77.31</v>
      </c>
      <c r="C628">
        <v>77.56</v>
      </c>
      <c r="D628">
        <v>76.25</v>
      </c>
      <c r="E628">
        <v>760900</v>
      </c>
    </row>
    <row r="629" spans="1:5" x14ac:dyDescent="0.25">
      <c r="A629" s="8">
        <v>36335</v>
      </c>
      <c r="B629">
        <v>77.25</v>
      </c>
      <c r="C629">
        <v>77.5</v>
      </c>
      <c r="D629">
        <v>75.94</v>
      </c>
      <c r="E629">
        <v>1010700</v>
      </c>
    </row>
    <row r="630" spans="1:5" x14ac:dyDescent="0.25">
      <c r="A630" s="8">
        <v>36336</v>
      </c>
      <c r="B630">
        <v>77</v>
      </c>
      <c r="C630">
        <v>77.69</v>
      </c>
      <c r="D630">
        <v>76.56</v>
      </c>
      <c r="E630">
        <v>964500</v>
      </c>
    </row>
    <row r="631" spans="1:5" x14ac:dyDescent="0.25">
      <c r="A631" s="8">
        <v>36339</v>
      </c>
      <c r="B631">
        <v>79.44</v>
      </c>
      <c r="C631">
        <v>79.5</v>
      </c>
      <c r="D631">
        <v>77.63</v>
      </c>
      <c r="E631">
        <v>1312500</v>
      </c>
    </row>
    <row r="632" spans="1:5" x14ac:dyDescent="0.25">
      <c r="A632" s="8">
        <v>36340</v>
      </c>
      <c r="B632">
        <v>81.19</v>
      </c>
      <c r="C632">
        <v>81.19</v>
      </c>
      <c r="D632">
        <v>78.19</v>
      </c>
      <c r="E632">
        <v>1091100</v>
      </c>
    </row>
    <row r="633" spans="1:5" x14ac:dyDescent="0.25">
      <c r="A633" s="8">
        <v>36341</v>
      </c>
      <c r="B633">
        <v>81.75</v>
      </c>
      <c r="C633">
        <v>81.75</v>
      </c>
      <c r="D633">
        <v>79.19</v>
      </c>
      <c r="E633">
        <v>1498500</v>
      </c>
    </row>
    <row r="634" spans="1:5" x14ac:dyDescent="0.25">
      <c r="A634" s="8">
        <v>36342</v>
      </c>
      <c r="B634">
        <v>81.13</v>
      </c>
      <c r="C634">
        <v>81.38</v>
      </c>
      <c r="D634">
        <v>80</v>
      </c>
      <c r="E634">
        <v>1072800</v>
      </c>
    </row>
    <row r="635" spans="1:5" x14ac:dyDescent="0.25">
      <c r="A635" s="8">
        <v>36343</v>
      </c>
      <c r="B635">
        <v>81.25</v>
      </c>
      <c r="C635">
        <v>81.94</v>
      </c>
      <c r="D635">
        <v>80</v>
      </c>
      <c r="E635">
        <v>927400</v>
      </c>
    </row>
    <row r="636" spans="1:5" x14ac:dyDescent="0.25">
      <c r="A636" s="8">
        <v>36347</v>
      </c>
      <c r="B636">
        <v>83.88</v>
      </c>
      <c r="C636">
        <v>84.19</v>
      </c>
      <c r="D636">
        <v>81.13</v>
      </c>
      <c r="E636">
        <v>1862000</v>
      </c>
    </row>
    <row r="637" spans="1:5" x14ac:dyDescent="0.25">
      <c r="A637" s="8">
        <v>36348</v>
      </c>
      <c r="B637">
        <v>83.63</v>
      </c>
      <c r="C637">
        <v>83.81</v>
      </c>
      <c r="D637">
        <v>83</v>
      </c>
      <c r="E637">
        <v>1602100</v>
      </c>
    </row>
    <row r="638" spans="1:5" x14ac:dyDescent="0.25">
      <c r="A638" s="8">
        <v>36349</v>
      </c>
      <c r="B638">
        <v>84.5</v>
      </c>
      <c r="C638">
        <v>84.94</v>
      </c>
      <c r="D638">
        <v>83.5</v>
      </c>
      <c r="E638">
        <v>1342100</v>
      </c>
    </row>
    <row r="639" spans="1:5" x14ac:dyDescent="0.25">
      <c r="A639" s="8">
        <v>36350</v>
      </c>
      <c r="B639">
        <v>86.38</v>
      </c>
      <c r="C639">
        <v>86.5</v>
      </c>
      <c r="D639">
        <v>84.75</v>
      </c>
      <c r="E639">
        <v>1696000</v>
      </c>
    </row>
    <row r="640" spans="1:5" x14ac:dyDescent="0.25">
      <c r="A640" s="8">
        <v>36353</v>
      </c>
      <c r="B640">
        <v>85.13</v>
      </c>
      <c r="C640">
        <v>86.94</v>
      </c>
      <c r="D640">
        <v>85</v>
      </c>
      <c r="E640">
        <v>823800</v>
      </c>
    </row>
    <row r="641" spans="1:5" x14ac:dyDescent="0.25">
      <c r="A641" s="8">
        <v>36354</v>
      </c>
      <c r="B641">
        <v>84</v>
      </c>
      <c r="C641">
        <v>85</v>
      </c>
      <c r="D641">
        <v>83</v>
      </c>
      <c r="E641">
        <v>1726000</v>
      </c>
    </row>
    <row r="642" spans="1:5" x14ac:dyDescent="0.25">
      <c r="A642" s="8">
        <v>36355</v>
      </c>
      <c r="B642">
        <v>82.56</v>
      </c>
      <c r="C642">
        <v>84.5</v>
      </c>
      <c r="D642">
        <v>82.38</v>
      </c>
      <c r="E642">
        <v>1027400</v>
      </c>
    </row>
    <row r="643" spans="1:5" x14ac:dyDescent="0.25">
      <c r="A643" s="8">
        <v>36356</v>
      </c>
      <c r="B643">
        <v>81.94</v>
      </c>
      <c r="C643">
        <v>82.81</v>
      </c>
      <c r="D643">
        <v>81.63</v>
      </c>
      <c r="E643">
        <v>2027000</v>
      </c>
    </row>
    <row r="644" spans="1:5" x14ac:dyDescent="0.25">
      <c r="A644" s="8">
        <v>36357</v>
      </c>
      <c r="B644">
        <v>84</v>
      </c>
      <c r="C644">
        <v>84.63</v>
      </c>
      <c r="D644">
        <v>81.94</v>
      </c>
      <c r="E644">
        <v>2738000</v>
      </c>
    </row>
    <row r="645" spans="1:5" x14ac:dyDescent="0.25">
      <c r="A645" s="8">
        <v>36360</v>
      </c>
      <c r="B645">
        <v>85.31</v>
      </c>
      <c r="C645">
        <v>85.94</v>
      </c>
      <c r="D645">
        <v>83.75</v>
      </c>
      <c r="E645">
        <v>734900</v>
      </c>
    </row>
    <row r="646" spans="1:5" x14ac:dyDescent="0.25">
      <c r="A646" s="8">
        <v>36361</v>
      </c>
      <c r="B646">
        <v>85.56</v>
      </c>
      <c r="C646">
        <v>86.69</v>
      </c>
      <c r="D646">
        <v>84.13</v>
      </c>
      <c r="E646">
        <v>1130900</v>
      </c>
    </row>
    <row r="647" spans="1:5" x14ac:dyDescent="0.25">
      <c r="A647" s="8">
        <v>36362</v>
      </c>
      <c r="B647">
        <v>85.25</v>
      </c>
      <c r="C647">
        <v>85.81</v>
      </c>
      <c r="D647">
        <v>84.63</v>
      </c>
      <c r="E647">
        <v>1072500</v>
      </c>
    </row>
    <row r="648" spans="1:5" x14ac:dyDescent="0.25">
      <c r="A648" s="8">
        <v>36363</v>
      </c>
      <c r="B648">
        <v>83.88</v>
      </c>
      <c r="C648">
        <v>85.5</v>
      </c>
      <c r="D648">
        <v>83.56</v>
      </c>
      <c r="E648">
        <v>995200</v>
      </c>
    </row>
    <row r="649" spans="1:5" x14ac:dyDescent="0.25">
      <c r="A649" s="8">
        <v>36364</v>
      </c>
      <c r="B649">
        <v>83.88</v>
      </c>
      <c r="C649">
        <v>84.63</v>
      </c>
      <c r="D649">
        <v>83.88</v>
      </c>
      <c r="E649">
        <v>829700</v>
      </c>
    </row>
    <row r="650" spans="1:5" x14ac:dyDescent="0.25">
      <c r="A650" s="8">
        <v>36367</v>
      </c>
      <c r="B650">
        <v>83.94</v>
      </c>
      <c r="C650">
        <v>84.63</v>
      </c>
      <c r="D650">
        <v>83.88</v>
      </c>
      <c r="E650">
        <v>602800</v>
      </c>
    </row>
    <row r="651" spans="1:5" x14ac:dyDescent="0.25">
      <c r="A651" s="8">
        <v>36368</v>
      </c>
      <c r="B651">
        <v>83.81</v>
      </c>
      <c r="C651">
        <v>84.44</v>
      </c>
      <c r="D651">
        <v>83.38</v>
      </c>
      <c r="E651">
        <v>667400</v>
      </c>
    </row>
    <row r="652" spans="1:5" x14ac:dyDescent="0.25">
      <c r="A652" s="8">
        <v>36369</v>
      </c>
      <c r="B652">
        <v>84</v>
      </c>
      <c r="C652">
        <v>84.19</v>
      </c>
      <c r="D652">
        <v>83.19</v>
      </c>
      <c r="E652">
        <v>563500</v>
      </c>
    </row>
    <row r="653" spans="1:5" x14ac:dyDescent="0.25">
      <c r="A653" s="8">
        <v>36370</v>
      </c>
      <c r="B653">
        <v>84.06</v>
      </c>
      <c r="C653">
        <v>84.5</v>
      </c>
      <c r="D653">
        <v>83.38</v>
      </c>
      <c r="E653">
        <v>750200</v>
      </c>
    </row>
    <row r="654" spans="1:5" x14ac:dyDescent="0.25">
      <c r="A654" s="8">
        <v>36371</v>
      </c>
      <c r="B654">
        <v>85.19</v>
      </c>
      <c r="C654">
        <v>85.19</v>
      </c>
      <c r="D654">
        <v>84.13</v>
      </c>
      <c r="E654">
        <v>714600</v>
      </c>
    </row>
    <row r="655" spans="1:5" x14ac:dyDescent="0.25">
      <c r="A655" s="8">
        <v>36374</v>
      </c>
      <c r="B655">
        <v>84.06</v>
      </c>
      <c r="C655">
        <v>85.63</v>
      </c>
      <c r="D655">
        <v>83.88</v>
      </c>
      <c r="E655">
        <v>935500</v>
      </c>
    </row>
    <row r="656" spans="1:5" x14ac:dyDescent="0.25">
      <c r="A656" s="8">
        <v>36375</v>
      </c>
      <c r="B656">
        <v>84.25</v>
      </c>
      <c r="C656">
        <v>84.69</v>
      </c>
      <c r="D656">
        <v>83.38</v>
      </c>
      <c r="E656">
        <v>704000</v>
      </c>
    </row>
    <row r="657" spans="1:5" x14ac:dyDescent="0.25">
      <c r="A657" s="8">
        <v>36376</v>
      </c>
      <c r="B657">
        <v>84.75</v>
      </c>
      <c r="C657">
        <v>85.75</v>
      </c>
      <c r="D657">
        <v>84</v>
      </c>
      <c r="E657">
        <v>776100</v>
      </c>
    </row>
    <row r="658" spans="1:5" x14ac:dyDescent="0.25">
      <c r="A658" s="8">
        <v>36377</v>
      </c>
      <c r="B658">
        <v>85.44</v>
      </c>
      <c r="C658">
        <v>85.75</v>
      </c>
      <c r="D658">
        <v>84.38</v>
      </c>
      <c r="E658">
        <v>835000</v>
      </c>
    </row>
    <row r="659" spans="1:5" x14ac:dyDescent="0.25">
      <c r="A659" s="8">
        <v>36378</v>
      </c>
      <c r="B659">
        <v>86.81</v>
      </c>
      <c r="C659">
        <v>86.88</v>
      </c>
      <c r="D659">
        <v>84.75</v>
      </c>
      <c r="E659">
        <v>604800</v>
      </c>
    </row>
    <row r="660" spans="1:5" x14ac:dyDescent="0.25">
      <c r="A660" s="8">
        <v>36381</v>
      </c>
      <c r="B660">
        <v>88.13</v>
      </c>
      <c r="C660">
        <v>89</v>
      </c>
      <c r="D660">
        <v>86.25</v>
      </c>
      <c r="E660">
        <v>838900</v>
      </c>
    </row>
    <row r="661" spans="1:5" x14ac:dyDescent="0.25">
      <c r="A661" s="8">
        <v>36382</v>
      </c>
      <c r="B661">
        <v>88.56</v>
      </c>
      <c r="C661">
        <v>89.44</v>
      </c>
      <c r="D661">
        <v>87.75</v>
      </c>
      <c r="E661">
        <v>838700</v>
      </c>
    </row>
    <row r="662" spans="1:5" x14ac:dyDescent="0.25">
      <c r="A662" s="8">
        <v>36383</v>
      </c>
      <c r="B662">
        <v>88.03</v>
      </c>
      <c r="C662">
        <v>88.56</v>
      </c>
      <c r="D662">
        <v>86.5</v>
      </c>
      <c r="E662">
        <v>785800</v>
      </c>
    </row>
    <row r="663" spans="1:5" x14ac:dyDescent="0.25">
      <c r="A663" s="8">
        <v>36384</v>
      </c>
      <c r="B663">
        <v>86</v>
      </c>
      <c r="C663">
        <v>87.63</v>
      </c>
      <c r="D663">
        <v>86</v>
      </c>
      <c r="E663">
        <v>583400</v>
      </c>
    </row>
    <row r="664" spans="1:5" x14ac:dyDescent="0.25">
      <c r="A664" s="8">
        <v>36385</v>
      </c>
      <c r="B664">
        <v>87.69</v>
      </c>
      <c r="C664">
        <v>87.75</v>
      </c>
      <c r="D664">
        <v>85.19</v>
      </c>
      <c r="E664">
        <v>595400</v>
      </c>
    </row>
    <row r="665" spans="1:5" x14ac:dyDescent="0.25">
      <c r="A665" s="8">
        <v>36388</v>
      </c>
      <c r="B665">
        <v>43.88</v>
      </c>
      <c r="C665">
        <v>44.69</v>
      </c>
      <c r="D665">
        <v>43.44</v>
      </c>
      <c r="E665">
        <v>866100</v>
      </c>
    </row>
    <row r="666" spans="1:5" x14ac:dyDescent="0.25">
      <c r="A666" s="8">
        <v>36389</v>
      </c>
      <c r="B666">
        <v>44.31</v>
      </c>
      <c r="C666">
        <v>44.56</v>
      </c>
      <c r="D666">
        <v>43.5</v>
      </c>
      <c r="E666">
        <v>809500</v>
      </c>
    </row>
    <row r="667" spans="1:5" x14ac:dyDescent="0.25">
      <c r="A667" s="8">
        <v>36390</v>
      </c>
      <c r="B667">
        <v>43.69</v>
      </c>
      <c r="C667">
        <v>44.56</v>
      </c>
      <c r="D667">
        <v>43.31</v>
      </c>
      <c r="E667">
        <v>1003800</v>
      </c>
    </row>
    <row r="668" spans="1:5" x14ac:dyDescent="0.25">
      <c r="A668" s="8">
        <v>36391</v>
      </c>
      <c r="B668">
        <v>43.75</v>
      </c>
      <c r="C668">
        <v>43.88</v>
      </c>
      <c r="D668">
        <v>42.94</v>
      </c>
      <c r="E668">
        <v>923200</v>
      </c>
    </row>
    <row r="669" spans="1:5" x14ac:dyDescent="0.25">
      <c r="A669" s="8">
        <v>36392</v>
      </c>
      <c r="B669">
        <v>43.94</v>
      </c>
      <c r="C669">
        <v>44.19</v>
      </c>
      <c r="D669">
        <v>43.25</v>
      </c>
      <c r="E669">
        <v>1244700</v>
      </c>
    </row>
    <row r="670" spans="1:5" x14ac:dyDescent="0.25">
      <c r="A670" s="8">
        <v>36395</v>
      </c>
      <c r="B670">
        <v>44.25</v>
      </c>
      <c r="C670">
        <v>44.5</v>
      </c>
      <c r="D670">
        <v>43.88</v>
      </c>
      <c r="E670">
        <v>1444000</v>
      </c>
    </row>
    <row r="671" spans="1:5" x14ac:dyDescent="0.25">
      <c r="A671" s="8">
        <v>36396</v>
      </c>
      <c r="B671">
        <v>43.88</v>
      </c>
      <c r="C671">
        <v>44.63</v>
      </c>
      <c r="D671">
        <v>43.31</v>
      </c>
      <c r="E671">
        <v>1486700</v>
      </c>
    </row>
    <row r="672" spans="1:5" x14ac:dyDescent="0.25">
      <c r="A672" s="8">
        <v>36397</v>
      </c>
      <c r="B672">
        <v>43.13</v>
      </c>
      <c r="C672">
        <v>43.88</v>
      </c>
      <c r="D672">
        <v>42.31</v>
      </c>
      <c r="E672">
        <v>1881000</v>
      </c>
    </row>
    <row r="673" spans="1:5" x14ac:dyDescent="0.25">
      <c r="A673" s="8">
        <v>36398</v>
      </c>
      <c r="B673">
        <v>42.06</v>
      </c>
      <c r="C673">
        <v>43.44</v>
      </c>
      <c r="D673">
        <v>41</v>
      </c>
      <c r="E673">
        <v>3174000</v>
      </c>
    </row>
    <row r="674" spans="1:5" x14ac:dyDescent="0.25">
      <c r="A674" s="8">
        <v>36399</v>
      </c>
      <c r="B674">
        <v>42.38</v>
      </c>
      <c r="C674">
        <v>42.69</v>
      </c>
      <c r="D674">
        <v>41.88</v>
      </c>
      <c r="E674">
        <v>1361100</v>
      </c>
    </row>
    <row r="675" spans="1:5" x14ac:dyDescent="0.25">
      <c r="A675" s="8">
        <v>36402</v>
      </c>
      <c r="B675">
        <v>41.25</v>
      </c>
      <c r="C675">
        <v>42.81</v>
      </c>
      <c r="D675">
        <v>41</v>
      </c>
      <c r="E675">
        <v>1355800</v>
      </c>
    </row>
    <row r="676" spans="1:5" x14ac:dyDescent="0.25">
      <c r="A676" s="8">
        <v>36403</v>
      </c>
      <c r="B676">
        <v>41.88</v>
      </c>
      <c r="C676">
        <v>42.44</v>
      </c>
      <c r="D676">
        <v>41</v>
      </c>
      <c r="E676">
        <v>1722000</v>
      </c>
    </row>
    <row r="677" spans="1:5" x14ac:dyDescent="0.25">
      <c r="A677" s="8">
        <v>36404</v>
      </c>
      <c r="B677">
        <v>41.31</v>
      </c>
      <c r="C677">
        <v>42.31</v>
      </c>
      <c r="D677">
        <v>40.56</v>
      </c>
      <c r="E677">
        <v>1405900</v>
      </c>
    </row>
    <row r="678" spans="1:5" x14ac:dyDescent="0.25">
      <c r="A678" s="8">
        <v>36405</v>
      </c>
      <c r="B678">
        <v>40.19</v>
      </c>
      <c r="C678">
        <v>41.06</v>
      </c>
      <c r="D678">
        <v>39</v>
      </c>
      <c r="E678">
        <v>1389500</v>
      </c>
    </row>
    <row r="679" spans="1:5" x14ac:dyDescent="0.25">
      <c r="A679" s="8">
        <v>36406</v>
      </c>
      <c r="B679">
        <v>41.5</v>
      </c>
      <c r="C679">
        <v>41.63</v>
      </c>
      <c r="D679">
        <v>40.69</v>
      </c>
      <c r="E679">
        <v>1540300</v>
      </c>
    </row>
    <row r="680" spans="1:5" x14ac:dyDescent="0.25">
      <c r="A680" s="8">
        <v>36410</v>
      </c>
      <c r="B680">
        <v>41.38</v>
      </c>
      <c r="C680">
        <v>42.38</v>
      </c>
      <c r="D680">
        <v>41</v>
      </c>
      <c r="E680">
        <v>1630100</v>
      </c>
    </row>
    <row r="681" spans="1:5" x14ac:dyDescent="0.25">
      <c r="A681" s="8">
        <v>36411</v>
      </c>
      <c r="B681">
        <v>40.44</v>
      </c>
      <c r="C681">
        <v>41.25</v>
      </c>
      <c r="D681">
        <v>40.130000000000003</v>
      </c>
      <c r="E681">
        <v>1783000</v>
      </c>
    </row>
    <row r="682" spans="1:5" x14ac:dyDescent="0.25">
      <c r="A682" s="8">
        <v>36412</v>
      </c>
      <c r="B682">
        <v>42.25</v>
      </c>
      <c r="C682">
        <v>42.88</v>
      </c>
      <c r="D682">
        <v>40.31</v>
      </c>
      <c r="E682">
        <v>1823000</v>
      </c>
    </row>
    <row r="683" spans="1:5" x14ac:dyDescent="0.25">
      <c r="A683" s="8">
        <v>36413</v>
      </c>
      <c r="B683">
        <v>42.81</v>
      </c>
      <c r="C683">
        <v>43.25</v>
      </c>
      <c r="D683">
        <v>42.5</v>
      </c>
      <c r="E683">
        <v>1308500</v>
      </c>
    </row>
    <row r="684" spans="1:5" x14ac:dyDescent="0.25">
      <c r="A684" s="8">
        <v>36416</v>
      </c>
      <c r="B684">
        <v>41.94</v>
      </c>
      <c r="C684">
        <v>42.56</v>
      </c>
      <c r="D684">
        <v>41.69</v>
      </c>
      <c r="E684">
        <v>785900</v>
      </c>
    </row>
    <row r="685" spans="1:5" x14ac:dyDescent="0.25">
      <c r="A685" s="8">
        <v>36417</v>
      </c>
      <c r="B685">
        <v>41.94</v>
      </c>
      <c r="C685">
        <v>42.13</v>
      </c>
      <c r="D685">
        <v>41.13</v>
      </c>
      <c r="E685">
        <v>1007000</v>
      </c>
    </row>
    <row r="686" spans="1:5" x14ac:dyDescent="0.25">
      <c r="A686" s="8">
        <v>36418</v>
      </c>
      <c r="B686">
        <v>41.63</v>
      </c>
      <c r="C686">
        <v>42.56</v>
      </c>
      <c r="D686">
        <v>41.25</v>
      </c>
      <c r="E686">
        <v>1156400</v>
      </c>
    </row>
    <row r="687" spans="1:5" x14ac:dyDescent="0.25">
      <c r="A687" s="8">
        <v>36419</v>
      </c>
      <c r="B687">
        <v>41.69</v>
      </c>
      <c r="C687">
        <v>41.94</v>
      </c>
      <c r="D687">
        <v>40.380000000000003</v>
      </c>
      <c r="E687">
        <v>980200</v>
      </c>
    </row>
    <row r="688" spans="1:5" x14ac:dyDescent="0.25">
      <c r="A688" s="8">
        <v>36420</v>
      </c>
      <c r="B688">
        <v>42.25</v>
      </c>
      <c r="C688">
        <v>42.25</v>
      </c>
      <c r="D688">
        <v>41</v>
      </c>
      <c r="E688">
        <v>1516800</v>
      </c>
    </row>
    <row r="689" spans="1:5" x14ac:dyDescent="0.25">
      <c r="A689" s="8">
        <v>36423</v>
      </c>
      <c r="B689">
        <v>41.25</v>
      </c>
      <c r="C689">
        <v>42.25</v>
      </c>
      <c r="D689">
        <v>40.130000000000003</v>
      </c>
      <c r="E689">
        <v>1442800</v>
      </c>
    </row>
    <row r="690" spans="1:5" x14ac:dyDescent="0.25">
      <c r="A690" s="8">
        <v>36424</v>
      </c>
      <c r="B690">
        <v>39.5</v>
      </c>
      <c r="C690">
        <v>41</v>
      </c>
      <c r="D690">
        <v>38.31</v>
      </c>
      <c r="E690">
        <v>2158000</v>
      </c>
    </row>
    <row r="691" spans="1:5" x14ac:dyDescent="0.25">
      <c r="A691" s="8">
        <v>36425</v>
      </c>
      <c r="B691">
        <v>39.5</v>
      </c>
      <c r="C691">
        <v>40.5</v>
      </c>
      <c r="D691">
        <v>39.130000000000003</v>
      </c>
      <c r="E691">
        <v>2121000</v>
      </c>
    </row>
    <row r="692" spans="1:5" x14ac:dyDescent="0.25">
      <c r="A692" s="8">
        <v>36426</v>
      </c>
      <c r="B692">
        <v>39</v>
      </c>
      <c r="C692">
        <v>39.5</v>
      </c>
      <c r="D692">
        <v>38.130000000000003</v>
      </c>
      <c r="E692">
        <v>2245000</v>
      </c>
    </row>
    <row r="693" spans="1:5" x14ac:dyDescent="0.25">
      <c r="A693" s="8">
        <v>36427</v>
      </c>
      <c r="B693">
        <v>39.81</v>
      </c>
      <c r="C693">
        <v>39.94</v>
      </c>
      <c r="D693">
        <v>38.130000000000003</v>
      </c>
      <c r="E693">
        <v>2020000</v>
      </c>
    </row>
    <row r="694" spans="1:5" x14ac:dyDescent="0.25">
      <c r="A694" s="8">
        <v>36430</v>
      </c>
      <c r="B694">
        <v>38.880000000000003</v>
      </c>
      <c r="C694">
        <v>39.81</v>
      </c>
      <c r="D694">
        <v>38.75</v>
      </c>
      <c r="E694">
        <v>1213800</v>
      </c>
    </row>
    <row r="695" spans="1:5" x14ac:dyDescent="0.25">
      <c r="A695" s="8">
        <v>36431</v>
      </c>
      <c r="B695">
        <v>39.25</v>
      </c>
      <c r="C695">
        <v>39.44</v>
      </c>
      <c r="D695">
        <v>38.06</v>
      </c>
      <c r="E695">
        <v>1767000</v>
      </c>
    </row>
    <row r="696" spans="1:5" x14ac:dyDescent="0.25">
      <c r="A696" s="8">
        <v>36432</v>
      </c>
      <c r="B696">
        <v>39.5</v>
      </c>
      <c r="C696">
        <v>40.94</v>
      </c>
      <c r="D696">
        <v>39.31</v>
      </c>
      <c r="E696">
        <v>862000</v>
      </c>
    </row>
    <row r="697" spans="1:5" x14ac:dyDescent="0.25">
      <c r="A697" s="8">
        <v>36433</v>
      </c>
      <c r="B697">
        <v>41.06</v>
      </c>
      <c r="C697">
        <v>41.38</v>
      </c>
      <c r="D697">
        <v>39.75</v>
      </c>
      <c r="E697">
        <v>1126300</v>
      </c>
    </row>
    <row r="698" spans="1:5" x14ac:dyDescent="0.25">
      <c r="A698" s="8">
        <v>36434</v>
      </c>
      <c r="B698">
        <v>40.94</v>
      </c>
      <c r="C698">
        <v>41.63</v>
      </c>
      <c r="D698">
        <v>40.25</v>
      </c>
      <c r="E698">
        <v>1154700</v>
      </c>
    </row>
    <row r="699" spans="1:5" x14ac:dyDescent="0.25">
      <c r="A699" s="8">
        <v>36437</v>
      </c>
      <c r="B699">
        <v>40.19</v>
      </c>
      <c r="C699">
        <v>40.56</v>
      </c>
      <c r="D699">
        <v>39.25</v>
      </c>
      <c r="E699">
        <v>1478500</v>
      </c>
    </row>
    <row r="700" spans="1:5" x14ac:dyDescent="0.25">
      <c r="A700" s="8">
        <v>36438</v>
      </c>
      <c r="B700">
        <v>40</v>
      </c>
      <c r="C700">
        <v>41.06</v>
      </c>
      <c r="D700">
        <v>39.380000000000003</v>
      </c>
      <c r="E700">
        <v>1680000</v>
      </c>
    </row>
    <row r="701" spans="1:5" x14ac:dyDescent="0.25">
      <c r="A701" s="8">
        <v>36439</v>
      </c>
      <c r="B701">
        <v>38.380000000000003</v>
      </c>
      <c r="C701">
        <v>40.25</v>
      </c>
      <c r="D701">
        <v>37.94</v>
      </c>
      <c r="E701">
        <v>2364000</v>
      </c>
    </row>
    <row r="702" spans="1:5" x14ac:dyDescent="0.25">
      <c r="A702" s="8">
        <v>36440</v>
      </c>
      <c r="B702">
        <v>37</v>
      </c>
      <c r="C702">
        <v>38.44</v>
      </c>
      <c r="D702">
        <v>36.81</v>
      </c>
      <c r="E702">
        <v>3054000</v>
      </c>
    </row>
    <row r="703" spans="1:5" x14ac:dyDescent="0.25">
      <c r="A703" s="8">
        <v>36441</v>
      </c>
      <c r="B703">
        <v>38.94</v>
      </c>
      <c r="C703">
        <v>39.5</v>
      </c>
      <c r="D703">
        <v>37.25</v>
      </c>
      <c r="E703">
        <v>2343000</v>
      </c>
    </row>
    <row r="704" spans="1:5" x14ac:dyDescent="0.25">
      <c r="A704" s="8">
        <v>36444</v>
      </c>
      <c r="B704">
        <v>38.880000000000003</v>
      </c>
      <c r="C704">
        <v>40</v>
      </c>
      <c r="D704">
        <v>38.130000000000003</v>
      </c>
      <c r="E704">
        <v>2074000</v>
      </c>
    </row>
    <row r="705" spans="1:5" x14ac:dyDescent="0.25">
      <c r="A705" s="8">
        <v>36445</v>
      </c>
      <c r="B705">
        <v>38.81</v>
      </c>
      <c r="C705">
        <v>40.25</v>
      </c>
      <c r="D705">
        <v>38.5</v>
      </c>
      <c r="E705">
        <v>2406000</v>
      </c>
    </row>
    <row r="706" spans="1:5" x14ac:dyDescent="0.25">
      <c r="A706" s="8">
        <v>36446</v>
      </c>
      <c r="B706">
        <v>40.06</v>
      </c>
      <c r="C706">
        <v>40.380000000000003</v>
      </c>
      <c r="D706">
        <v>38.25</v>
      </c>
      <c r="E706">
        <v>2112000</v>
      </c>
    </row>
    <row r="707" spans="1:5" x14ac:dyDescent="0.25">
      <c r="A707" s="8">
        <v>36447</v>
      </c>
      <c r="B707">
        <v>39.06</v>
      </c>
      <c r="C707">
        <v>39.81</v>
      </c>
      <c r="D707">
        <v>38.69</v>
      </c>
      <c r="E707">
        <v>2072000</v>
      </c>
    </row>
    <row r="708" spans="1:5" x14ac:dyDescent="0.25">
      <c r="A708" s="8">
        <v>36448</v>
      </c>
      <c r="B708">
        <v>38.25</v>
      </c>
      <c r="C708">
        <v>39.19</v>
      </c>
      <c r="D708">
        <v>37.880000000000003</v>
      </c>
      <c r="E708">
        <v>1945000</v>
      </c>
    </row>
    <row r="709" spans="1:5" x14ac:dyDescent="0.25">
      <c r="A709" s="8">
        <v>36451</v>
      </c>
      <c r="B709">
        <v>38.19</v>
      </c>
      <c r="C709">
        <v>38.5</v>
      </c>
      <c r="D709">
        <v>37.5</v>
      </c>
      <c r="E709">
        <v>1609400</v>
      </c>
    </row>
    <row r="710" spans="1:5" x14ac:dyDescent="0.25">
      <c r="A710" s="8">
        <v>36452</v>
      </c>
      <c r="B710">
        <v>39.25</v>
      </c>
      <c r="C710">
        <v>40</v>
      </c>
      <c r="D710">
        <v>38.380000000000003</v>
      </c>
      <c r="E710">
        <v>1620200</v>
      </c>
    </row>
    <row r="711" spans="1:5" x14ac:dyDescent="0.25">
      <c r="A711" s="8">
        <v>36453</v>
      </c>
      <c r="B711">
        <v>39.25</v>
      </c>
      <c r="C711">
        <v>39.5</v>
      </c>
      <c r="D711">
        <v>38.56</v>
      </c>
      <c r="E711">
        <v>1076900</v>
      </c>
    </row>
    <row r="712" spans="1:5" x14ac:dyDescent="0.25">
      <c r="A712" s="8">
        <v>36454</v>
      </c>
      <c r="B712">
        <v>38.31</v>
      </c>
      <c r="C712">
        <v>39.130000000000003</v>
      </c>
      <c r="D712">
        <v>37.5</v>
      </c>
      <c r="E712">
        <v>1213000</v>
      </c>
    </row>
    <row r="713" spans="1:5" x14ac:dyDescent="0.25">
      <c r="A713" s="8">
        <v>36455</v>
      </c>
      <c r="B713">
        <v>39.06</v>
      </c>
      <c r="C713">
        <v>39.19</v>
      </c>
      <c r="D713">
        <v>37.06</v>
      </c>
      <c r="E713">
        <v>2414000</v>
      </c>
    </row>
    <row r="714" spans="1:5" x14ac:dyDescent="0.25">
      <c r="A714" s="8">
        <v>36458</v>
      </c>
      <c r="B714">
        <v>37.25</v>
      </c>
      <c r="C714">
        <v>39.06</v>
      </c>
      <c r="D714">
        <v>36.69</v>
      </c>
      <c r="E714">
        <v>2034000</v>
      </c>
    </row>
    <row r="715" spans="1:5" x14ac:dyDescent="0.25">
      <c r="A715" s="8">
        <v>36459</v>
      </c>
      <c r="B715">
        <v>37.69</v>
      </c>
      <c r="C715">
        <v>38.25</v>
      </c>
      <c r="D715">
        <v>36.81</v>
      </c>
      <c r="E715">
        <v>1616100</v>
      </c>
    </row>
    <row r="716" spans="1:5" x14ac:dyDescent="0.25">
      <c r="A716" s="8">
        <v>36460</v>
      </c>
      <c r="B716">
        <v>39.31</v>
      </c>
      <c r="C716">
        <v>39.94</v>
      </c>
      <c r="D716">
        <v>37.69</v>
      </c>
      <c r="E716">
        <v>2011000</v>
      </c>
    </row>
    <row r="717" spans="1:5" x14ac:dyDescent="0.25">
      <c r="A717" s="8">
        <v>36461</v>
      </c>
      <c r="B717">
        <v>40.31</v>
      </c>
      <c r="C717">
        <v>40.630000000000003</v>
      </c>
      <c r="D717">
        <v>39.94</v>
      </c>
      <c r="E717">
        <v>1616000</v>
      </c>
    </row>
    <row r="718" spans="1:5" x14ac:dyDescent="0.25">
      <c r="A718" s="8">
        <v>36462</v>
      </c>
      <c r="B718">
        <v>39.94</v>
      </c>
      <c r="C718">
        <v>40.94</v>
      </c>
      <c r="D718">
        <v>39.31</v>
      </c>
      <c r="E718">
        <v>1599100</v>
      </c>
    </row>
    <row r="719" spans="1:5" x14ac:dyDescent="0.25">
      <c r="A719" s="8">
        <v>36465</v>
      </c>
      <c r="B719">
        <v>37.69</v>
      </c>
      <c r="C719">
        <v>40</v>
      </c>
      <c r="D719">
        <v>37</v>
      </c>
      <c r="E719">
        <v>1991000</v>
      </c>
    </row>
    <row r="720" spans="1:5" x14ac:dyDescent="0.25">
      <c r="A720" s="8">
        <v>36466</v>
      </c>
      <c r="B720">
        <v>38.25</v>
      </c>
      <c r="C720">
        <v>38.75</v>
      </c>
      <c r="D720">
        <v>37.5</v>
      </c>
      <c r="E720">
        <v>2405000</v>
      </c>
    </row>
    <row r="721" spans="1:5" x14ac:dyDescent="0.25">
      <c r="A721" s="8">
        <v>36467</v>
      </c>
      <c r="B721">
        <v>40</v>
      </c>
      <c r="C721">
        <v>40</v>
      </c>
      <c r="D721">
        <v>38.5</v>
      </c>
      <c r="E721">
        <v>1862000</v>
      </c>
    </row>
    <row r="722" spans="1:5" x14ac:dyDescent="0.25">
      <c r="A722" s="8">
        <v>36468</v>
      </c>
      <c r="B722">
        <v>38.56</v>
      </c>
      <c r="C722">
        <v>39.880000000000003</v>
      </c>
      <c r="D722">
        <v>38.380000000000003</v>
      </c>
      <c r="E722">
        <v>1339800</v>
      </c>
    </row>
    <row r="723" spans="1:5" x14ac:dyDescent="0.25">
      <c r="A723" s="8">
        <v>36469</v>
      </c>
      <c r="B723">
        <v>37.94</v>
      </c>
      <c r="C723">
        <v>39.25</v>
      </c>
      <c r="D723">
        <v>37.31</v>
      </c>
      <c r="E723">
        <v>1221300</v>
      </c>
    </row>
    <row r="724" spans="1:5" x14ac:dyDescent="0.25">
      <c r="A724" s="8">
        <v>36472</v>
      </c>
      <c r="B724">
        <v>38.380000000000003</v>
      </c>
      <c r="C724">
        <v>39.75</v>
      </c>
      <c r="D724">
        <v>38</v>
      </c>
      <c r="E724">
        <v>1736000</v>
      </c>
    </row>
    <row r="725" spans="1:5" x14ac:dyDescent="0.25">
      <c r="A725" s="8">
        <v>36473</v>
      </c>
      <c r="B725">
        <v>39.25</v>
      </c>
      <c r="C725">
        <v>39.56</v>
      </c>
      <c r="D725">
        <v>38.5</v>
      </c>
      <c r="E725">
        <v>1444600</v>
      </c>
    </row>
    <row r="726" spans="1:5" x14ac:dyDescent="0.25">
      <c r="A726" s="8">
        <v>36474</v>
      </c>
      <c r="B726">
        <v>40.81</v>
      </c>
      <c r="C726">
        <v>40.94</v>
      </c>
      <c r="D726">
        <v>39.44</v>
      </c>
      <c r="E726">
        <v>1917000</v>
      </c>
    </row>
    <row r="727" spans="1:5" x14ac:dyDescent="0.25">
      <c r="A727" s="8">
        <v>36475</v>
      </c>
      <c r="B727">
        <v>41.88</v>
      </c>
      <c r="C727">
        <v>42.19</v>
      </c>
      <c r="D727">
        <v>40.94</v>
      </c>
      <c r="E727">
        <v>2401000</v>
      </c>
    </row>
    <row r="728" spans="1:5" x14ac:dyDescent="0.25">
      <c r="A728" s="8">
        <v>36476</v>
      </c>
      <c r="B728">
        <v>42.63</v>
      </c>
      <c r="C728">
        <v>42.69</v>
      </c>
      <c r="D728">
        <v>41.75</v>
      </c>
      <c r="E728">
        <v>1517000</v>
      </c>
    </row>
    <row r="729" spans="1:5" x14ac:dyDescent="0.25">
      <c r="A729" s="8">
        <v>36479</v>
      </c>
      <c r="B729">
        <v>42.31</v>
      </c>
      <c r="C729">
        <v>43.06</v>
      </c>
      <c r="D729">
        <v>41.88</v>
      </c>
      <c r="E729">
        <v>1052600</v>
      </c>
    </row>
    <row r="730" spans="1:5" x14ac:dyDescent="0.25">
      <c r="A730" s="8">
        <v>36480</v>
      </c>
      <c r="B730">
        <v>41.06</v>
      </c>
      <c r="C730">
        <v>43</v>
      </c>
      <c r="D730">
        <v>40.75</v>
      </c>
      <c r="E730">
        <v>2339000</v>
      </c>
    </row>
    <row r="731" spans="1:5" x14ac:dyDescent="0.25">
      <c r="A731" s="8">
        <v>36481</v>
      </c>
      <c r="B731">
        <v>40.44</v>
      </c>
      <c r="C731">
        <v>41.94</v>
      </c>
      <c r="D731">
        <v>40.25</v>
      </c>
      <c r="E731">
        <v>2281000</v>
      </c>
    </row>
    <row r="732" spans="1:5" x14ac:dyDescent="0.25">
      <c r="A732" s="8">
        <v>36482</v>
      </c>
      <c r="B732">
        <v>40.25</v>
      </c>
      <c r="C732">
        <v>40.75</v>
      </c>
      <c r="D732">
        <v>40</v>
      </c>
      <c r="E732">
        <v>2850000</v>
      </c>
    </row>
    <row r="733" spans="1:5" x14ac:dyDescent="0.25">
      <c r="A733" s="8">
        <v>36483</v>
      </c>
      <c r="B733">
        <v>39</v>
      </c>
      <c r="C733">
        <v>39.69</v>
      </c>
      <c r="D733">
        <v>39</v>
      </c>
      <c r="E733">
        <v>2147000</v>
      </c>
    </row>
    <row r="734" spans="1:5" x14ac:dyDescent="0.25">
      <c r="A734" s="8">
        <v>36486</v>
      </c>
      <c r="B734">
        <v>37</v>
      </c>
      <c r="C734">
        <v>39.130000000000003</v>
      </c>
      <c r="D734">
        <v>35.56</v>
      </c>
      <c r="E734">
        <v>3850000</v>
      </c>
    </row>
    <row r="735" spans="1:5" x14ac:dyDescent="0.25">
      <c r="A735" s="8">
        <v>36487</v>
      </c>
      <c r="B735">
        <v>35.42</v>
      </c>
      <c r="C735">
        <v>37</v>
      </c>
      <c r="D735">
        <v>34.880000000000003</v>
      </c>
      <c r="E735">
        <v>4393000</v>
      </c>
    </row>
    <row r="736" spans="1:5" x14ac:dyDescent="0.25">
      <c r="A736" s="8">
        <v>36488</v>
      </c>
      <c r="B736">
        <v>38.69</v>
      </c>
      <c r="C736">
        <v>38.94</v>
      </c>
      <c r="D736">
        <v>36</v>
      </c>
      <c r="E736">
        <v>5577000</v>
      </c>
    </row>
    <row r="737" spans="1:5" x14ac:dyDescent="0.25">
      <c r="A737" s="8">
        <v>36490</v>
      </c>
      <c r="B737">
        <v>37.75</v>
      </c>
      <c r="C737">
        <v>38.630000000000003</v>
      </c>
      <c r="D737">
        <v>37.75</v>
      </c>
      <c r="E737">
        <v>1211800</v>
      </c>
    </row>
    <row r="738" spans="1:5" x14ac:dyDescent="0.25">
      <c r="A738" s="8">
        <v>36493</v>
      </c>
      <c r="B738">
        <v>37.75</v>
      </c>
      <c r="C738">
        <v>38.380000000000003</v>
      </c>
      <c r="D738">
        <v>37.31</v>
      </c>
      <c r="E738">
        <v>2645000</v>
      </c>
    </row>
    <row r="739" spans="1:5" x14ac:dyDescent="0.25">
      <c r="A739" s="8">
        <v>36494</v>
      </c>
      <c r="B739">
        <v>38.06</v>
      </c>
      <c r="C739">
        <v>38.25</v>
      </c>
      <c r="D739">
        <v>37.5</v>
      </c>
      <c r="E739">
        <v>3113000</v>
      </c>
    </row>
    <row r="740" spans="1:5" x14ac:dyDescent="0.25">
      <c r="A740" s="8">
        <v>36495</v>
      </c>
      <c r="B740">
        <v>37.729999999999997</v>
      </c>
      <c r="C740">
        <v>38</v>
      </c>
      <c r="D740">
        <v>37.5</v>
      </c>
      <c r="E740">
        <v>1401300</v>
      </c>
    </row>
    <row r="741" spans="1:5" x14ac:dyDescent="0.25">
      <c r="A741" s="8">
        <v>36496</v>
      </c>
      <c r="B741">
        <v>37.880000000000003</v>
      </c>
      <c r="C741">
        <v>38.06</v>
      </c>
      <c r="D741">
        <v>37.5</v>
      </c>
      <c r="E741">
        <v>1580100</v>
      </c>
    </row>
    <row r="742" spans="1:5" x14ac:dyDescent="0.25">
      <c r="A742" s="8">
        <v>36497</v>
      </c>
      <c r="B742">
        <v>37.880000000000003</v>
      </c>
      <c r="C742">
        <v>38.31</v>
      </c>
      <c r="D742">
        <v>37.69</v>
      </c>
      <c r="E742">
        <v>2394000</v>
      </c>
    </row>
    <row r="743" spans="1:5" x14ac:dyDescent="0.25">
      <c r="A743" s="8">
        <v>36500</v>
      </c>
      <c r="B743">
        <v>37.630000000000003</v>
      </c>
      <c r="C743">
        <v>37.75</v>
      </c>
      <c r="D743">
        <v>37.44</v>
      </c>
      <c r="E743">
        <v>1646000</v>
      </c>
    </row>
    <row r="744" spans="1:5" x14ac:dyDescent="0.25">
      <c r="A744" s="8">
        <v>36501</v>
      </c>
      <c r="B744">
        <v>36.19</v>
      </c>
      <c r="C744">
        <v>37.630000000000003</v>
      </c>
      <c r="D744">
        <v>35.130000000000003</v>
      </c>
      <c r="E744">
        <v>2349000</v>
      </c>
    </row>
    <row r="745" spans="1:5" x14ac:dyDescent="0.25">
      <c r="A745" s="8">
        <v>36502</v>
      </c>
      <c r="B745">
        <v>36.44</v>
      </c>
      <c r="C745">
        <v>37.06</v>
      </c>
      <c r="D745">
        <v>35.56</v>
      </c>
      <c r="E745">
        <v>1499700</v>
      </c>
    </row>
    <row r="746" spans="1:5" x14ac:dyDescent="0.25">
      <c r="A746" s="8">
        <v>36503</v>
      </c>
      <c r="B746">
        <v>38.94</v>
      </c>
      <c r="C746">
        <v>39.25</v>
      </c>
      <c r="D746">
        <v>36.94</v>
      </c>
      <c r="E746">
        <v>2325000</v>
      </c>
    </row>
    <row r="747" spans="1:5" x14ac:dyDescent="0.25">
      <c r="A747" s="8">
        <v>36504</v>
      </c>
      <c r="B747">
        <v>37.44</v>
      </c>
      <c r="C747">
        <v>39</v>
      </c>
      <c r="D747">
        <v>37.06</v>
      </c>
      <c r="E747">
        <v>1644000</v>
      </c>
    </row>
    <row r="748" spans="1:5" x14ac:dyDescent="0.25">
      <c r="A748" s="8">
        <v>36507</v>
      </c>
      <c r="B748">
        <v>37.130000000000003</v>
      </c>
      <c r="C748">
        <v>38.25</v>
      </c>
      <c r="D748">
        <v>36.880000000000003</v>
      </c>
      <c r="E748">
        <v>1403800</v>
      </c>
    </row>
    <row r="749" spans="1:5" x14ac:dyDescent="0.25">
      <c r="A749" s="8">
        <v>36508</v>
      </c>
      <c r="B749">
        <v>36.630000000000003</v>
      </c>
      <c r="C749">
        <v>38.25</v>
      </c>
      <c r="D749">
        <v>36.19</v>
      </c>
      <c r="E749">
        <v>2036000</v>
      </c>
    </row>
    <row r="750" spans="1:5" x14ac:dyDescent="0.25">
      <c r="A750" s="8">
        <v>36509</v>
      </c>
      <c r="B750">
        <v>37.380000000000003</v>
      </c>
      <c r="C750">
        <v>38</v>
      </c>
      <c r="D750">
        <v>36.25</v>
      </c>
      <c r="E750">
        <v>2621000</v>
      </c>
    </row>
    <row r="751" spans="1:5" x14ac:dyDescent="0.25">
      <c r="A751" s="8">
        <v>36510</v>
      </c>
      <c r="B751">
        <v>37</v>
      </c>
      <c r="C751">
        <v>37.630000000000003</v>
      </c>
      <c r="D751">
        <v>36.380000000000003</v>
      </c>
      <c r="E751">
        <v>2331000</v>
      </c>
    </row>
    <row r="752" spans="1:5" x14ac:dyDescent="0.25">
      <c r="A752" s="8">
        <v>36511</v>
      </c>
      <c r="B752">
        <v>41</v>
      </c>
      <c r="C752">
        <v>41</v>
      </c>
      <c r="D752">
        <v>37.44</v>
      </c>
      <c r="E752">
        <v>5103000</v>
      </c>
    </row>
    <row r="753" spans="1:5" x14ac:dyDescent="0.25">
      <c r="A753" s="8">
        <v>36514</v>
      </c>
      <c r="B753">
        <v>40.5</v>
      </c>
      <c r="C753">
        <v>41.63</v>
      </c>
      <c r="D753">
        <v>40</v>
      </c>
      <c r="E753">
        <v>2847000</v>
      </c>
    </row>
    <row r="754" spans="1:5" x14ac:dyDescent="0.25">
      <c r="A754" s="8">
        <v>36515</v>
      </c>
      <c r="B754">
        <v>40.5</v>
      </c>
      <c r="C754">
        <v>40.75</v>
      </c>
      <c r="D754">
        <v>39.94</v>
      </c>
      <c r="E754">
        <v>2032000</v>
      </c>
    </row>
    <row r="755" spans="1:5" x14ac:dyDescent="0.25">
      <c r="A755" s="8">
        <v>36516</v>
      </c>
      <c r="B755">
        <v>40.25</v>
      </c>
      <c r="C755">
        <v>40.94</v>
      </c>
      <c r="D755">
        <v>39.94</v>
      </c>
      <c r="E755">
        <v>1355200</v>
      </c>
    </row>
    <row r="756" spans="1:5" x14ac:dyDescent="0.25">
      <c r="A756" s="8">
        <v>36517</v>
      </c>
      <c r="B756">
        <v>40.06</v>
      </c>
      <c r="C756">
        <v>40.94</v>
      </c>
      <c r="D756">
        <v>39.69</v>
      </c>
      <c r="E756">
        <v>1598000</v>
      </c>
    </row>
    <row r="757" spans="1:5" x14ac:dyDescent="0.25">
      <c r="A757" s="8">
        <v>36521</v>
      </c>
      <c r="B757">
        <v>42.69</v>
      </c>
      <c r="C757">
        <v>43.38</v>
      </c>
      <c r="D757">
        <v>40.69</v>
      </c>
      <c r="E757">
        <v>2282000</v>
      </c>
    </row>
    <row r="758" spans="1:5" x14ac:dyDescent="0.25">
      <c r="A758" s="8">
        <v>36522</v>
      </c>
      <c r="B758">
        <v>42.88</v>
      </c>
      <c r="C758">
        <v>43</v>
      </c>
      <c r="D758">
        <v>41.75</v>
      </c>
      <c r="E758">
        <v>1488400</v>
      </c>
    </row>
    <row r="759" spans="1:5" x14ac:dyDescent="0.25">
      <c r="A759" s="8">
        <v>36523</v>
      </c>
      <c r="B759">
        <v>43.31</v>
      </c>
      <c r="C759">
        <v>44.25</v>
      </c>
      <c r="D759">
        <v>42.25</v>
      </c>
      <c r="E759">
        <v>1204400</v>
      </c>
    </row>
    <row r="760" spans="1:5" x14ac:dyDescent="0.25">
      <c r="A760" s="8">
        <v>36524</v>
      </c>
      <c r="B760">
        <v>44.25</v>
      </c>
      <c r="C760">
        <v>44.88</v>
      </c>
      <c r="D760">
        <v>43.25</v>
      </c>
      <c r="E760">
        <v>894300</v>
      </c>
    </row>
    <row r="761" spans="1:5" x14ac:dyDescent="0.25">
      <c r="A761" s="8">
        <v>36525</v>
      </c>
      <c r="B761">
        <v>44.38</v>
      </c>
      <c r="C761">
        <v>44.38</v>
      </c>
      <c r="D761">
        <v>42.56</v>
      </c>
      <c r="E761">
        <v>682100</v>
      </c>
    </row>
    <row r="762" spans="1:5" x14ac:dyDescent="0.25">
      <c r="A762" s="8">
        <v>36528</v>
      </c>
      <c r="B762">
        <v>43.44</v>
      </c>
      <c r="C762">
        <v>44.56</v>
      </c>
      <c r="D762">
        <v>42</v>
      </c>
      <c r="E762">
        <v>1770000</v>
      </c>
    </row>
    <row r="763" spans="1:5" x14ac:dyDescent="0.25">
      <c r="A763" s="8">
        <v>36529</v>
      </c>
      <c r="B763">
        <v>42.5</v>
      </c>
      <c r="C763">
        <v>43.13</v>
      </c>
      <c r="D763">
        <v>41.38</v>
      </c>
      <c r="E763">
        <v>2254000</v>
      </c>
    </row>
    <row r="764" spans="1:5" x14ac:dyDescent="0.25">
      <c r="A764" s="8">
        <v>36530</v>
      </c>
      <c r="B764">
        <v>44</v>
      </c>
      <c r="C764">
        <v>44</v>
      </c>
      <c r="D764">
        <v>41.56</v>
      </c>
      <c r="E764">
        <v>2231000</v>
      </c>
    </row>
    <row r="765" spans="1:5" x14ac:dyDescent="0.25">
      <c r="A765" s="8">
        <v>36531</v>
      </c>
      <c r="B765">
        <v>47.94</v>
      </c>
      <c r="C765">
        <v>49.63</v>
      </c>
      <c r="D765">
        <v>43.75</v>
      </c>
      <c r="E765">
        <v>4351000</v>
      </c>
    </row>
    <row r="766" spans="1:5" x14ac:dyDescent="0.25">
      <c r="A766" s="8">
        <v>36532</v>
      </c>
      <c r="B766">
        <v>49.06</v>
      </c>
      <c r="C766">
        <v>50.25</v>
      </c>
      <c r="D766">
        <v>47.19</v>
      </c>
      <c r="E766">
        <v>3567000</v>
      </c>
    </row>
    <row r="767" spans="1:5" x14ac:dyDescent="0.25">
      <c r="A767" s="8">
        <v>36535</v>
      </c>
      <c r="B767">
        <v>47.31</v>
      </c>
      <c r="C767">
        <v>49.31</v>
      </c>
      <c r="D767">
        <v>46.88</v>
      </c>
      <c r="E767">
        <v>1914000</v>
      </c>
    </row>
    <row r="768" spans="1:5" x14ac:dyDescent="0.25">
      <c r="A768" s="8">
        <v>36536</v>
      </c>
      <c r="B768">
        <v>47.63</v>
      </c>
      <c r="C768">
        <v>48.5</v>
      </c>
      <c r="D768">
        <v>46.94</v>
      </c>
      <c r="E768">
        <v>2561000</v>
      </c>
    </row>
    <row r="769" spans="1:5" x14ac:dyDescent="0.25">
      <c r="A769" s="8">
        <v>36537</v>
      </c>
      <c r="B769">
        <v>51.5</v>
      </c>
      <c r="C769">
        <v>52.5</v>
      </c>
      <c r="D769">
        <v>47.13</v>
      </c>
      <c r="E769">
        <v>4451000</v>
      </c>
    </row>
    <row r="770" spans="1:5" x14ac:dyDescent="0.25">
      <c r="A770" s="8">
        <v>36538</v>
      </c>
      <c r="B770">
        <v>53.38</v>
      </c>
      <c r="C770">
        <v>54.38</v>
      </c>
      <c r="D770">
        <v>51</v>
      </c>
      <c r="E770">
        <v>2960000</v>
      </c>
    </row>
    <row r="771" spans="1:5" x14ac:dyDescent="0.25">
      <c r="A771" s="8">
        <v>36539</v>
      </c>
      <c r="B771">
        <v>56.38</v>
      </c>
      <c r="C771">
        <v>57.19</v>
      </c>
      <c r="D771">
        <v>53.44</v>
      </c>
      <c r="E771">
        <v>3248000</v>
      </c>
    </row>
    <row r="772" spans="1:5" x14ac:dyDescent="0.25">
      <c r="A772" s="8">
        <v>36543</v>
      </c>
      <c r="B772">
        <v>55.5</v>
      </c>
      <c r="C772">
        <v>56.56</v>
      </c>
      <c r="D772">
        <v>54.25</v>
      </c>
      <c r="E772">
        <v>3736000</v>
      </c>
    </row>
    <row r="773" spans="1:5" x14ac:dyDescent="0.25">
      <c r="A773" s="8">
        <v>36544</v>
      </c>
      <c r="B773">
        <v>53.5</v>
      </c>
      <c r="C773">
        <v>55.75</v>
      </c>
      <c r="D773">
        <v>52.63</v>
      </c>
      <c r="E773">
        <v>2828000</v>
      </c>
    </row>
    <row r="774" spans="1:5" x14ac:dyDescent="0.25">
      <c r="A774" s="8">
        <v>36545</v>
      </c>
      <c r="B774">
        <v>67.25</v>
      </c>
      <c r="C774">
        <v>67.5</v>
      </c>
      <c r="D774">
        <v>54.38</v>
      </c>
      <c r="E774">
        <v>10810000</v>
      </c>
    </row>
    <row r="775" spans="1:5" x14ac:dyDescent="0.25">
      <c r="A775" s="8">
        <v>36546</v>
      </c>
      <c r="B775">
        <v>71.63</v>
      </c>
      <c r="C775">
        <v>73.06</v>
      </c>
      <c r="D775">
        <v>70</v>
      </c>
      <c r="E775">
        <v>13441000</v>
      </c>
    </row>
    <row r="776" spans="1:5" x14ac:dyDescent="0.25">
      <c r="A776" s="8">
        <v>36549</v>
      </c>
      <c r="B776">
        <v>65</v>
      </c>
      <c r="C776">
        <v>71.69</v>
      </c>
      <c r="D776">
        <v>63.81</v>
      </c>
      <c r="E776">
        <v>7484000</v>
      </c>
    </row>
    <row r="777" spans="1:5" x14ac:dyDescent="0.25">
      <c r="A777" s="8">
        <v>36550</v>
      </c>
      <c r="B777">
        <v>61.25</v>
      </c>
      <c r="C777">
        <v>65.31</v>
      </c>
      <c r="D777">
        <v>59</v>
      </c>
      <c r="E777">
        <v>4439000</v>
      </c>
    </row>
    <row r="778" spans="1:5" x14ac:dyDescent="0.25">
      <c r="A778" s="8">
        <v>36551</v>
      </c>
      <c r="B778">
        <v>61.13</v>
      </c>
      <c r="C778">
        <v>63.88</v>
      </c>
      <c r="D778">
        <v>61</v>
      </c>
      <c r="E778">
        <v>5194000</v>
      </c>
    </row>
    <row r="779" spans="1:5" x14ac:dyDescent="0.25">
      <c r="A779" s="8">
        <v>36552</v>
      </c>
      <c r="B779">
        <v>61</v>
      </c>
      <c r="C779">
        <v>62.63</v>
      </c>
      <c r="D779">
        <v>60</v>
      </c>
      <c r="E779">
        <v>2621000</v>
      </c>
    </row>
    <row r="780" spans="1:5" x14ac:dyDescent="0.25">
      <c r="A780" s="8">
        <v>36553</v>
      </c>
      <c r="B780">
        <v>60.19</v>
      </c>
      <c r="C780">
        <v>62.75</v>
      </c>
      <c r="D780">
        <v>59.75</v>
      </c>
      <c r="E780">
        <v>2828000</v>
      </c>
    </row>
    <row r="781" spans="1:5" x14ac:dyDescent="0.25">
      <c r="A781" s="8">
        <v>36556</v>
      </c>
      <c r="B781">
        <v>67.88</v>
      </c>
      <c r="C781">
        <v>67.88</v>
      </c>
      <c r="D781">
        <v>59.44</v>
      </c>
      <c r="E781">
        <v>4275000</v>
      </c>
    </row>
    <row r="782" spans="1:5" x14ac:dyDescent="0.25">
      <c r="A782" s="8">
        <v>36557</v>
      </c>
      <c r="B782">
        <v>64.5</v>
      </c>
      <c r="C782">
        <v>67.5</v>
      </c>
      <c r="D782">
        <v>64</v>
      </c>
      <c r="E782">
        <v>3446000</v>
      </c>
    </row>
    <row r="783" spans="1:5" x14ac:dyDescent="0.25">
      <c r="A783" s="8">
        <v>36558</v>
      </c>
      <c r="B783">
        <v>62.88</v>
      </c>
      <c r="C783">
        <v>66.81</v>
      </c>
      <c r="D783">
        <v>62.69</v>
      </c>
      <c r="E783">
        <v>2850000</v>
      </c>
    </row>
    <row r="784" spans="1:5" x14ac:dyDescent="0.25">
      <c r="A784" s="8">
        <v>36559</v>
      </c>
      <c r="B784">
        <v>63.69</v>
      </c>
      <c r="C784">
        <v>64.5</v>
      </c>
      <c r="D784">
        <v>61.19</v>
      </c>
      <c r="E784">
        <v>3014000</v>
      </c>
    </row>
    <row r="785" spans="1:5" x14ac:dyDescent="0.25">
      <c r="A785" s="8">
        <v>36560</v>
      </c>
      <c r="B785">
        <v>61.75</v>
      </c>
      <c r="C785">
        <v>66.44</v>
      </c>
      <c r="D785">
        <v>61.56</v>
      </c>
      <c r="E785">
        <v>2681000</v>
      </c>
    </row>
    <row r="786" spans="1:5" x14ac:dyDescent="0.25">
      <c r="A786" s="8">
        <v>36563</v>
      </c>
      <c r="B786">
        <v>62.5</v>
      </c>
      <c r="C786">
        <v>64.31</v>
      </c>
      <c r="D786">
        <v>61.75</v>
      </c>
      <c r="E786">
        <v>1686000</v>
      </c>
    </row>
    <row r="787" spans="1:5" x14ac:dyDescent="0.25">
      <c r="A787" s="8">
        <v>36564</v>
      </c>
      <c r="B787">
        <v>66.13</v>
      </c>
      <c r="C787">
        <v>67.19</v>
      </c>
      <c r="D787">
        <v>63.75</v>
      </c>
      <c r="E787">
        <v>2440000</v>
      </c>
    </row>
    <row r="788" spans="1:5" x14ac:dyDescent="0.25">
      <c r="A788" s="8">
        <v>36565</v>
      </c>
      <c r="B788">
        <v>66.44</v>
      </c>
      <c r="C788">
        <v>68.25</v>
      </c>
      <c r="D788">
        <v>66.31</v>
      </c>
      <c r="E788">
        <v>2604000</v>
      </c>
    </row>
    <row r="789" spans="1:5" x14ac:dyDescent="0.25">
      <c r="A789" s="8">
        <v>36566</v>
      </c>
      <c r="B789">
        <v>67.63</v>
      </c>
      <c r="C789">
        <v>69.69</v>
      </c>
      <c r="D789">
        <v>67.13</v>
      </c>
      <c r="E789">
        <v>2266000</v>
      </c>
    </row>
    <row r="790" spans="1:5" x14ac:dyDescent="0.25">
      <c r="A790" s="8">
        <v>36567</v>
      </c>
      <c r="B790">
        <v>65.88</v>
      </c>
      <c r="C790">
        <v>68.19</v>
      </c>
      <c r="D790">
        <v>64.56</v>
      </c>
      <c r="E790">
        <v>1277000</v>
      </c>
    </row>
    <row r="791" spans="1:5" x14ac:dyDescent="0.25">
      <c r="A791" s="8">
        <v>36570</v>
      </c>
      <c r="B791">
        <v>67.81</v>
      </c>
      <c r="C791">
        <v>68.44</v>
      </c>
      <c r="D791">
        <v>66.19</v>
      </c>
      <c r="E791">
        <v>1690000</v>
      </c>
    </row>
    <row r="792" spans="1:5" x14ac:dyDescent="0.25">
      <c r="A792" s="8">
        <v>36571</v>
      </c>
      <c r="B792">
        <v>68.94</v>
      </c>
      <c r="C792">
        <v>69.44</v>
      </c>
      <c r="D792">
        <v>67.38</v>
      </c>
      <c r="E792">
        <v>2033000</v>
      </c>
    </row>
    <row r="793" spans="1:5" x14ac:dyDescent="0.25">
      <c r="A793" s="8">
        <v>36572</v>
      </c>
      <c r="B793">
        <v>69.88</v>
      </c>
      <c r="C793">
        <v>70.75</v>
      </c>
      <c r="D793">
        <v>68.94</v>
      </c>
      <c r="E793">
        <v>2694000</v>
      </c>
    </row>
    <row r="794" spans="1:5" x14ac:dyDescent="0.25">
      <c r="A794" s="8">
        <v>36573</v>
      </c>
      <c r="B794">
        <v>70.31</v>
      </c>
      <c r="C794">
        <v>72</v>
      </c>
      <c r="D794">
        <v>70</v>
      </c>
      <c r="E794">
        <v>2303000</v>
      </c>
    </row>
    <row r="795" spans="1:5" x14ac:dyDescent="0.25">
      <c r="A795" s="8">
        <v>36574</v>
      </c>
      <c r="B795">
        <v>69.19</v>
      </c>
      <c r="C795">
        <v>70.5</v>
      </c>
      <c r="D795">
        <v>68.56</v>
      </c>
      <c r="E795">
        <v>3079000</v>
      </c>
    </row>
    <row r="796" spans="1:5" x14ac:dyDescent="0.25">
      <c r="A796" s="8">
        <v>36578</v>
      </c>
      <c r="B796">
        <v>66</v>
      </c>
      <c r="C796">
        <v>70.88</v>
      </c>
      <c r="D796">
        <v>66</v>
      </c>
      <c r="E796">
        <v>2807000</v>
      </c>
    </row>
    <row r="797" spans="1:5" x14ac:dyDescent="0.25">
      <c r="A797" s="8">
        <v>36579</v>
      </c>
      <c r="B797">
        <v>65.44</v>
      </c>
      <c r="C797">
        <v>66.19</v>
      </c>
      <c r="D797">
        <v>64.5</v>
      </c>
      <c r="E797">
        <v>2969000</v>
      </c>
    </row>
    <row r="798" spans="1:5" x14ac:dyDescent="0.25">
      <c r="A798" s="8">
        <v>36580</v>
      </c>
      <c r="B798">
        <v>65.56</v>
      </c>
      <c r="C798">
        <v>67.94</v>
      </c>
      <c r="D798">
        <v>63.69</v>
      </c>
      <c r="E798">
        <v>2577000</v>
      </c>
    </row>
    <row r="799" spans="1:5" x14ac:dyDescent="0.25">
      <c r="A799" s="8">
        <v>36581</v>
      </c>
      <c r="B799">
        <v>65.63</v>
      </c>
      <c r="C799">
        <v>67.69</v>
      </c>
      <c r="D799">
        <v>62</v>
      </c>
      <c r="E799">
        <v>2055000</v>
      </c>
    </row>
    <row r="800" spans="1:5" x14ac:dyDescent="0.25">
      <c r="A800" s="8">
        <v>36584</v>
      </c>
      <c r="B800">
        <v>64.81</v>
      </c>
      <c r="C800">
        <v>65.94</v>
      </c>
      <c r="D800">
        <v>62.25</v>
      </c>
      <c r="E800">
        <v>2052000</v>
      </c>
    </row>
    <row r="801" spans="1:5" x14ac:dyDescent="0.25">
      <c r="A801" s="8">
        <v>36585</v>
      </c>
      <c r="B801">
        <v>68.75</v>
      </c>
      <c r="C801">
        <v>69.5</v>
      </c>
      <c r="D801">
        <v>64.81</v>
      </c>
      <c r="E801">
        <v>2159000</v>
      </c>
    </row>
    <row r="802" spans="1:5" x14ac:dyDescent="0.25">
      <c r="A802" s="8">
        <v>36586</v>
      </c>
      <c r="B802">
        <v>69</v>
      </c>
      <c r="C802">
        <v>69.5</v>
      </c>
      <c r="D802">
        <v>67.06</v>
      </c>
      <c r="E802">
        <v>1896000</v>
      </c>
    </row>
    <row r="803" spans="1:5" x14ac:dyDescent="0.25">
      <c r="A803" s="8">
        <v>36587</v>
      </c>
      <c r="B803">
        <v>68.38</v>
      </c>
      <c r="C803">
        <v>69.38</v>
      </c>
      <c r="D803">
        <v>67.81</v>
      </c>
      <c r="E803">
        <v>2019000</v>
      </c>
    </row>
    <row r="804" spans="1:5" x14ac:dyDescent="0.25">
      <c r="A804" s="8">
        <v>36588</v>
      </c>
      <c r="B804">
        <v>68.5</v>
      </c>
      <c r="C804">
        <v>68.94</v>
      </c>
      <c r="D804">
        <v>67</v>
      </c>
      <c r="E804">
        <v>1483600</v>
      </c>
    </row>
    <row r="805" spans="1:5" x14ac:dyDescent="0.25">
      <c r="A805" s="8">
        <v>36591</v>
      </c>
      <c r="B805">
        <v>68.75</v>
      </c>
      <c r="C805">
        <v>70.69</v>
      </c>
      <c r="D805">
        <v>67.63</v>
      </c>
      <c r="E805">
        <v>2194000</v>
      </c>
    </row>
    <row r="806" spans="1:5" x14ac:dyDescent="0.25">
      <c r="A806" s="8">
        <v>36592</v>
      </c>
      <c r="B806">
        <v>71.31</v>
      </c>
      <c r="C806">
        <v>72.44</v>
      </c>
      <c r="D806">
        <v>68.94</v>
      </c>
      <c r="E806">
        <v>3495000</v>
      </c>
    </row>
    <row r="807" spans="1:5" x14ac:dyDescent="0.25">
      <c r="A807" s="8">
        <v>36593</v>
      </c>
      <c r="B807">
        <v>67.19</v>
      </c>
      <c r="C807">
        <v>69.63</v>
      </c>
      <c r="D807">
        <v>66</v>
      </c>
      <c r="E807">
        <v>3023000</v>
      </c>
    </row>
    <row r="808" spans="1:5" x14ac:dyDescent="0.25">
      <c r="A808" s="8">
        <v>36594</v>
      </c>
      <c r="B808">
        <v>65.94</v>
      </c>
      <c r="C808">
        <v>67.81</v>
      </c>
      <c r="D808">
        <v>63.25</v>
      </c>
      <c r="E808">
        <v>2392000</v>
      </c>
    </row>
    <row r="809" spans="1:5" x14ac:dyDescent="0.25">
      <c r="A809" s="8">
        <v>36595</v>
      </c>
      <c r="B809">
        <v>68.13</v>
      </c>
      <c r="C809">
        <v>69.94</v>
      </c>
      <c r="D809">
        <v>67</v>
      </c>
      <c r="E809">
        <v>3055000</v>
      </c>
    </row>
    <row r="810" spans="1:5" x14ac:dyDescent="0.25">
      <c r="A810" s="8">
        <v>36598</v>
      </c>
      <c r="B810">
        <v>66</v>
      </c>
      <c r="C810">
        <v>66.88</v>
      </c>
      <c r="D810">
        <v>63.88</v>
      </c>
      <c r="E810">
        <v>2231000</v>
      </c>
    </row>
    <row r="811" spans="1:5" x14ac:dyDescent="0.25">
      <c r="A811" s="8">
        <v>36599</v>
      </c>
      <c r="B811">
        <v>65.19</v>
      </c>
      <c r="C811">
        <v>66</v>
      </c>
      <c r="D811">
        <v>64.19</v>
      </c>
      <c r="E811">
        <v>2073000</v>
      </c>
    </row>
    <row r="812" spans="1:5" x14ac:dyDescent="0.25">
      <c r="A812" s="8">
        <v>36600</v>
      </c>
      <c r="B812">
        <v>68.44</v>
      </c>
      <c r="C812">
        <v>69</v>
      </c>
      <c r="D812">
        <v>65.88</v>
      </c>
      <c r="E812">
        <v>3000000</v>
      </c>
    </row>
    <row r="813" spans="1:5" x14ac:dyDescent="0.25">
      <c r="A813" s="8">
        <v>36601</v>
      </c>
      <c r="B813">
        <v>69.44</v>
      </c>
      <c r="C813">
        <v>69.69</v>
      </c>
      <c r="D813">
        <v>67.19</v>
      </c>
      <c r="E813">
        <v>2401000</v>
      </c>
    </row>
    <row r="814" spans="1:5" x14ac:dyDescent="0.25">
      <c r="A814" s="8">
        <v>36602</v>
      </c>
      <c r="B814">
        <v>69.25</v>
      </c>
      <c r="C814">
        <v>70.5</v>
      </c>
      <c r="D814">
        <v>67.75</v>
      </c>
      <c r="E814">
        <v>2560000</v>
      </c>
    </row>
    <row r="815" spans="1:5" x14ac:dyDescent="0.25">
      <c r="A815" s="8">
        <v>36605</v>
      </c>
      <c r="B815">
        <v>68.56</v>
      </c>
      <c r="C815">
        <v>71.44</v>
      </c>
      <c r="D815">
        <v>68.31</v>
      </c>
      <c r="E815">
        <v>1864000</v>
      </c>
    </row>
    <row r="816" spans="1:5" x14ac:dyDescent="0.25">
      <c r="A816" s="8">
        <v>36606</v>
      </c>
      <c r="B816">
        <v>71.75</v>
      </c>
      <c r="C816">
        <v>72</v>
      </c>
      <c r="D816">
        <v>68</v>
      </c>
      <c r="E816">
        <v>2503000</v>
      </c>
    </row>
    <row r="817" spans="1:5" x14ac:dyDescent="0.25">
      <c r="A817" s="8">
        <v>36607</v>
      </c>
      <c r="B817">
        <v>75.06</v>
      </c>
      <c r="C817">
        <v>76.5</v>
      </c>
      <c r="D817">
        <v>71.5</v>
      </c>
      <c r="E817">
        <v>5024000</v>
      </c>
    </row>
    <row r="818" spans="1:5" x14ac:dyDescent="0.25">
      <c r="A818" s="8">
        <v>36608</v>
      </c>
      <c r="B818">
        <v>73.75</v>
      </c>
      <c r="C818">
        <v>75.31</v>
      </c>
      <c r="D818">
        <v>72.69</v>
      </c>
      <c r="E818">
        <v>2638000</v>
      </c>
    </row>
    <row r="819" spans="1:5" x14ac:dyDescent="0.25">
      <c r="A819" s="8">
        <v>36609</v>
      </c>
      <c r="B819">
        <v>72</v>
      </c>
      <c r="C819">
        <v>74.25</v>
      </c>
      <c r="D819">
        <v>70.44</v>
      </c>
      <c r="E819">
        <v>1726000</v>
      </c>
    </row>
    <row r="820" spans="1:5" x14ac:dyDescent="0.25">
      <c r="A820" s="8">
        <v>36612</v>
      </c>
      <c r="B820">
        <v>75.31</v>
      </c>
      <c r="C820">
        <v>76.81</v>
      </c>
      <c r="D820">
        <v>73.5</v>
      </c>
      <c r="E820">
        <v>3344000</v>
      </c>
    </row>
    <row r="821" spans="1:5" x14ac:dyDescent="0.25">
      <c r="A821" s="8">
        <v>36613</v>
      </c>
      <c r="B821">
        <v>72.81</v>
      </c>
      <c r="C821">
        <v>76.44</v>
      </c>
      <c r="D821">
        <v>72.81</v>
      </c>
      <c r="E821">
        <v>2288000</v>
      </c>
    </row>
    <row r="822" spans="1:5" x14ac:dyDescent="0.25">
      <c r="A822" s="8">
        <v>36614</v>
      </c>
      <c r="B822">
        <v>76.5</v>
      </c>
      <c r="C822">
        <v>77.81</v>
      </c>
      <c r="D822">
        <v>73.5</v>
      </c>
      <c r="E822">
        <v>2495000</v>
      </c>
    </row>
    <row r="823" spans="1:5" x14ac:dyDescent="0.25">
      <c r="A823" s="8">
        <v>36615</v>
      </c>
      <c r="B823">
        <v>72.06</v>
      </c>
      <c r="C823">
        <v>78.06</v>
      </c>
      <c r="D823">
        <v>71.75</v>
      </c>
      <c r="E823">
        <v>3092000</v>
      </c>
    </row>
    <row r="824" spans="1:5" x14ac:dyDescent="0.25">
      <c r="A824" s="8">
        <v>36616</v>
      </c>
      <c r="B824">
        <v>74.88</v>
      </c>
      <c r="C824">
        <v>75.75</v>
      </c>
      <c r="D824">
        <v>72</v>
      </c>
      <c r="E824">
        <v>2931000</v>
      </c>
    </row>
    <row r="825" spans="1:5" x14ac:dyDescent="0.25">
      <c r="A825" s="8">
        <v>36619</v>
      </c>
      <c r="B825">
        <v>73.56</v>
      </c>
      <c r="C825">
        <v>76.88</v>
      </c>
      <c r="D825">
        <v>73.56</v>
      </c>
      <c r="E825">
        <v>2154000</v>
      </c>
    </row>
    <row r="826" spans="1:5" x14ac:dyDescent="0.25">
      <c r="A826" s="8">
        <v>36620</v>
      </c>
      <c r="B826">
        <v>65.44</v>
      </c>
      <c r="C826">
        <v>74.44</v>
      </c>
      <c r="D826">
        <v>62.5</v>
      </c>
      <c r="E826">
        <v>7280000</v>
      </c>
    </row>
    <row r="827" spans="1:5" x14ac:dyDescent="0.25">
      <c r="A827" s="8">
        <v>36621</v>
      </c>
      <c r="B827">
        <v>66.56</v>
      </c>
      <c r="C827">
        <v>68.38</v>
      </c>
      <c r="D827">
        <v>64.81</v>
      </c>
      <c r="E827">
        <v>3969000</v>
      </c>
    </row>
    <row r="828" spans="1:5" x14ac:dyDescent="0.25">
      <c r="A828" s="8">
        <v>36622</v>
      </c>
      <c r="B828">
        <v>67.94</v>
      </c>
      <c r="C828">
        <v>68.56</v>
      </c>
      <c r="D828">
        <v>65</v>
      </c>
      <c r="E828">
        <v>2909000</v>
      </c>
    </row>
    <row r="829" spans="1:5" x14ac:dyDescent="0.25">
      <c r="A829" s="8">
        <v>36623</v>
      </c>
      <c r="B829">
        <v>69.94</v>
      </c>
      <c r="C829">
        <v>70.94</v>
      </c>
      <c r="D829">
        <v>69.25</v>
      </c>
      <c r="E829">
        <v>2163000</v>
      </c>
    </row>
    <row r="830" spans="1:5" x14ac:dyDescent="0.25">
      <c r="A830" s="8">
        <v>36626</v>
      </c>
      <c r="B830">
        <v>70.25</v>
      </c>
      <c r="C830">
        <v>71.25</v>
      </c>
      <c r="D830">
        <v>69.25</v>
      </c>
      <c r="E830">
        <v>1865000</v>
      </c>
    </row>
    <row r="831" spans="1:5" x14ac:dyDescent="0.25">
      <c r="A831" s="8">
        <v>36627</v>
      </c>
      <c r="B831">
        <v>68.31</v>
      </c>
      <c r="C831">
        <v>70.5</v>
      </c>
      <c r="D831">
        <v>67.25</v>
      </c>
      <c r="E831">
        <v>2366000</v>
      </c>
    </row>
    <row r="832" spans="1:5" x14ac:dyDescent="0.25">
      <c r="A832" s="8">
        <v>36628</v>
      </c>
      <c r="B832">
        <v>71.13</v>
      </c>
      <c r="C832">
        <v>74.25</v>
      </c>
      <c r="D832">
        <v>70.5</v>
      </c>
      <c r="E832">
        <v>4339000</v>
      </c>
    </row>
    <row r="833" spans="1:5" x14ac:dyDescent="0.25">
      <c r="A833" s="8">
        <v>36629</v>
      </c>
      <c r="B833">
        <v>73.81</v>
      </c>
      <c r="C833">
        <v>74</v>
      </c>
      <c r="D833">
        <v>70.88</v>
      </c>
      <c r="E833">
        <v>3968000</v>
      </c>
    </row>
    <row r="834" spans="1:5" x14ac:dyDescent="0.25">
      <c r="A834" s="8">
        <v>36630</v>
      </c>
      <c r="B834">
        <v>69</v>
      </c>
      <c r="C834">
        <v>72.06</v>
      </c>
      <c r="D834">
        <v>66</v>
      </c>
      <c r="E834">
        <v>3336000</v>
      </c>
    </row>
    <row r="835" spans="1:5" x14ac:dyDescent="0.25">
      <c r="A835" s="8">
        <v>36633</v>
      </c>
      <c r="B835">
        <v>65.75</v>
      </c>
      <c r="C835">
        <v>68.25</v>
      </c>
      <c r="D835">
        <v>63</v>
      </c>
      <c r="E835">
        <v>3991000</v>
      </c>
    </row>
    <row r="836" spans="1:5" x14ac:dyDescent="0.25">
      <c r="A836" s="8">
        <v>36634</v>
      </c>
      <c r="B836">
        <v>68</v>
      </c>
      <c r="C836">
        <v>68.75</v>
      </c>
      <c r="D836">
        <v>65.06</v>
      </c>
      <c r="E836">
        <v>2656000</v>
      </c>
    </row>
    <row r="837" spans="1:5" x14ac:dyDescent="0.25">
      <c r="A837" s="8">
        <v>36635</v>
      </c>
      <c r="B837">
        <v>70.5</v>
      </c>
      <c r="C837">
        <v>71.5</v>
      </c>
      <c r="D837">
        <v>67</v>
      </c>
      <c r="E837">
        <v>3342000</v>
      </c>
    </row>
    <row r="838" spans="1:5" x14ac:dyDescent="0.25">
      <c r="A838" s="8">
        <v>36636</v>
      </c>
      <c r="B838">
        <v>71</v>
      </c>
      <c r="C838">
        <v>72.13</v>
      </c>
      <c r="D838">
        <v>70.38</v>
      </c>
      <c r="E838">
        <v>2564000</v>
      </c>
    </row>
    <row r="839" spans="1:5" x14ac:dyDescent="0.25">
      <c r="A839" s="8">
        <v>36640</v>
      </c>
      <c r="B839">
        <v>70.5</v>
      </c>
      <c r="C839">
        <v>71</v>
      </c>
      <c r="D839">
        <v>69.13</v>
      </c>
      <c r="E839">
        <v>1376700</v>
      </c>
    </row>
    <row r="840" spans="1:5" x14ac:dyDescent="0.25">
      <c r="A840" s="8">
        <v>36641</v>
      </c>
      <c r="B840">
        <v>73.75</v>
      </c>
      <c r="C840">
        <v>74.13</v>
      </c>
      <c r="D840">
        <v>71.19</v>
      </c>
      <c r="E840">
        <v>2704000</v>
      </c>
    </row>
    <row r="841" spans="1:5" x14ac:dyDescent="0.25">
      <c r="A841" s="8">
        <v>36642</v>
      </c>
      <c r="B841">
        <v>72.94</v>
      </c>
      <c r="C841">
        <v>74.69</v>
      </c>
      <c r="D841">
        <v>72.06</v>
      </c>
      <c r="E841">
        <v>1977000</v>
      </c>
    </row>
    <row r="842" spans="1:5" x14ac:dyDescent="0.25">
      <c r="A842" s="8">
        <v>36643</v>
      </c>
      <c r="B842">
        <v>71.94</v>
      </c>
      <c r="C842">
        <v>72.63</v>
      </c>
      <c r="D842">
        <v>70.75</v>
      </c>
      <c r="E842">
        <v>1778000</v>
      </c>
    </row>
    <row r="843" spans="1:5" x14ac:dyDescent="0.25">
      <c r="A843" s="8">
        <v>36644</v>
      </c>
      <c r="B843">
        <v>69.69</v>
      </c>
      <c r="C843">
        <v>73</v>
      </c>
      <c r="D843">
        <v>69.5</v>
      </c>
      <c r="E843">
        <v>1621300</v>
      </c>
    </row>
    <row r="844" spans="1:5" x14ac:dyDescent="0.25">
      <c r="A844" s="8">
        <v>36647</v>
      </c>
      <c r="B844">
        <v>72.31</v>
      </c>
      <c r="C844">
        <v>74.5</v>
      </c>
      <c r="D844">
        <v>70.44</v>
      </c>
      <c r="E844">
        <v>2317000</v>
      </c>
    </row>
    <row r="845" spans="1:5" x14ac:dyDescent="0.25">
      <c r="A845" s="8">
        <v>36648</v>
      </c>
      <c r="B845">
        <v>76</v>
      </c>
      <c r="C845">
        <v>76.94</v>
      </c>
      <c r="D845">
        <v>73.56</v>
      </c>
      <c r="E845">
        <v>3594000</v>
      </c>
    </row>
    <row r="846" spans="1:5" x14ac:dyDescent="0.25">
      <c r="A846" s="8">
        <v>36649</v>
      </c>
      <c r="B846">
        <v>74.63</v>
      </c>
      <c r="C846">
        <v>77</v>
      </c>
      <c r="D846">
        <v>72.94</v>
      </c>
      <c r="E846">
        <v>2349000</v>
      </c>
    </row>
    <row r="847" spans="1:5" x14ac:dyDescent="0.25">
      <c r="A847" s="8">
        <v>36650</v>
      </c>
      <c r="B847">
        <v>74.38</v>
      </c>
      <c r="C847">
        <v>75.25</v>
      </c>
      <c r="D847">
        <v>73.38</v>
      </c>
      <c r="E847">
        <v>1829000</v>
      </c>
    </row>
    <row r="848" spans="1:5" x14ac:dyDescent="0.25">
      <c r="A848" s="8">
        <v>36651</v>
      </c>
      <c r="B848">
        <v>74.25</v>
      </c>
      <c r="C848">
        <v>74.69</v>
      </c>
      <c r="D848">
        <v>72.56</v>
      </c>
      <c r="E848">
        <v>1185900</v>
      </c>
    </row>
    <row r="849" spans="1:5" x14ac:dyDescent="0.25">
      <c r="A849" s="8">
        <v>36654</v>
      </c>
      <c r="B849">
        <v>75.13</v>
      </c>
      <c r="C849">
        <v>76.25</v>
      </c>
      <c r="D849">
        <v>73.06</v>
      </c>
      <c r="E849">
        <v>1613300</v>
      </c>
    </row>
    <row r="850" spans="1:5" x14ac:dyDescent="0.25">
      <c r="A850" s="8">
        <v>36655</v>
      </c>
      <c r="B850">
        <v>72.56</v>
      </c>
      <c r="C850">
        <v>75.38</v>
      </c>
      <c r="D850">
        <v>71.88</v>
      </c>
      <c r="E850">
        <v>1777000</v>
      </c>
    </row>
    <row r="851" spans="1:5" x14ac:dyDescent="0.25">
      <c r="A851" s="8">
        <v>36656</v>
      </c>
      <c r="B851">
        <v>74.75</v>
      </c>
      <c r="C851">
        <v>75.81</v>
      </c>
      <c r="D851">
        <v>72.63</v>
      </c>
      <c r="E851">
        <v>3336000</v>
      </c>
    </row>
    <row r="852" spans="1:5" x14ac:dyDescent="0.25">
      <c r="A852" s="8">
        <v>36657</v>
      </c>
      <c r="B852">
        <v>77</v>
      </c>
      <c r="C852">
        <v>78.94</v>
      </c>
      <c r="D852">
        <v>75.88</v>
      </c>
      <c r="E852">
        <v>4277000</v>
      </c>
    </row>
    <row r="853" spans="1:5" x14ac:dyDescent="0.25">
      <c r="A853" s="8">
        <v>36658</v>
      </c>
      <c r="B853">
        <v>75.56</v>
      </c>
      <c r="C853">
        <v>78.44</v>
      </c>
      <c r="D853">
        <v>74</v>
      </c>
      <c r="E853">
        <v>3048000</v>
      </c>
    </row>
    <row r="854" spans="1:5" x14ac:dyDescent="0.25">
      <c r="A854" s="8">
        <v>36661</v>
      </c>
      <c r="B854">
        <v>76.94</v>
      </c>
      <c r="C854">
        <v>78.5</v>
      </c>
      <c r="D854">
        <v>76</v>
      </c>
      <c r="E854">
        <v>3145000</v>
      </c>
    </row>
    <row r="855" spans="1:5" x14ac:dyDescent="0.25">
      <c r="A855" s="8">
        <v>36662</v>
      </c>
      <c r="B855">
        <v>77.88</v>
      </c>
      <c r="C855">
        <v>78.75</v>
      </c>
      <c r="D855">
        <v>76.5</v>
      </c>
      <c r="E855">
        <v>2962000</v>
      </c>
    </row>
    <row r="856" spans="1:5" x14ac:dyDescent="0.25">
      <c r="A856" s="8">
        <v>36663</v>
      </c>
      <c r="B856">
        <v>77.5</v>
      </c>
      <c r="C856">
        <v>78.88</v>
      </c>
      <c r="D856">
        <v>75.5</v>
      </c>
      <c r="E856">
        <v>2507000</v>
      </c>
    </row>
    <row r="857" spans="1:5" x14ac:dyDescent="0.25">
      <c r="A857" s="8">
        <v>36664</v>
      </c>
      <c r="B857">
        <v>77.13</v>
      </c>
      <c r="C857">
        <v>78.69</v>
      </c>
      <c r="D857">
        <v>76.19</v>
      </c>
      <c r="E857">
        <v>2070000</v>
      </c>
    </row>
    <row r="858" spans="1:5" x14ac:dyDescent="0.25">
      <c r="A858" s="8">
        <v>36665</v>
      </c>
      <c r="B858">
        <v>76.63</v>
      </c>
      <c r="C858">
        <v>77.25</v>
      </c>
      <c r="D858">
        <v>75.06</v>
      </c>
      <c r="E858">
        <v>1803000</v>
      </c>
    </row>
    <row r="859" spans="1:5" x14ac:dyDescent="0.25">
      <c r="A859" s="8">
        <v>36668</v>
      </c>
      <c r="B859">
        <v>73.25</v>
      </c>
      <c r="C859">
        <v>77.31</v>
      </c>
      <c r="D859">
        <v>72.56</v>
      </c>
      <c r="E859">
        <v>2356000</v>
      </c>
    </row>
    <row r="860" spans="1:5" x14ac:dyDescent="0.25">
      <c r="A860" s="8">
        <v>36669</v>
      </c>
      <c r="B860">
        <v>69.88</v>
      </c>
      <c r="C860">
        <v>74.19</v>
      </c>
      <c r="D860">
        <v>69.5</v>
      </c>
      <c r="E860">
        <v>2189000</v>
      </c>
    </row>
    <row r="861" spans="1:5" x14ac:dyDescent="0.25">
      <c r="A861" s="8">
        <v>36670</v>
      </c>
      <c r="B861">
        <v>67.44</v>
      </c>
      <c r="C861">
        <v>69.88</v>
      </c>
      <c r="D861">
        <v>66.13</v>
      </c>
      <c r="E861">
        <v>4553000</v>
      </c>
    </row>
    <row r="862" spans="1:5" x14ac:dyDescent="0.25">
      <c r="A862" s="8">
        <v>36671</v>
      </c>
      <c r="B862">
        <v>69</v>
      </c>
      <c r="C862">
        <v>70.5</v>
      </c>
      <c r="D862">
        <v>68</v>
      </c>
      <c r="E862">
        <v>2462000</v>
      </c>
    </row>
    <row r="863" spans="1:5" x14ac:dyDescent="0.25">
      <c r="A863" s="8">
        <v>36672</v>
      </c>
      <c r="B863">
        <v>69.94</v>
      </c>
      <c r="C863">
        <v>71.06</v>
      </c>
      <c r="D863">
        <v>69.13</v>
      </c>
      <c r="E863">
        <v>1411700</v>
      </c>
    </row>
    <row r="864" spans="1:5" x14ac:dyDescent="0.25">
      <c r="A864" s="8">
        <v>36676</v>
      </c>
      <c r="B864">
        <v>69.88</v>
      </c>
      <c r="C864">
        <v>71.06</v>
      </c>
      <c r="D864">
        <v>69.25</v>
      </c>
      <c r="E864">
        <v>1294300</v>
      </c>
    </row>
    <row r="865" spans="1:5" x14ac:dyDescent="0.25">
      <c r="A865" s="8">
        <v>36677</v>
      </c>
      <c r="B865">
        <v>72.88</v>
      </c>
      <c r="C865">
        <v>73.94</v>
      </c>
      <c r="D865">
        <v>70.25</v>
      </c>
      <c r="E865">
        <v>2193000</v>
      </c>
    </row>
    <row r="866" spans="1:5" x14ac:dyDescent="0.25">
      <c r="A866" s="8">
        <v>36678</v>
      </c>
      <c r="B866">
        <v>71.13</v>
      </c>
      <c r="C866">
        <v>73.75</v>
      </c>
      <c r="D866">
        <v>69.75</v>
      </c>
      <c r="E866">
        <v>1673000</v>
      </c>
    </row>
    <row r="867" spans="1:5" x14ac:dyDescent="0.25">
      <c r="A867" s="8">
        <v>36679</v>
      </c>
      <c r="B867">
        <v>69.5</v>
      </c>
      <c r="C867">
        <v>73.31</v>
      </c>
      <c r="D867">
        <v>69.25</v>
      </c>
      <c r="E867">
        <v>2287000</v>
      </c>
    </row>
    <row r="868" spans="1:5" x14ac:dyDescent="0.25">
      <c r="A868" s="8">
        <v>36682</v>
      </c>
      <c r="B868">
        <v>66</v>
      </c>
      <c r="C868">
        <v>71</v>
      </c>
      <c r="D868">
        <v>65.94</v>
      </c>
      <c r="E868">
        <v>2923000</v>
      </c>
    </row>
    <row r="869" spans="1:5" x14ac:dyDescent="0.25">
      <c r="A869" s="8">
        <v>36683</v>
      </c>
      <c r="B869">
        <v>70.19</v>
      </c>
      <c r="C869">
        <v>71.81</v>
      </c>
      <c r="D869">
        <v>68.06</v>
      </c>
      <c r="E869">
        <v>3861000</v>
      </c>
    </row>
    <row r="870" spans="1:5" x14ac:dyDescent="0.25">
      <c r="A870" s="8">
        <v>36684</v>
      </c>
      <c r="B870">
        <v>71.38</v>
      </c>
      <c r="C870">
        <v>72</v>
      </c>
      <c r="D870">
        <v>69.5</v>
      </c>
      <c r="E870">
        <v>1801000</v>
      </c>
    </row>
    <row r="871" spans="1:5" x14ac:dyDescent="0.25">
      <c r="A871" s="8">
        <v>36685</v>
      </c>
      <c r="B871">
        <v>73.06</v>
      </c>
      <c r="C871">
        <v>73.13</v>
      </c>
      <c r="D871">
        <v>71.5</v>
      </c>
      <c r="E871">
        <v>1680000</v>
      </c>
    </row>
    <row r="872" spans="1:5" x14ac:dyDescent="0.25">
      <c r="A872" s="8">
        <v>36686</v>
      </c>
      <c r="B872">
        <v>71.5</v>
      </c>
      <c r="C872">
        <v>74.19</v>
      </c>
      <c r="D872">
        <v>70.5</v>
      </c>
      <c r="E872">
        <v>1348100</v>
      </c>
    </row>
    <row r="873" spans="1:5" x14ac:dyDescent="0.25">
      <c r="A873" s="8">
        <v>36689</v>
      </c>
      <c r="B873">
        <v>73.25</v>
      </c>
      <c r="C873">
        <v>73.56</v>
      </c>
      <c r="D873">
        <v>71.25</v>
      </c>
      <c r="E873">
        <v>1156200</v>
      </c>
    </row>
    <row r="874" spans="1:5" x14ac:dyDescent="0.25">
      <c r="A874" s="8">
        <v>36690</v>
      </c>
      <c r="B874">
        <v>74</v>
      </c>
      <c r="C874">
        <v>74.94</v>
      </c>
      <c r="D874">
        <v>73.31</v>
      </c>
      <c r="E874">
        <v>1804000</v>
      </c>
    </row>
    <row r="875" spans="1:5" x14ac:dyDescent="0.25">
      <c r="A875" s="8">
        <v>36691</v>
      </c>
      <c r="B875">
        <v>72</v>
      </c>
      <c r="C875">
        <v>74</v>
      </c>
      <c r="D875">
        <v>70.19</v>
      </c>
      <c r="E875">
        <v>2389000</v>
      </c>
    </row>
    <row r="876" spans="1:5" x14ac:dyDescent="0.25">
      <c r="A876" s="8">
        <v>36692</v>
      </c>
      <c r="B876">
        <v>71.25</v>
      </c>
      <c r="C876">
        <v>72.19</v>
      </c>
      <c r="D876">
        <v>70.06</v>
      </c>
      <c r="E876">
        <v>2284000</v>
      </c>
    </row>
    <row r="877" spans="1:5" x14ac:dyDescent="0.25">
      <c r="A877" s="8">
        <v>36693</v>
      </c>
      <c r="B877">
        <v>71.59</v>
      </c>
      <c r="C877">
        <v>71.94</v>
      </c>
      <c r="D877">
        <v>70.06</v>
      </c>
      <c r="E877">
        <v>2362000</v>
      </c>
    </row>
    <row r="878" spans="1:5" x14ac:dyDescent="0.25">
      <c r="A878" s="8">
        <v>36696</v>
      </c>
      <c r="B878">
        <v>71.06</v>
      </c>
      <c r="C878">
        <v>72.13</v>
      </c>
      <c r="D878">
        <v>69.44</v>
      </c>
      <c r="E878">
        <v>2215000</v>
      </c>
    </row>
    <row r="879" spans="1:5" x14ac:dyDescent="0.25">
      <c r="A879" s="8">
        <v>36697</v>
      </c>
      <c r="B879">
        <v>72.69</v>
      </c>
      <c r="C879">
        <v>73</v>
      </c>
      <c r="D879">
        <v>69.5</v>
      </c>
      <c r="E879">
        <v>2798000</v>
      </c>
    </row>
    <row r="880" spans="1:5" x14ac:dyDescent="0.25">
      <c r="A880" s="8">
        <v>36698</v>
      </c>
      <c r="B880">
        <v>74.19</v>
      </c>
      <c r="C880">
        <v>74.69</v>
      </c>
      <c r="D880">
        <v>71.19</v>
      </c>
      <c r="E880">
        <v>2436000</v>
      </c>
    </row>
    <row r="881" spans="1:5" x14ac:dyDescent="0.25">
      <c r="A881" s="8">
        <v>36699</v>
      </c>
      <c r="B881">
        <v>73.44</v>
      </c>
      <c r="C881">
        <v>74.94</v>
      </c>
      <c r="D881">
        <v>72.31</v>
      </c>
      <c r="E881">
        <v>1689000</v>
      </c>
    </row>
    <row r="882" spans="1:5" x14ac:dyDescent="0.25">
      <c r="A882" s="8">
        <v>36700</v>
      </c>
      <c r="B882">
        <v>73.19</v>
      </c>
      <c r="C882">
        <v>74.38</v>
      </c>
      <c r="D882">
        <v>72.56</v>
      </c>
      <c r="E882">
        <v>1015300</v>
      </c>
    </row>
    <row r="883" spans="1:5" x14ac:dyDescent="0.25">
      <c r="A883" s="8">
        <v>36703</v>
      </c>
      <c r="B883">
        <v>69.63</v>
      </c>
      <c r="C883">
        <v>72.69</v>
      </c>
      <c r="D883">
        <v>68.94</v>
      </c>
      <c r="E883">
        <v>3117000</v>
      </c>
    </row>
    <row r="884" spans="1:5" x14ac:dyDescent="0.25">
      <c r="A884" s="8">
        <v>36704</v>
      </c>
      <c r="B884">
        <v>68.75</v>
      </c>
      <c r="C884">
        <v>70</v>
      </c>
      <c r="D884">
        <v>67.63</v>
      </c>
      <c r="E884">
        <v>3891000</v>
      </c>
    </row>
    <row r="885" spans="1:5" x14ac:dyDescent="0.25">
      <c r="A885" s="8">
        <v>36705</v>
      </c>
      <c r="B885">
        <v>68.8</v>
      </c>
      <c r="C885">
        <v>70.75</v>
      </c>
      <c r="D885">
        <v>68.5</v>
      </c>
      <c r="E885">
        <v>1981000</v>
      </c>
    </row>
    <row r="886" spans="1:5" x14ac:dyDescent="0.25">
      <c r="A886" s="8">
        <v>36706</v>
      </c>
      <c r="B886">
        <v>68.5</v>
      </c>
      <c r="C886">
        <v>70.31</v>
      </c>
      <c r="D886">
        <v>68.5</v>
      </c>
      <c r="E886">
        <v>2308000</v>
      </c>
    </row>
    <row r="887" spans="1:5" x14ac:dyDescent="0.25">
      <c r="A887" s="8">
        <v>36707</v>
      </c>
      <c r="B887">
        <v>64.5</v>
      </c>
      <c r="C887">
        <v>69.63</v>
      </c>
      <c r="D887">
        <v>64.5</v>
      </c>
      <c r="E887">
        <v>3995000</v>
      </c>
    </row>
    <row r="888" spans="1:5" x14ac:dyDescent="0.25">
      <c r="A888" s="8">
        <v>36710</v>
      </c>
      <c r="B888">
        <v>68</v>
      </c>
      <c r="C888">
        <v>68.81</v>
      </c>
      <c r="D888">
        <v>66</v>
      </c>
      <c r="E888">
        <v>1884000</v>
      </c>
    </row>
    <row r="889" spans="1:5" x14ac:dyDescent="0.25">
      <c r="A889" s="8">
        <v>36712</v>
      </c>
      <c r="B889">
        <v>66.44</v>
      </c>
      <c r="C889">
        <v>70.13</v>
      </c>
      <c r="D889">
        <v>65.56</v>
      </c>
      <c r="E889">
        <v>2653000</v>
      </c>
    </row>
    <row r="890" spans="1:5" x14ac:dyDescent="0.25">
      <c r="A890" s="8">
        <v>36713</v>
      </c>
      <c r="B890">
        <v>67.06</v>
      </c>
      <c r="C890">
        <v>68.63</v>
      </c>
      <c r="D890">
        <v>66.63</v>
      </c>
      <c r="E890">
        <v>1766000</v>
      </c>
    </row>
    <row r="891" spans="1:5" x14ac:dyDescent="0.25">
      <c r="A891" s="8">
        <v>36714</v>
      </c>
      <c r="B891">
        <v>67.63</v>
      </c>
      <c r="C891">
        <v>69</v>
      </c>
      <c r="D891">
        <v>67.25</v>
      </c>
      <c r="E891">
        <v>1654000</v>
      </c>
    </row>
    <row r="892" spans="1:5" x14ac:dyDescent="0.25">
      <c r="A892" s="8">
        <v>36717</v>
      </c>
      <c r="B892">
        <v>68.88</v>
      </c>
      <c r="C892">
        <v>69.44</v>
      </c>
      <c r="D892">
        <v>67.81</v>
      </c>
      <c r="E892">
        <v>1587500</v>
      </c>
    </row>
    <row r="893" spans="1:5" x14ac:dyDescent="0.25">
      <c r="A893" s="8">
        <v>36718</v>
      </c>
      <c r="B893">
        <v>70.75</v>
      </c>
      <c r="C893">
        <v>71.63</v>
      </c>
      <c r="D893">
        <v>68.88</v>
      </c>
      <c r="E893">
        <v>2410000</v>
      </c>
    </row>
    <row r="894" spans="1:5" x14ac:dyDescent="0.25">
      <c r="A894" s="8">
        <v>36719</v>
      </c>
      <c r="B894">
        <v>71.31</v>
      </c>
      <c r="C894">
        <v>73.31</v>
      </c>
      <c r="D894">
        <v>71.13</v>
      </c>
      <c r="E894">
        <v>2024000</v>
      </c>
    </row>
    <row r="895" spans="1:5" x14ac:dyDescent="0.25">
      <c r="A895" s="8">
        <v>36720</v>
      </c>
      <c r="B895">
        <v>71.5</v>
      </c>
      <c r="C895">
        <v>73</v>
      </c>
      <c r="D895">
        <v>71</v>
      </c>
      <c r="E895">
        <v>1641000</v>
      </c>
    </row>
    <row r="896" spans="1:5" x14ac:dyDescent="0.25">
      <c r="A896" s="8">
        <v>36721</v>
      </c>
      <c r="B896">
        <v>71.88</v>
      </c>
      <c r="C896">
        <v>73.19</v>
      </c>
      <c r="D896">
        <v>70.69</v>
      </c>
      <c r="E896">
        <v>1599300</v>
      </c>
    </row>
    <row r="897" spans="1:5" x14ac:dyDescent="0.25">
      <c r="A897" s="8">
        <v>36724</v>
      </c>
      <c r="B897">
        <v>72.41</v>
      </c>
      <c r="C897">
        <v>72.63</v>
      </c>
      <c r="D897">
        <v>71.44</v>
      </c>
      <c r="E897">
        <v>1494500</v>
      </c>
    </row>
    <row r="898" spans="1:5" x14ac:dyDescent="0.25">
      <c r="A898" s="8">
        <v>36725</v>
      </c>
      <c r="B898">
        <v>72.5</v>
      </c>
      <c r="C898">
        <v>73.44</v>
      </c>
      <c r="D898">
        <v>71.63</v>
      </c>
      <c r="E898">
        <v>1550300</v>
      </c>
    </row>
    <row r="899" spans="1:5" x14ac:dyDescent="0.25">
      <c r="A899" s="8">
        <v>36726</v>
      </c>
      <c r="B899">
        <v>72.56</v>
      </c>
      <c r="C899">
        <v>73.81</v>
      </c>
      <c r="D899">
        <v>72.06</v>
      </c>
      <c r="E899">
        <v>1967000</v>
      </c>
    </row>
    <row r="900" spans="1:5" x14ac:dyDescent="0.25">
      <c r="A900" s="8">
        <v>36727</v>
      </c>
      <c r="B900">
        <v>71.44</v>
      </c>
      <c r="C900">
        <v>73.38</v>
      </c>
      <c r="D900">
        <v>71.25</v>
      </c>
      <c r="E900">
        <v>1675000</v>
      </c>
    </row>
    <row r="901" spans="1:5" x14ac:dyDescent="0.25">
      <c r="A901" s="8">
        <v>36728</v>
      </c>
      <c r="B901">
        <v>73</v>
      </c>
      <c r="C901">
        <v>73</v>
      </c>
      <c r="D901">
        <v>71.5</v>
      </c>
      <c r="E901">
        <v>1856000</v>
      </c>
    </row>
    <row r="902" spans="1:5" x14ac:dyDescent="0.25">
      <c r="A902" s="8">
        <v>36731</v>
      </c>
      <c r="B902">
        <v>73</v>
      </c>
      <c r="C902">
        <v>74.94</v>
      </c>
      <c r="D902">
        <v>72.63</v>
      </c>
      <c r="E902">
        <v>2867000</v>
      </c>
    </row>
    <row r="903" spans="1:5" x14ac:dyDescent="0.25">
      <c r="A903" s="8">
        <v>36732</v>
      </c>
      <c r="B903">
        <v>71.69</v>
      </c>
      <c r="C903">
        <v>73.63</v>
      </c>
      <c r="D903">
        <v>71.06</v>
      </c>
      <c r="E903">
        <v>2251000</v>
      </c>
    </row>
    <row r="904" spans="1:5" x14ac:dyDescent="0.25">
      <c r="A904" s="8">
        <v>36733</v>
      </c>
      <c r="B904">
        <v>72.33</v>
      </c>
      <c r="C904">
        <v>72.63</v>
      </c>
      <c r="D904">
        <v>70.94</v>
      </c>
      <c r="E904">
        <v>3014000</v>
      </c>
    </row>
    <row r="905" spans="1:5" x14ac:dyDescent="0.25">
      <c r="A905" s="8">
        <v>36734</v>
      </c>
      <c r="B905">
        <v>77</v>
      </c>
      <c r="C905">
        <v>77.06</v>
      </c>
      <c r="D905">
        <v>73.25</v>
      </c>
      <c r="E905">
        <v>4381000</v>
      </c>
    </row>
    <row r="906" spans="1:5" x14ac:dyDescent="0.25">
      <c r="A906" s="8">
        <v>36735</v>
      </c>
      <c r="B906">
        <v>75.19</v>
      </c>
      <c r="C906">
        <v>77.5</v>
      </c>
      <c r="D906">
        <v>74.31</v>
      </c>
      <c r="E906">
        <v>2842000</v>
      </c>
    </row>
    <row r="907" spans="1:5" x14ac:dyDescent="0.25">
      <c r="A907" s="8">
        <v>36738</v>
      </c>
      <c r="B907">
        <v>73.75</v>
      </c>
      <c r="C907">
        <v>75.88</v>
      </c>
      <c r="D907">
        <v>72.75</v>
      </c>
      <c r="E907">
        <v>2556000</v>
      </c>
    </row>
    <row r="908" spans="1:5" x14ac:dyDescent="0.25">
      <c r="A908" s="8">
        <v>36739</v>
      </c>
      <c r="B908">
        <v>76</v>
      </c>
      <c r="C908">
        <v>76</v>
      </c>
      <c r="D908">
        <v>73.56</v>
      </c>
      <c r="E908">
        <v>2220000</v>
      </c>
    </row>
    <row r="909" spans="1:5" x14ac:dyDescent="0.25">
      <c r="A909" s="8">
        <v>36740</v>
      </c>
      <c r="B909">
        <v>77.63</v>
      </c>
      <c r="C909">
        <v>78.25</v>
      </c>
      <c r="D909">
        <v>75.06</v>
      </c>
      <c r="E909">
        <v>2739000</v>
      </c>
    </row>
    <row r="910" spans="1:5" x14ac:dyDescent="0.25">
      <c r="A910" s="8">
        <v>36741</v>
      </c>
      <c r="B910">
        <v>78.02</v>
      </c>
      <c r="C910">
        <v>78.25</v>
      </c>
      <c r="D910">
        <v>75.13</v>
      </c>
      <c r="E910">
        <v>2807000</v>
      </c>
    </row>
    <row r="911" spans="1:5" x14ac:dyDescent="0.25">
      <c r="A911" s="8">
        <v>36742</v>
      </c>
      <c r="B911">
        <v>78</v>
      </c>
      <c r="C911">
        <v>79.13</v>
      </c>
      <c r="D911">
        <v>77.06</v>
      </c>
      <c r="E911">
        <v>1987000</v>
      </c>
    </row>
    <row r="912" spans="1:5" x14ac:dyDescent="0.25">
      <c r="A912" s="8">
        <v>36745</v>
      </c>
      <c r="B912">
        <v>80.27</v>
      </c>
      <c r="C912">
        <v>81.06</v>
      </c>
      <c r="D912">
        <v>78.69</v>
      </c>
      <c r="E912">
        <v>4237000</v>
      </c>
    </row>
    <row r="913" spans="1:5" x14ac:dyDescent="0.25">
      <c r="A913" s="8">
        <v>36746</v>
      </c>
      <c r="B913">
        <v>82.44</v>
      </c>
      <c r="C913">
        <v>83.38</v>
      </c>
      <c r="D913">
        <v>80</v>
      </c>
      <c r="E913">
        <v>3086000</v>
      </c>
    </row>
    <row r="914" spans="1:5" x14ac:dyDescent="0.25">
      <c r="A914" s="8">
        <v>36747</v>
      </c>
      <c r="B914">
        <v>82.3</v>
      </c>
      <c r="C914">
        <v>83.44</v>
      </c>
      <c r="D914">
        <v>81</v>
      </c>
      <c r="E914">
        <v>1945000</v>
      </c>
    </row>
    <row r="915" spans="1:5" x14ac:dyDescent="0.25">
      <c r="A915" s="8">
        <v>36748</v>
      </c>
      <c r="B915">
        <v>80.77</v>
      </c>
      <c r="C915">
        <v>82.5</v>
      </c>
      <c r="D915">
        <v>79.5</v>
      </c>
      <c r="E915">
        <v>1682000</v>
      </c>
    </row>
    <row r="916" spans="1:5" x14ac:dyDescent="0.25">
      <c r="A916" s="8">
        <v>36749</v>
      </c>
      <c r="B916">
        <v>80.25</v>
      </c>
      <c r="C916">
        <v>81</v>
      </c>
      <c r="D916">
        <v>79.13</v>
      </c>
      <c r="E916">
        <v>1666000</v>
      </c>
    </row>
    <row r="917" spans="1:5" x14ac:dyDescent="0.25">
      <c r="A917" s="8">
        <v>36752</v>
      </c>
      <c r="B917">
        <v>84.25</v>
      </c>
      <c r="C917">
        <v>84.31</v>
      </c>
      <c r="D917">
        <v>79.25</v>
      </c>
      <c r="E917">
        <v>2595000</v>
      </c>
    </row>
    <row r="918" spans="1:5" x14ac:dyDescent="0.25">
      <c r="A918" s="8">
        <v>36753</v>
      </c>
      <c r="B918">
        <v>82.13</v>
      </c>
      <c r="C918">
        <v>83.94</v>
      </c>
      <c r="D918">
        <v>82.13</v>
      </c>
      <c r="E918">
        <v>2052000</v>
      </c>
    </row>
    <row r="919" spans="1:5" x14ac:dyDescent="0.25">
      <c r="A919" s="8">
        <v>36754</v>
      </c>
      <c r="B919">
        <v>84.02</v>
      </c>
      <c r="C919">
        <v>84.5</v>
      </c>
      <c r="D919">
        <v>82.38</v>
      </c>
      <c r="E919">
        <v>1797000</v>
      </c>
    </row>
    <row r="920" spans="1:5" x14ac:dyDescent="0.25">
      <c r="A920" s="8">
        <v>36755</v>
      </c>
      <c r="B920">
        <v>86.69</v>
      </c>
      <c r="C920">
        <v>86.94</v>
      </c>
      <c r="D920">
        <v>84.38</v>
      </c>
      <c r="E920">
        <v>2953000</v>
      </c>
    </row>
    <row r="921" spans="1:5" x14ac:dyDescent="0.25">
      <c r="A921" s="8">
        <v>36756</v>
      </c>
      <c r="B921">
        <v>86.94</v>
      </c>
      <c r="C921">
        <v>88</v>
      </c>
      <c r="D921">
        <v>86.13</v>
      </c>
      <c r="E921">
        <v>2059000</v>
      </c>
    </row>
    <row r="922" spans="1:5" x14ac:dyDescent="0.25">
      <c r="A922" s="8">
        <v>36759</v>
      </c>
      <c r="B922">
        <v>87.88</v>
      </c>
      <c r="C922">
        <v>88.63</v>
      </c>
      <c r="D922">
        <v>87.13</v>
      </c>
      <c r="E922">
        <v>1502600</v>
      </c>
    </row>
    <row r="923" spans="1:5" x14ac:dyDescent="0.25">
      <c r="A923" s="8">
        <v>36760</v>
      </c>
      <c r="B923">
        <v>87.5</v>
      </c>
      <c r="C923">
        <v>88.69</v>
      </c>
      <c r="D923">
        <v>86.81</v>
      </c>
      <c r="E923">
        <v>1556900</v>
      </c>
    </row>
    <row r="924" spans="1:5" x14ac:dyDescent="0.25">
      <c r="A924" s="8">
        <v>36761</v>
      </c>
      <c r="B924">
        <v>90</v>
      </c>
      <c r="C924">
        <v>90.75</v>
      </c>
      <c r="D924">
        <v>87.31</v>
      </c>
      <c r="E924">
        <v>2663000</v>
      </c>
    </row>
    <row r="925" spans="1:5" x14ac:dyDescent="0.25">
      <c r="A925" s="8">
        <v>36762</v>
      </c>
      <c r="B925">
        <v>86</v>
      </c>
      <c r="C925">
        <v>89.94</v>
      </c>
      <c r="D925">
        <v>85</v>
      </c>
      <c r="E925">
        <v>2941000</v>
      </c>
    </row>
    <row r="926" spans="1:5" x14ac:dyDescent="0.25">
      <c r="A926" s="8">
        <v>36763</v>
      </c>
      <c r="B926">
        <v>84.88</v>
      </c>
      <c r="C926">
        <v>86.5</v>
      </c>
      <c r="D926">
        <v>83.88</v>
      </c>
      <c r="E926">
        <v>1979000</v>
      </c>
    </row>
    <row r="927" spans="1:5" x14ac:dyDescent="0.25">
      <c r="A927" s="8">
        <v>36766</v>
      </c>
      <c r="B927">
        <v>86.63</v>
      </c>
      <c r="C927">
        <v>87</v>
      </c>
      <c r="D927">
        <v>84.81</v>
      </c>
      <c r="E927">
        <v>1885000</v>
      </c>
    </row>
    <row r="928" spans="1:5" x14ac:dyDescent="0.25">
      <c r="A928" s="8">
        <v>36767</v>
      </c>
      <c r="B928">
        <v>86.25</v>
      </c>
      <c r="C928">
        <v>87.94</v>
      </c>
      <c r="D928">
        <v>86.06</v>
      </c>
      <c r="E928">
        <v>1379700</v>
      </c>
    </row>
    <row r="929" spans="1:5" x14ac:dyDescent="0.25">
      <c r="A929" s="8">
        <v>36768</v>
      </c>
      <c r="B929">
        <v>84.88</v>
      </c>
      <c r="C929">
        <v>86.25</v>
      </c>
      <c r="D929">
        <v>84.75</v>
      </c>
      <c r="E929">
        <v>1484100</v>
      </c>
    </row>
    <row r="930" spans="1:5" x14ac:dyDescent="0.25">
      <c r="A930" s="8">
        <v>36769</v>
      </c>
      <c r="B930">
        <v>84.88</v>
      </c>
      <c r="C930">
        <v>85.94</v>
      </c>
      <c r="D930">
        <v>84.81</v>
      </c>
      <c r="E930">
        <v>2257000</v>
      </c>
    </row>
    <row r="931" spans="1:5" x14ac:dyDescent="0.25">
      <c r="A931" s="8">
        <v>36770</v>
      </c>
      <c r="B931">
        <v>85.33</v>
      </c>
      <c r="C931">
        <v>87.44</v>
      </c>
      <c r="D931">
        <v>85.13</v>
      </c>
      <c r="E931">
        <v>1755000</v>
      </c>
    </row>
    <row r="932" spans="1:5" x14ac:dyDescent="0.25">
      <c r="A932" s="8">
        <v>36774</v>
      </c>
      <c r="B932">
        <v>86</v>
      </c>
      <c r="C932">
        <v>86.94</v>
      </c>
      <c r="D932">
        <v>85</v>
      </c>
      <c r="E932">
        <v>1717000</v>
      </c>
    </row>
    <row r="933" spans="1:5" x14ac:dyDescent="0.25">
      <c r="A933" s="8">
        <v>36775</v>
      </c>
      <c r="B933">
        <v>84.38</v>
      </c>
      <c r="C933">
        <v>86.44</v>
      </c>
      <c r="D933">
        <v>83.5</v>
      </c>
      <c r="E933">
        <v>4159000</v>
      </c>
    </row>
    <row r="934" spans="1:5" x14ac:dyDescent="0.25">
      <c r="A934" s="8">
        <v>36776</v>
      </c>
      <c r="B934">
        <v>83</v>
      </c>
      <c r="C934">
        <v>85.38</v>
      </c>
      <c r="D934">
        <v>82.81</v>
      </c>
      <c r="E934">
        <v>2623000</v>
      </c>
    </row>
    <row r="935" spans="1:5" x14ac:dyDescent="0.25">
      <c r="A935" s="8">
        <v>36777</v>
      </c>
      <c r="B935">
        <v>84.2</v>
      </c>
      <c r="C935">
        <v>84.94</v>
      </c>
      <c r="D935">
        <v>82.69</v>
      </c>
      <c r="E935">
        <v>1432400</v>
      </c>
    </row>
    <row r="936" spans="1:5" x14ac:dyDescent="0.25">
      <c r="A936" s="8">
        <v>36780</v>
      </c>
      <c r="B936">
        <v>86.02</v>
      </c>
      <c r="C936">
        <v>86.31</v>
      </c>
      <c r="D936">
        <v>83.94</v>
      </c>
      <c r="E936">
        <v>2641000</v>
      </c>
    </row>
    <row r="937" spans="1:5" x14ac:dyDescent="0.25">
      <c r="A937" s="8">
        <v>36781</v>
      </c>
      <c r="B937">
        <v>86.13</v>
      </c>
      <c r="C937">
        <v>86.25</v>
      </c>
      <c r="D937">
        <v>84.56</v>
      </c>
      <c r="E937">
        <v>4214000</v>
      </c>
    </row>
    <row r="938" spans="1:5" x14ac:dyDescent="0.25">
      <c r="A938" s="8">
        <v>36782</v>
      </c>
      <c r="B938">
        <v>86.44</v>
      </c>
      <c r="C938">
        <v>86.94</v>
      </c>
      <c r="D938">
        <v>85.13</v>
      </c>
      <c r="E938">
        <v>1615900</v>
      </c>
    </row>
    <row r="939" spans="1:5" x14ac:dyDescent="0.25">
      <c r="A939" s="8">
        <v>36783</v>
      </c>
      <c r="B939">
        <v>86.69</v>
      </c>
      <c r="C939">
        <v>87.25</v>
      </c>
      <c r="D939">
        <v>85.5</v>
      </c>
      <c r="E939">
        <v>2687000</v>
      </c>
    </row>
    <row r="940" spans="1:5" x14ac:dyDescent="0.25">
      <c r="A940" s="8">
        <v>36784</v>
      </c>
      <c r="B940">
        <v>89.44</v>
      </c>
      <c r="C940">
        <v>89.5</v>
      </c>
      <c r="D940">
        <v>86.94</v>
      </c>
      <c r="E940">
        <v>4092000</v>
      </c>
    </row>
    <row r="941" spans="1:5" x14ac:dyDescent="0.25">
      <c r="A941" s="8">
        <v>36787</v>
      </c>
      <c r="B941">
        <v>89.63</v>
      </c>
      <c r="C941">
        <v>90.38</v>
      </c>
      <c r="D941">
        <v>88.5</v>
      </c>
      <c r="E941">
        <v>2691000</v>
      </c>
    </row>
    <row r="942" spans="1:5" x14ac:dyDescent="0.25">
      <c r="A942" s="8">
        <v>36788</v>
      </c>
      <c r="B942">
        <v>84.88</v>
      </c>
      <c r="C942">
        <v>89.94</v>
      </c>
      <c r="D942">
        <v>84.38</v>
      </c>
      <c r="E942">
        <v>3207000</v>
      </c>
    </row>
    <row r="943" spans="1:5" x14ac:dyDescent="0.25">
      <c r="A943" s="8">
        <v>36789</v>
      </c>
      <c r="B943">
        <v>82.17</v>
      </c>
      <c r="C943">
        <v>86.31</v>
      </c>
      <c r="D943">
        <v>80.56</v>
      </c>
      <c r="E943">
        <v>4448000</v>
      </c>
    </row>
    <row r="944" spans="1:5" x14ac:dyDescent="0.25">
      <c r="A944" s="8">
        <v>36790</v>
      </c>
      <c r="B944">
        <v>80.63</v>
      </c>
      <c r="C944">
        <v>81.25</v>
      </c>
      <c r="D944">
        <v>77</v>
      </c>
      <c r="E944">
        <v>3126000</v>
      </c>
    </row>
    <row r="945" spans="1:5" x14ac:dyDescent="0.25">
      <c r="A945" s="8">
        <v>36791</v>
      </c>
      <c r="B945">
        <v>83</v>
      </c>
      <c r="C945">
        <v>83.06</v>
      </c>
      <c r="D945">
        <v>79.25</v>
      </c>
      <c r="E945">
        <v>2817000</v>
      </c>
    </row>
    <row r="946" spans="1:5" x14ac:dyDescent="0.25">
      <c r="A946" s="8">
        <v>36794</v>
      </c>
      <c r="B946">
        <v>84.44</v>
      </c>
      <c r="C946">
        <v>85</v>
      </c>
      <c r="D946">
        <v>82.81</v>
      </c>
      <c r="E946">
        <v>2594000</v>
      </c>
    </row>
    <row r="947" spans="1:5" x14ac:dyDescent="0.25">
      <c r="A947" s="8">
        <v>36795</v>
      </c>
      <c r="B947">
        <v>85.5</v>
      </c>
      <c r="C947">
        <v>86.06</v>
      </c>
      <c r="D947">
        <v>84.19</v>
      </c>
      <c r="E947">
        <v>3081000</v>
      </c>
    </row>
    <row r="948" spans="1:5" x14ac:dyDescent="0.25">
      <c r="A948" s="8">
        <v>36796</v>
      </c>
      <c r="B948">
        <v>87.45</v>
      </c>
      <c r="C948">
        <v>87.75</v>
      </c>
      <c r="D948">
        <v>85.13</v>
      </c>
      <c r="E948">
        <v>1899000</v>
      </c>
    </row>
    <row r="949" spans="1:5" x14ac:dyDescent="0.25">
      <c r="A949" s="8">
        <v>36797</v>
      </c>
      <c r="B949">
        <v>89.25</v>
      </c>
      <c r="C949">
        <v>89.25</v>
      </c>
      <c r="D949">
        <v>87.38</v>
      </c>
      <c r="E949">
        <v>2011000</v>
      </c>
    </row>
    <row r="950" spans="1:5" x14ac:dyDescent="0.25">
      <c r="A950" s="8">
        <v>36798</v>
      </c>
      <c r="B950">
        <v>87.64</v>
      </c>
      <c r="C950">
        <v>89.94</v>
      </c>
      <c r="D950">
        <v>86</v>
      </c>
      <c r="E950">
        <v>2358000</v>
      </c>
    </row>
    <row r="951" spans="1:5" x14ac:dyDescent="0.25">
      <c r="A951" s="8">
        <v>36801</v>
      </c>
      <c r="B951">
        <v>86.44</v>
      </c>
      <c r="C951">
        <v>88.69</v>
      </c>
      <c r="D951">
        <v>85</v>
      </c>
      <c r="E951">
        <v>2244000</v>
      </c>
    </row>
    <row r="952" spans="1:5" x14ac:dyDescent="0.25">
      <c r="A952" s="8">
        <v>36802</v>
      </c>
      <c r="B952">
        <v>85.56</v>
      </c>
      <c r="C952">
        <v>86.88</v>
      </c>
      <c r="D952">
        <v>85.31</v>
      </c>
      <c r="E952">
        <v>2240000</v>
      </c>
    </row>
    <row r="953" spans="1:5" x14ac:dyDescent="0.25">
      <c r="A953" s="8">
        <v>36803</v>
      </c>
      <c r="B953">
        <v>83.06</v>
      </c>
      <c r="C953">
        <v>85.63</v>
      </c>
      <c r="D953">
        <v>82.5</v>
      </c>
      <c r="E953">
        <v>2777000</v>
      </c>
    </row>
    <row r="954" spans="1:5" x14ac:dyDescent="0.25">
      <c r="A954" s="8">
        <v>36804</v>
      </c>
      <c r="B954">
        <v>83</v>
      </c>
      <c r="C954">
        <v>84.06</v>
      </c>
      <c r="D954">
        <v>82.38</v>
      </c>
      <c r="E954">
        <v>2254000</v>
      </c>
    </row>
    <row r="955" spans="1:5" x14ac:dyDescent="0.25">
      <c r="A955" s="8">
        <v>36805</v>
      </c>
      <c r="B955">
        <v>81.63</v>
      </c>
      <c r="C955">
        <v>84</v>
      </c>
      <c r="D955">
        <v>81.31</v>
      </c>
      <c r="E955">
        <v>1994000</v>
      </c>
    </row>
    <row r="956" spans="1:5" x14ac:dyDescent="0.25">
      <c r="A956" s="8">
        <v>36808</v>
      </c>
      <c r="B956">
        <v>83</v>
      </c>
      <c r="C956">
        <v>83.06</v>
      </c>
      <c r="D956">
        <v>81</v>
      </c>
      <c r="E956">
        <v>1609400</v>
      </c>
    </row>
    <row r="957" spans="1:5" x14ac:dyDescent="0.25">
      <c r="A957" s="8">
        <v>36809</v>
      </c>
      <c r="B957">
        <v>81.69</v>
      </c>
      <c r="C957">
        <v>83.75</v>
      </c>
      <c r="D957">
        <v>81.31</v>
      </c>
      <c r="E957">
        <v>2019000</v>
      </c>
    </row>
    <row r="958" spans="1:5" x14ac:dyDescent="0.25">
      <c r="A958" s="8">
        <v>36810</v>
      </c>
      <c r="B958">
        <v>82.81</v>
      </c>
      <c r="C958">
        <v>84.25</v>
      </c>
      <c r="D958">
        <v>81.5</v>
      </c>
      <c r="E958">
        <v>1634800</v>
      </c>
    </row>
    <row r="959" spans="1:5" x14ac:dyDescent="0.25">
      <c r="A959" s="8">
        <v>36811</v>
      </c>
      <c r="B959">
        <v>79.88</v>
      </c>
      <c r="C959">
        <v>83.06</v>
      </c>
      <c r="D959">
        <v>79.5</v>
      </c>
      <c r="E959">
        <v>2289000</v>
      </c>
    </row>
    <row r="960" spans="1:5" x14ac:dyDescent="0.25">
      <c r="A960" s="8">
        <v>36812</v>
      </c>
      <c r="B960">
        <v>79.5</v>
      </c>
      <c r="C960">
        <v>81.25</v>
      </c>
      <c r="D960">
        <v>79.13</v>
      </c>
      <c r="E960">
        <v>2046000</v>
      </c>
    </row>
    <row r="961" spans="1:5" x14ac:dyDescent="0.25">
      <c r="A961" s="8">
        <v>36815</v>
      </c>
      <c r="B961">
        <v>80</v>
      </c>
      <c r="C961">
        <v>81.38</v>
      </c>
      <c r="D961">
        <v>79.31</v>
      </c>
      <c r="E961">
        <v>1632500</v>
      </c>
    </row>
    <row r="962" spans="1:5" x14ac:dyDescent="0.25">
      <c r="A962" s="8">
        <v>36816</v>
      </c>
      <c r="B962">
        <v>79.19</v>
      </c>
      <c r="C962">
        <v>82.5</v>
      </c>
      <c r="D962">
        <v>78.88</v>
      </c>
      <c r="E962">
        <v>2340000</v>
      </c>
    </row>
    <row r="963" spans="1:5" x14ac:dyDescent="0.25">
      <c r="A963" s="8">
        <v>36817</v>
      </c>
      <c r="B963">
        <v>78.75</v>
      </c>
      <c r="C963">
        <v>80.5</v>
      </c>
      <c r="D963">
        <v>77.63</v>
      </c>
      <c r="E963">
        <v>2547000</v>
      </c>
    </row>
    <row r="964" spans="1:5" x14ac:dyDescent="0.25">
      <c r="A964" s="8">
        <v>36818</v>
      </c>
      <c r="B964">
        <v>79</v>
      </c>
      <c r="C964">
        <v>80.38</v>
      </c>
      <c r="D964">
        <v>79</v>
      </c>
      <c r="E964">
        <v>1933000</v>
      </c>
    </row>
    <row r="965" spans="1:5" x14ac:dyDescent="0.25">
      <c r="A965" s="8">
        <v>36819</v>
      </c>
      <c r="B965">
        <v>80.5</v>
      </c>
      <c r="C965">
        <v>81.88</v>
      </c>
      <c r="D965">
        <v>79.5</v>
      </c>
      <c r="E965">
        <v>1803000</v>
      </c>
    </row>
    <row r="966" spans="1:5" x14ac:dyDescent="0.25">
      <c r="A966" s="8">
        <v>36822</v>
      </c>
      <c r="B966">
        <v>82</v>
      </c>
      <c r="C966">
        <v>83.63</v>
      </c>
      <c r="D966">
        <v>80.5</v>
      </c>
      <c r="E966">
        <v>2256000</v>
      </c>
    </row>
    <row r="967" spans="1:5" x14ac:dyDescent="0.25">
      <c r="A967" s="8">
        <v>36823</v>
      </c>
      <c r="B967">
        <v>80.19</v>
      </c>
      <c r="C967">
        <v>82.88</v>
      </c>
      <c r="D967">
        <v>79.63</v>
      </c>
      <c r="E967">
        <v>1467800</v>
      </c>
    </row>
    <row r="968" spans="1:5" x14ac:dyDescent="0.25">
      <c r="A968" s="8">
        <v>36824</v>
      </c>
      <c r="B968">
        <v>76.13</v>
      </c>
      <c r="C968">
        <v>80.88</v>
      </c>
      <c r="D968">
        <v>75.5</v>
      </c>
      <c r="E968">
        <v>2148000</v>
      </c>
    </row>
    <row r="969" spans="1:5" x14ac:dyDescent="0.25">
      <c r="A969" s="8">
        <v>36825</v>
      </c>
      <c r="B969">
        <v>77.5</v>
      </c>
      <c r="C969">
        <v>78.31</v>
      </c>
      <c r="D969">
        <v>75.56</v>
      </c>
      <c r="E969">
        <v>2188000</v>
      </c>
    </row>
    <row r="970" spans="1:5" x14ac:dyDescent="0.25">
      <c r="A970" s="8">
        <v>36826</v>
      </c>
      <c r="B970">
        <v>78.88</v>
      </c>
      <c r="C970">
        <v>78.88</v>
      </c>
      <c r="D970">
        <v>77.25</v>
      </c>
      <c r="E970">
        <v>1583200</v>
      </c>
    </row>
    <row r="971" spans="1:5" x14ac:dyDescent="0.25">
      <c r="A971" s="8">
        <v>36829</v>
      </c>
      <c r="B971">
        <v>80.69</v>
      </c>
      <c r="C971">
        <v>81.5</v>
      </c>
      <c r="D971">
        <v>79.25</v>
      </c>
      <c r="E971">
        <v>1831000</v>
      </c>
    </row>
    <row r="972" spans="1:5" x14ac:dyDescent="0.25">
      <c r="A972" s="8">
        <v>36830</v>
      </c>
      <c r="B972">
        <v>82.06</v>
      </c>
      <c r="C972">
        <v>82.44</v>
      </c>
      <c r="D972">
        <v>78.75</v>
      </c>
      <c r="E972">
        <v>2146000</v>
      </c>
    </row>
    <row r="973" spans="1:5" x14ac:dyDescent="0.25">
      <c r="A973" s="8">
        <v>36831</v>
      </c>
      <c r="B973">
        <v>83.25</v>
      </c>
      <c r="C973">
        <v>83.63</v>
      </c>
      <c r="D973">
        <v>82.06</v>
      </c>
      <c r="E973">
        <v>2514000</v>
      </c>
    </row>
    <row r="974" spans="1:5" x14ac:dyDescent="0.25">
      <c r="A974" s="8">
        <v>36832</v>
      </c>
      <c r="B974">
        <v>81.75</v>
      </c>
      <c r="C974">
        <v>83.81</v>
      </c>
      <c r="D974">
        <v>81.5</v>
      </c>
      <c r="E974">
        <v>2688000</v>
      </c>
    </row>
    <row r="975" spans="1:5" x14ac:dyDescent="0.25">
      <c r="A975" s="8">
        <v>36833</v>
      </c>
      <c r="B975">
        <v>77.38</v>
      </c>
      <c r="C975">
        <v>81.5</v>
      </c>
      <c r="D975">
        <v>76.75</v>
      </c>
      <c r="E975">
        <v>3309000</v>
      </c>
    </row>
    <row r="976" spans="1:5" x14ac:dyDescent="0.25">
      <c r="A976" s="8">
        <v>36836</v>
      </c>
      <c r="B976">
        <v>81.56</v>
      </c>
      <c r="C976">
        <v>82.25</v>
      </c>
      <c r="D976">
        <v>77.75</v>
      </c>
      <c r="E976">
        <v>3126000</v>
      </c>
    </row>
    <row r="977" spans="1:5" x14ac:dyDescent="0.25">
      <c r="A977" s="8">
        <v>36837</v>
      </c>
      <c r="B977">
        <v>81.81</v>
      </c>
      <c r="C977">
        <v>83.19</v>
      </c>
      <c r="D977">
        <v>80.5</v>
      </c>
      <c r="E977">
        <v>1959000</v>
      </c>
    </row>
    <row r="978" spans="1:5" x14ac:dyDescent="0.25">
      <c r="A978" s="8">
        <v>36838</v>
      </c>
      <c r="B978">
        <v>82.13</v>
      </c>
      <c r="C978">
        <v>83.06</v>
      </c>
      <c r="D978">
        <v>82.06</v>
      </c>
      <c r="E978">
        <v>1791000</v>
      </c>
    </row>
    <row r="979" spans="1:5" x14ac:dyDescent="0.25">
      <c r="A979" s="8">
        <v>36839</v>
      </c>
      <c r="B979">
        <v>82.94</v>
      </c>
      <c r="C979">
        <v>83.19</v>
      </c>
      <c r="D979">
        <v>82.25</v>
      </c>
      <c r="E979">
        <v>2077000</v>
      </c>
    </row>
    <row r="980" spans="1:5" x14ac:dyDescent="0.25">
      <c r="A980" s="8">
        <v>36840</v>
      </c>
      <c r="B980">
        <v>82.94</v>
      </c>
      <c r="C980">
        <v>83.13</v>
      </c>
      <c r="D980">
        <v>82.44</v>
      </c>
      <c r="E980">
        <v>2236000</v>
      </c>
    </row>
    <row r="981" spans="1:5" x14ac:dyDescent="0.25">
      <c r="A981" s="8">
        <v>36843</v>
      </c>
      <c r="B981">
        <v>79.44</v>
      </c>
      <c r="C981">
        <v>82.31</v>
      </c>
      <c r="D981">
        <v>78.13</v>
      </c>
      <c r="E981">
        <v>2240000</v>
      </c>
    </row>
    <row r="982" spans="1:5" x14ac:dyDescent="0.25">
      <c r="A982" s="8">
        <v>36844</v>
      </c>
      <c r="B982">
        <v>79.56</v>
      </c>
      <c r="C982">
        <v>80.38</v>
      </c>
      <c r="D982">
        <v>79.31</v>
      </c>
      <c r="E982">
        <v>2336000</v>
      </c>
    </row>
    <row r="983" spans="1:5" x14ac:dyDescent="0.25">
      <c r="A983" s="8">
        <v>36845</v>
      </c>
      <c r="B983">
        <v>80.38</v>
      </c>
      <c r="C983">
        <v>80.56</v>
      </c>
      <c r="D983">
        <v>79.31</v>
      </c>
      <c r="E983">
        <v>1900000</v>
      </c>
    </row>
    <row r="984" spans="1:5" x14ac:dyDescent="0.25">
      <c r="A984" s="8">
        <v>36846</v>
      </c>
      <c r="B984">
        <v>81.25</v>
      </c>
      <c r="C984">
        <v>82.31</v>
      </c>
      <c r="D984">
        <v>80.69</v>
      </c>
      <c r="E984">
        <v>1310400</v>
      </c>
    </row>
    <row r="985" spans="1:5" x14ac:dyDescent="0.25">
      <c r="A985" s="8">
        <v>36847</v>
      </c>
      <c r="B985">
        <v>81.5</v>
      </c>
      <c r="C985">
        <v>82.06</v>
      </c>
      <c r="D985">
        <v>79.88</v>
      </c>
      <c r="E985">
        <v>1973000</v>
      </c>
    </row>
    <row r="986" spans="1:5" x14ac:dyDescent="0.25">
      <c r="A986" s="8">
        <v>36850</v>
      </c>
      <c r="B986">
        <v>80.25</v>
      </c>
      <c r="C986">
        <v>81.94</v>
      </c>
      <c r="D986">
        <v>80</v>
      </c>
      <c r="E986">
        <v>1869000</v>
      </c>
    </row>
    <row r="987" spans="1:5" x14ac:dyDescent="0.25">
      <c r="A987" s="8">
        <v>36851</v>
      </c>
      <c r="B987">
        <v>80.38</v>
      </c>
      <c r="C987">
        <v>81.44</v>
      </c>
      <c r="D987">
        <v>79.25</v>
      </c>
      <c r="E987">
        <v>1535400</v>
      </c>
    </row>
    <row r="988" spans="1:5" x14ac:dyDescent="0.25">
      <c r="A988" s="8">
        <v>36852</v>
      </c>
      <c r="B988">
        <v>75.56</v>
      </c>
      <c r="C988">
        <v>80.38</v>
      </c>
      <c r="D988">
        <v>75.56</v>
      </c>
      <c r="E988">
        <v>3977000</v>
      </c>
    </row>
    <row r="989" spans="1:5" x14ac:dyDescent="0.25">
      <c r="A989" s="8">
        <v>36854</v>
      </c>
      <c r="B989">
        <v>77.75</v>
      </c>
      <c r="C989">
        <v>79.25</v>
      </c>
      <c r="D989">
        <v>77.25</v>
      </c>
      <c r="E989">
        <v>1128200</v>
      </c>
    </row>
    <row r="990" spans="1:5" x14ac:dyDescent="0.25">
      <c r="A990" s="8">
        <v>36857</v>
      </c>
      <c r="B990">
        <v>78.88</v>
      </c>
      <c r="C990">
        <v>79.56</v>
      </c>
      <c r="D990">
        <v>78.38</v>
      </c>
      <c r="E990">
        <v>1503100</v>
      </c>
    </row>
    <row r="991" spans="1:5" x14ac:dyDescent="0.25">
      <c r="A991" s="8">
        <v>36858</v>
      </c>
      <c r="B991">
        <v>78.44</v>
      </c>
      <c r="C991">
        <v>79.69</v>
      </c>
      <c r="D991">
        <v>78.44</v>
      </c>
      <c r="E991">
        <v>1405100</v>
      </c>
    </row>
    <row r="992" spans="1:5" x14ac:dyDescent="0.25">
      <c r="A992" s="8">
        <v>36859</v>
      </c>
      <c r="B992">
        <v>70.25</v>
      </c>
      <c r="C992">
        <v>79</v>
      </c>
      <c r="D992">
        <v>70.25</v>
      </c>
      <c r="E992">
        <v>6429000</v>
      </c>
    </row>
    <row r="993" spans="1:5" x14ac:dyDescent="0.25">
      <c r="A993" s="8">
        <v>36860</v>
      </c>
      <c r="B993">
        <v>64.75</v>
      </c>
      <c r="C993">
        <v>71.63</v>
      </c>
      <c r="D993">
        <v>63.5</v>
      </c>
      <c r="E993">
        <v>10850000</v>
      </c>
    </row>
    <row r="994" spans="1:5" x14ac:dyDescent="0.25">
      <c r="A994" s="8">
        <v>36861</v>
      </c>
      <c r="B994">
        <v>65.5</v>
      </c>
      <c r="C994">
        <v>68.56</v>
      </c>
      <c r="D994">
        <v>64.44</v>
      </c>
      <c r="E994">
        <v>5625000</v>
      </c>
    </row>
    <row r="995" spans="1:5" x14ac:dyDescent="0.25">
      <c r="A995" s="8">
        <v>36864</v>
      </c>
      <c r="B995">
        <v>65.94</v>
      </c>
      <c r="C995">
        <v>68.75</v>
      </c>
      <c r="D995">
        <v>65.25</v>
      </c>
      <c r="E995">
        <v>2310000</v>
      </c>
    </row>
    <row r="996" spans="1:5" x14ac:dyDescent="0.25">
      <c r="A996" s="8">
        <v>36865</v>
      </c>
      <c r="B996">
        <v>68.25</v>
      </c>
      <c r="C996">
        <v>69.13</v>
      </c>
      <c r="D996">
        <v>66.69</v>
      </c>
      <c r="E996">
        <v>3610000</v>
      </c>
    </row>
    <row r="997" spans="1:5" x14ac:dyDescent="0.25">
      <c r="A997" s="8">
        <v>36866</v>
      </c>
      <c r="B997">
        <v>71.94</v>
      </c>
      <c r="C997">
        <v>72.88</v>
      </c>
      <c r="D997">
        <v>67.88</v>
      </c>
      <c r="E997">
        <v>3737000</v>
      </c>
    </row>
    <row r="998" spans="1:5" x14ac:dyDescent="0.25">
      <c r="A998" s="8">
        <v>36867</v>
      </c>
      <c r="B998">
        <v>72.88</v>
      </c>
      <c r="C998">
        <v>73.94</v>
      </c>
      <c r="D998">
        <v>72</v>
      </c>
      <c r="E998">
        <v>2813000</v>
      </c>
    </row>
    <row r="999" spans="1:5" x14ac:dyDescent="0.25">
      <c r="A999" s="8">
        <v>36868</v>
      </c>
      <c r="B999">
        <v>73.06</v>
      </c>
      <c r="C999">
        <v>73.56</v>
      </c>
      <c r="D999">
        <v>69.75</v>
      </c>
      <c r="E999">
        <v>3765000</v>
      </c>
    </row>
    <row r="1000" spans="1:5" x14ac:dyDescent="0.25">
      <c r="A1000" s="8">
        <v>36871</v>
      </c>
      <c r="B1000">
        <v>76.5</v>
      </c>
      <c r="C1000">
        <v>77.38</v>
      </c>
      <c r="D1000">
        <v>73.38</v>
      </c>
      <c r="E1000">
        <v>2813000</v>
      </c>
    </row>
    <row r="1001" spans="1:5" x14ac:dyDescent="0.25">
      <c r="A1001" s="8">
        <v>36872</v>
      </c>
      <c r="B1001">
        <v>77.19</v>
      </c>
      <c r="C1001">
        <v>77.75</v>
      </c>
      <c r="D1001">
        <v>75.19</v>
      </c>
      <c r="E1001">
        <v>1892000</v>
      </c>
    </row>
    <row r="1002" spans="1:5" x14ac:dyDescent="0.25">
      <c r="A1002" s="8">
        <v>36873</v>
      </c>
      <c r="B1002">
        <v>74.5</v>
      </c>
      <c r="C1002">
        <v>79.75</v>
      </c>
      <c r="D1002">
        <v>73.94</v>
      </c>
      <c r="E1002">
        <v>2987000</v>
      </c>
    </row>
    <row r="1003" spans="1:5" x14ac:dyDescent="0.25">
      <c r="A1003" s="8">
        <v>36874</v>
      </c>
      <c r="B1003">
        <v>76.5</v>
      </c>
      <c r="C1003">
        <v>76.88</v>
      </c>
      <c r="D1003">
        <v>73.44</v>
      </c>
      <c r="E1003">
        <v>3667000</v>
      </c>
    </row>
    <row r="1004" spans="1:5" x14ac:dyDescent="0.25">
      <c r="A1004" s="8">
        <v>36875</v>
      </c>
      <c r="B1004">
        <v>77.56</v>
      </c>
      <c r="C1004">
        <v>79.25</v>
      </c>
      <c r="D1004">
        <v>75.75</v>
      </c>
      <c r="E1004">
        <v>5185000</v>
      </c>
    </row>
    <row r="1005" spans="1:5" x14ac:dyDescent="0.25">
      <c r="A1005" s="8">
        <v>36878</v>
      </c>
      <c r="B1005">
        <v>79.56</v>
      </c>
      <c r="C1005">
        <v>79.75</v>
      </c>
      <c r="D1005">
        <v>77</v>
      </c>
      <c r="E1005">
        <v>2106000</v>
      </c>
    </row>
    <row r="1006" spans="1:5" x14ac:dyDescent="0.25">
      <c r="A1006" s="8">
        <v>36879</v>
      </c>
      <c r="B1006">
        <v>79.75</v>
      </c>
      <c r="C1006">
        <v>80.81</v>
      </c>
      <c r="D1006">
        <v>79.25</v>
      </c>
      <c r="E1006">
        <v>2657000</v>
      </c>
    </row>
    <row r="1007" spans="1:5" x14ac:dyDescent="0.25">
      <c r="A1007" s="8">
        <v>36880</v>
      </c>
      <c r="B1007">
        <v>79.75</v>
      </c>
      <c r="C1007">
        <v>80</v>
      </c>
      <c r="D1007">
        <v>78.06</v>
      </c>
      <c r="E1007">
        <v>3092000</v>
      </c>
    </row>
    <row r="1008" spans="1:5" x14ac:dyDescent="0.25">
      <c r="A1008" s="8">
        <v>36881</v>
      </c>
      <c r="B1008">
        <v>79.31</v>
      </c>
      <c r="C1008">
        <v>79.81</v>
      </c>
      <c r="D1008">
        <v>78.13</v>
      </c>
      <c r="E1008">
        <v>2731000</v>
      </c>
    </row>
    <row r="1009" spans="1:5" x14ac:dyDescent="0.25">
      <c r="A1009" s="8">
        <v>36882</v>
      </c>
      <c r="B1009">
        <v>81.19</v>
      </c>
      <c r="C1009">
        <v>81.44</v>
      </c>
      <c r="D1009">
        <v>78.69</v>
      </c>
      <c r="E1009">
        <v>1953000</v>
      </c>
    </row>
    <row r="1010" spans="1:5" x14ac:dyDescent="0.25">
      <c r="A1010" s="8">
        <v>36886</v>
      </c>
      <c r="B1010">
        <v>83.5</v>
      </c>
      <c r="C1010">
        <v>84.75</v>
      </c>
      <c r="D1010">
        <v>81.44</v>
      </c>
      <c r="E1010">
        <v>3058000</v>
      </c>
    </row>
    <row r="1011" spans="1:5" x14ac:dyDescent="0.25">
      <c r="A1011" s="8">
        <v>36887</v>
      </c>
      <c r="B1011">
        <v>82.81</v>
      </c>
      <c r="C1011">
        <v>84.75</v>
      </c>
      <c r="D1011">
        <v>80.13</v>
      </c>
      <c r="E1011">
        <v>3180000</v>
      </c>
    </row>
    <row r="1012" spans="1:5" x14ac:dyDescent="0.25">
      <c r="A1012" s="8">
        <v>36888</v>
      </c>
      <c r="B1012">
        <v>84.63</v>
      </c>
      <c r="C1012">
        <v>84.88</v>
      </c>
      <c r="D1012">
        <v>82.19</v>
      </c>
      <c r="E1012">
        <v>2068000</v>
      </c>
    </row>
    <row r="1013" spans="1:5" x14ac:dyDescent="0.25">
      <c r="A1013" s="8">
        <v>36889</v>
      </c>
      <c r="B1013">
        <v>83.13</v>
      </c>
      <c r="C1013">
        <v>84.88</v>
      </c>
      <c r="D1013">
        <v>82.13</v>
      </c>
      <c r="E1013">
        <v>1814000</v>
      </c>
    </row>
    <row r="1014" spans="1:5" x14ac:dyDescent="0.25">
      <c r="A1014" s="8">
        <v>36893</v>
      </c>
      <c r="B1014">
        <v>79.88</v>
      </c>
      <c r="C1014">
        <v>84.06</v>
      </c>
      <c r="D1014">
        <v>79.06</v>
      </c>
      <c r="E1014">
        <v>3230000</v>
      </c>
    </row>
    <row r="1015" spans="1:5" x14ac:dyDescent="0.25">
      <c r="A1015" s="8">
        <v>36894</v>
      </c>
      <c r="B1015">
        <v>75.06</v>
      </c>
      <c r="C1015">
        <v>80.25</v>
      </c>
      <c r="D1015">
        <v>75</v>
      </c>
      <c r="E1015">
        <v>4236000</v>
      </c>
    </row>
    <row r="1016" spans="1:5" x14ac:dyDescent="0.25">
      <c r="A1016" s="8">
        <v>36895</v>
      </c>
      <c r="B1016">
        <v>72</v>
      </c>
      <c r="C1016">
        <v>73.81</v>
      </c>
      <c r="D1016">
        <v>70.19</v>
      </c>
      <c r="E1016">
        <v>9174000</v>
      </c>
    </row>
    <row r="1017" spans="1:5" x14ac:dyDescent="0.25">
      <c r="A1017" s="8">
        <v>36896</v>
      </c>
      <c r="B1017">
        <v>71.38</v>
      </c>
      <c r="C1017">
        <v>73.5</v>
      </c>
      <c r="D1017">
        <v>71</v>
      </c>
      <c r="E1017">
        <v>5073000</v>
      </c>
    </row>
    <row r="1018" spans="1:5" x14ac:dyDescent="0.25">
      <c r="A1018" s="8">
        <v>36899</v>
      </c>
      <c r="B1018">
        <v>71.25</v>
      </c>
      <c r="C1018">
        <v>72.5</v>
      </c>
      <c r="D1018">
        <v>70.38</v>
      </c>
      <c r="E1018">
        <v>2458000</v>
      </c>
    </row>
    <row r="1019" spans="1:5" x14ac:dyDescent="0.25">
      <c r="A1019" s="8">
        <v>36900</v>
      </c>
      <c r="B1019">
        <v>68.63</v>
      </c>
      <c r="C1019">
        <v>72.38</v>
      </c>
      <c r="D1019">
        <v>68</v>
      </c>
      <c r="E1019">
        <v>3865000</v>
      </c>
    </row>
    <row r="1020" spans="1:5" x14ac:dyDescent="0.25">
      <c r="A1020" s="8">
        <v>36901</v>
      </c>
      <c r="B1020">
        <v>68.94</v>
      </c>
      <c r="C1020">
        <v>71.19</v>
      </c>
      <c r="D1020">
        <v>68.06</v>
      </c>
      <c r="E1020">
        <v>3530000</v>
      </c>
    </row>
    <row r="1021" spans="1:5" x14ac:dyDescent="0.25">
      <c r="A1021" s="8">
        <v>36902</v>
      </c>
      <c r="B1021">
        <v>69.44</v>
      </c>
      <c r="C1021">
        <v>71</v>
      </c>
      <c r="D1021">
        <v>68.69</v>
      </c>
      <c r="E1021">
        <v>2614000</v>
      </c>
    </row>
    <row r="1022" spans="1:5" x14ac:dyDescent="0.25">
      <c r="A1022" s="8">
        <v>36903</v>
      </c>
      <c r="B1022">
        <v>70.44</v>
      </c>
      <c r="C1022">
        <v>71.19</v>
      </c>
      <c r="D1022">
        <v>68.81</v>
      </c>
      <c r="E1022">
        <v>2456000</v>
      </c>
    </row>
    <row r="1023" spans="1:5" x14ac:dyDescent="0.25">
      <c r="A1023" s="8">
        <v>36907</v>
      </c>
      <c r="B1023">
        <v>68.44</v>
      </c>
      <c r="C1023">
        <v>70.5</v>
      </c>
      <c r="D1023">
        <v>67.56</v>
      </c>
      <c r="E1023">
        <v>4281000</v>
      </c>
    </row>
    <row r="1024" spans="1:5" x14ac:dyDescent="0.25">
      <c r="A1024" s="8">
        <v>36908</v>
      </c>
      <c r="B1024">
        <v>71.13</v>
      </c>
      <c r="C1024">
        <v>71.63</v>
      </c>
      <c r="D1024">
        <v>66.06</v>
      </c>
      <c r="E1024">
        <v>5335000</v>
      </c>
    </row>
    <row r="1025" spans="1:5" x14ac:dyDescent="0.25">
      <c r="A1025" s="8">
        <v>36909</v>
      </c>
      <c r="B1025">
        <v>72.06</v>
      </c>
      <c r="C1025">
        <v>72.5</v>
      </c>
      <c r="D1025">
        <v>70.38</v>
      </c>
      <c r="E1025">
        <v>3440000</v>
      </c>
    </row>
    <row r="1026" spans="1:5" x14ac:dyDescent="0.25">
      <c r="A1026" s="8">
        <v>36910</v>
      </c>
      <c r="B1026">
        <v>70.88</v>
      </c>
      <c r="C1026">
        <v>72.75</v>
      </c>
      <c r="D1026">
        <v>70.06</v>
      </c>
      <c r="E1026">
        <v>3091000</v>
      </c>
    </row>
    <row r="1027" spans="1:5" x14ac:dyDescent="0.25">
      <c r="A1027" s="8">
        <v>36913</v>
      </c>
      <c r="B1027">
        <v>75.06</v>
      </c>
      <c r="C1027">
        <v>75.63</v>
      </c>
      <c r="D1027">
        <v>73</v>
      </c>
      <c r="E1027">
        <v>5004000</v>
      </c>
    </row>
    <row r="1028" spans="1:5" x14ac:dyDescent="0.25">
      <c r="A1028" s="8">
        <v>36914</v>
      </c>
      <c r="B1028">
        <v>78.56</v>
      </c>
      <c r="C1028">
        <v>78.88</v>
      </c>
      <c r="D1028">
        <v>76.5</v>
      </c>
      <c r="E1028">
        <v>4950000</v>
      </c>
    </row>
    <row r="1029" spans="1:5" x14ac:dyDescent="0.25">
      <c r="A1029" s="8">
        <v>36915</v>
      </c>
      <c r="B1029">
        <v>79.75</v>
      </c>
      <c r="C1029">
        <v>83</v>
      </c>
      <c r="D1029">
        <v>79.13</v>
      </c>
      <c r="E1029">
        <v>7743000</v>
      </c>
    </row>
    <row r="1030" spans="1:5" x14ac:dyDescent="0.25">
      <c r="A1030" s="8">
        <v>36916</v>
      </c>
      <c r="B1030">
        <v>82</v>
      </c>
      <c r="C1030">
        <v>82.38</v>
      </c>
      <c r="D1030">
        <v>79.31</v>
      </c>
      <c r="E1030">
        <v>6877000</v>
      </c>
    </row>
    <row r="1031" spans="1:5" x14ac:dyDescent="0.25">
      <c r="A1031" s="8">
        <v>36917</v>
      </c>
      <c r="B1031">
        <v>82</v>
      </c>
      <c r="C1031">
        <v>82.56</v>
      </c>
      <c r="D1031">
        <v>81.13</v>
      </c>
      <c r="E1031">
        <v>5742000</v>
      </c>
    </row>
    <row r="1032" spans="1:5" x14ac:dyDescent="0.25">
      <c r="A1032" s="8">
        <v>36920</v>
      </c>
      <c r="B1032">
        <v>80.77</v>
      </c>
      <c r="C1032">
        <v>81.319999999999993</v>
      </c>
      <c r="D1032">
        <v>80.099999999999994</v>
      </c>
      <c r="E1032">
        <v>3047000</v>
      </c>
    </row>
    <row r="1033" spans="1:5" x14ac:dyDescent="0.25">
      <c r="A1033" s="8">
        <v>36921</v>
      </c>
      <c r="B1033">
        <v>78.5</v>
      </c>
      <c r="C1033">
        <v>80.489999999999995</v>
      </c>
      <c r="D1033">
        <v>78.5</v>
      </c>
      <c r="E1033">
        <v>7948000</v>
      </c>
    </row>
    <row r="1034" spans="1:5" x14ac:dyDescent="0.25">
      <c r="A1034" s="8">
        <v>36922</v>
      </c>
      <c r="B1034">
        <v>80</v>
      </c>
      <c r="C1034">
        <v>80.599999999999994</v>
      </c>
      <c r="D1034">
        <v>78.75</v>
      </c>
      <c r="E1034">
        <v>8745000</v>
      </c>
    </row>
    <row r="1035" spans="1:5" x14ac:dyDescent="0.25">
      <c r="A1035" s="8">
        <v>36923</v>
      </c>
      <c r="B1035">
        <v>78.790000000000006</v>
      </c>
      <c r="C1035">
        <v>79.75</v>
      </c>
      <c r="D1035">
        <v>77.5</v>
      </c>
      <c r="E1035">
        <v>4267000</v>
      </c>
    </row>
    <row r="1036" spans="1:5" x14ac:dyDescent="0.25">
      <c r="A1036" s="8">
        <v>36924</v>
      </c>
      <c r="B1036">
        <v>79.98</v>
      </c>
      <c r="C1036">
        <v>80.39</v>
      </c>
      <c r="D1036">
        <v>78.3</v>
      </c>
      <c r="E1036">
        <v>3272000</v>
      </c>
    </row>
    <row r="1037" spans="1:5" x14ac:dyDescent="0.25">
      <c r="A1037" s="8">
        <v>36927</v>
      </c>
      <c r="B1037">
        <v>81.81</v>
      </c>
      <c r="C1037">
        <v>82.1</v>
      </c>
      <c r="D1037">
        <v>79.8</v>
      </c>
      <c r="E1037">
        <v>3440000</v>
      </c>
    </row>
    <row r="1038" spans="1:5" x14ac:dyDescent="0.25">
      <c r="A1038" s="8">
        <v>36928</v>
      </c>
      <c r="B1038">
        <v>80.150000000000006</v>
      </c>
      <c r="C1038">
        <v>81.650000000000006</v>
      </c>
      <c r="D1038">
        <v>80.02</v>
      </c>
      <c r="E1038">
        <v>3430000</v>
      </c>
    </row>
    <row r="1039" spans="1:5" x14ac:dyDescent="0.25">
      <c r="A1039" s="8">
        <v>36929</v>
      </c>
      <c r="B1039">
        <v>80.349999999999994</v>
      </c>
      <c r="C1039">
        <v>81.180000000000007</v>
      </c>
      <c r="D1039">
        <v>79.599999999999994</v>
      </c>
      <c r="E1039">
        <v>2346000</v>
      </c>
    </row>
    <row r="1040" spans="1:5" x14ac:dyDescent="0.25">
      <c r="A1040" s="8">
        <v>36930</v>
      </c>
      <c r="B1040">
        <v>80</v>
      </c>
      <c r="C1040">
        <v>81.5</v>
      </c>
      <c r="D1040">
        <v>79.599999999999994</v>
      </c>
      <c r="E1040">
        <v>3391000</v>
      </c>
    </row>
    <row r="1041" spans="1:5" x14ac:dyDescent="0.25">
      <c r="A1041" s="8">
        <v>36931</v>
      </c>
      <c r="B1041">
        <v>80.2</v>
      </c>
      <c r="C1041">
        <v>81.45</v>
      </c>
      <c r="D1041">
        <v>79.900000000000006</v>
      </c>
      <c r="E1041">
        <v>1864000</v>
      </c>
    </row>
    <row r="1042" spans="1:5" x14ac:dyDescent="0.25">
      <c r="A1042" s="8">
        <v>36934</v>
      </c>
      <c r="B1042">
        <v>79.8</v>
      </c>
      <c r="C1042">
        <v>80.7</v>
      </c>
      <c r="D1042">
        <v>79.260000000000005</v>
      </c>
      <c r="E1042">
        <v>1936000</v>
      </c>
    </row>
    <row r="1043" spans="1:5" x14ac:dyDescent="0.25">
      <c r="A1043" s="8">
        <v>36935</v>
      </c>
      <c r="B1043">
        <v>81.150000000000006</v>
      </c>
      <c r="C1043">
        <v>81.78</v>
      </c>
      <c r="D1043">
        <v>79.02</v>
      </c>
      <c r="E1043">
        <v>2524000</v>
      </c>
    </row>
    <row r="1044" spans="1:5" x14ac:dyDescent="0.25">
      <c r="A1044" s="8">
        <v>36936</v>
      </c>
      <c r="B1044">
        <v>80</v>
      </c>
      <c r="C1044">
        <v>81.489999999999995</v>
      </c>
      <c r="D1044">
        <v>79.91</v>
      </c>
      <c r="E1044">
        <v>2007000</v>
      </c>
    </row>
    <row r="1045" spans="1:5" x14ac:dyDescent="0.25">
      <c r="A1045" s="8">
        <v>36937</v>
      </c>
      <c r="B1045">
        <v>77.900000000000006</v>
      </c>
      <c r="C1045">
        <v>79.41</v>
      </c>
      <c r="D1045">
        <v>75.400000000000006</v>
      </c>
      <c r="E1045">
        <v>4463000</v>
      </c>
    </row>
    <row r="1046" spans="1:5" x14ac:dyDescent="0.25">
      <c r="A1046" s="8">
        <v>36938</v>
      </c>
      <c r="B1046">
        <v>76.650000000000006</v>
      </c>
      <c r="C1046">
        <v>78.25</v>
      </c>
      <c r="D1046">
        <v>75.02</v>
      </c>
      <c r="E1046">
        <v>3235000</v>
      </c>
    </row>
    <row r="1047" spans="1:5" x14ac:dyDescent="0.25">
      <c r="A1047" s="8">
        <v>36942</v>
      </c>
      <c r="B1047">
        <v>75.09</v>
      </c>
      <c r="C1047">
        <v>77.069999999999993</v>
      </c>
      <c r="D1047">
        <v>75.02</v>
      </c>
      <c r="E1047">
        <v>2300000</v>
      </c>
    </row>
    <row r="1048" spans="1:5" x14ac:dyDescent="0.25">
      <c r="A1048" s="8">
        <v>36943</v>
      </c>
      <c r="B1048">
        <v>73.09</v>
      </c>
      <c r="C1048">
        <v>75.650000000000006</v>
      </c>
      <c r="D1048">
        <v>73</v>
      </c>
      <c r="E1048">
        <v>3012000</v>
      </c>
    </row>
    <row r="1049" spans="1:5" x14ac:dyDescent="0.25">
      <c r="A1049" s="8">
        <v>36944</v>
      </c>
      <c r="B1049">
        <v>72.150000000000006</v>
      </c>
      <c r="C1049">
        <v>73.89</v>
      </c>
      <c r="D1049">
        <v>71.31</v>
      </c>
      <c r="E1049">
        <v>3219000</v>
      </c>
    </row>
    <row r="1050" spans="1:5" x14ac:dyDescent="0.25">
      <c r="A1050" s="8">
        <v>36945</v>
      </c>
      <c r="B1050">
        <v>71</v>
      </c>
      <c r="C1050">
        <v>72.08</v>
      </c>
      <c r="D1050">
        <v>69.5</v>
      </c>
      <c r="E1050">
        <v>3084000</v>
      </c>
    </row>
    <row r="1051" spans="1:5" x14ac:dyDescent="0.25">
      <c r="A1051" s="8">
        <v>36948</v>
      </c>
      <c r="B1051">
        <v>70.56</v>
      </c>
      <c r="C1051">
        <v>71.98</v>
      </c>
      <c r="D1051">
        <v>69.349999999999994</v>
      </c>
      <c r="E1051">
        <v>3040000</v>
      </c>
    </row>
    <row r="1052" spans="1:5" x14ac:dyDescent="0.25">
      <c r="A1052" s="8">
        <v>36949</v>
      </c>
      <c r="B1052">
        <v>70.040000000000006</v>
      </c>
      <c r="C1052">
        <v>71.2</v>
      </c>
      <c r="D1052">
        <v>69.400000000000006</v>
      </c>
      <c r="E1052">
        <v>2915000</v>
      </c>
    </row>
    <row r="1053" spans="1:5" x14ac:dyDescent="0.25">
      <c r="A1053" s="8">
        <v>36950</v>
      </c>
      <c r="B1053">
        <v>68.5</v>
      </c>
      <c r="C1053">
        <v>70</v>
      </c>
      <c r="D1053">
        <v>68.17</v>
      </c>
      <c r="E1053">
        <v>4050000</v>
      </c>
    </row>
    <row r="1054" spans="1:5" x14ac:dyDescent="0.25">
      <c r="A1054" s="8">
        <v>36951</v>
      </c>
      <c r="B1054">
        <v>68.680000000000007</v>
      </c>
      <c r="C1054">
        <v>69.3</v>
      </c>
      <c r="D1054">
        <v>67.400000000000006</v>
      </c>
      <c r="E1054">
        <v>4127000</v>
      </c>
    </row>
    <row r="1055" spans="1:5" x14ac:dyDescent="0.25">
      <c r="A1055" s="8">
        <v>36952</v>
      </c>
      <c r="B1055">
        <v>70.19</v>
      </c>
      <c r="C1055">
        <v>70.569999999999993</v>
      </c>
      <c r="D1055">
        <v>68.239999999999995</v>
      </c>
      <c r="E1055">
        <v>2245000</v>
      </c>
    </row>
    <row r="1056" spans="1:5" x14ac:dyDescent="0.25">
      <c r="A1056" s="8">
        <v>36955</v>
      </c>
      <c r="B1056">
        <v>70.11</v>
      </c>
      <c r="C1056">
        <v>71.260000000000005</v>
      </c>
      <c r="D1056">
        <v>69.8</v>
      </c>
      <c r="E1056">
        <v>2643000</v>
      </c>
    </row>
    <row r="1057" spans="1:5" x14ac:dyDescent="0.25">
      <c r="A1057" s="8">
        <v>36956</v>
      </c>
      <c r="B1057">
        <v>68.87</v>
      </c>
      <c r="C1057">
        <v>70.959999999999994</v>
      </c>
      <c r="D1057">
        <v>68.3</v>
      </c>
      <c r="E1057">
        <v>3442000</v>
      </c>
    </row>
    <row r="1058" spans="1:5" x14ac:dyDescent="0.25">
      <c r="A1058" s="8">
        <v>36957</v>
      </c>
      <c r="B1058">
        <v>70</v>
      </c>
      <c r="C1058">
        <v>70.59</v>
      </c>
      <c r="D1058">
        <v>68.849999999999994</v>
      </c>
      <c r="E1058">
        <v>3724000</v>
      </c>
    </row>
    <row r="1059" spans="1:5" x14ac:dyDescent="0.25">
      <c r="A1059" s="8">
        <v>36958</v>
      </c>
      <c r="B1059">
        <v>70.59</v>
      </c>
      <c r="C1059">
        <v>71.36</v>
      </c>
      <c r="D1059">
        <v>70</v>
      </c>
      <c r="E1059">
        <v>2928000</v>
      </c>
    </row>
    <row r="1060" spans="1:5" x14ac:dyDescent="0.25">
      <c r="A1060" s="8">
        <v>36959</v>
      </c>
      <c r="B1060">
        <v>68.84</v>
      </c>
      <c r="C1060">
        <v>71.75</v>
      </c>
      <c r="D1060">
        <v>68.7</v>
      </c>
      <c r="E1060">
        <v>2611000</v>
      </c>
    </row>
    <row r="1061" spans="1:5" x14ac:dyDescent="0.25">
      <c r="A1061" s="8">
        <v>36962</v>
      </c>
      <c r="B1061">
        <v>61.27</v>
      </c>
      <c r="C1061">
        <v>68.63</v>
      </c>
      <c r="D1061">
        <v>61</v>
      </c>
      <c r="E1061">
        <v>6018000</v>
      </c>
    </row>
    <row r="1062" spans="1:5" x14ac:dyDescent="0.25">
      <c r="A1062" s="8">
        <v>36963</v>
      </c>
      <c r="B1062">
        <v>62.05</v>
      </c>
      <c r="C1062">
        <v>62.9</v>
      </c>
      <c r="D1062">
        <v>60.53</v>
      </c>
      <c r="E1062">
        <v>5864000</v>
      </c>
    </row>
    <row r="1063" spans="1:5" x14ac:dyDescent="0.25">
      <c r="A1063" s="8">
        <v>36964</v>
      </c>
      <c r="B1063">
        <v>62.75</v>
      </c>
      <c r="C1063">
        <v>63.72</v>
      </c>
      <c r="D1063">
        <v>59.99</v>
      </c>
      <c r="E1063">
        <v>6110000</v>
      </c>
    </row>
    <row r="1064" spans="1:5" x14ac:dyDescent="0.25">
      <c r="A1064" s="8">
        <v>36965</v>
      </c>
      <c r="B1064">
        <v>66.53</v>
      </c>
      <c r="C1064">
        <v>67.540000000000006</v>
      </c>
      <c r="D1064">
        <v>63.7</v>
      </c>
      <c r="E1064">
        <v>8063000</v>
      </c>
    </row>
    <row r="1065" spans="1:5" x14ac:dyDescent="0.25">
      <c r="A1065" s="8">
        <v>36966</v>
      </c>
      <c r="B1065">
        <v>62.24</v>
      </c>
      <c r="C1065">
        <v>66.540000000000006</v>
      </c>
      <c r="D1065">
        <v>62</v>
      </c>
      <c r="E1065">
        <v>4302000</v>
      </c>
    </row>
    <row r="1066" spans="1:5" x14ac:dyDescent="0.25">
      <c r="A1066" s="8">
        <v>36969</v>
      </c>
      <c r="B1066">
        <v>61.8</v>
      </c>
      <c r="C1066">
        <v>62.8</v>
      </c>
      <c r="D1066">
        <v>61.15</v>
      </c>
      <c r="E1066">
        <v>3426000</v>
      </c>
    </row>
    <row r="1067" spans="1:5" x14ac:dyDescent="0.25">
      <c r="A1067" s="8">
        <v>36970</v>
      </c>
      <c r="B1067">
        <v>60.95</v>
      </c>
      <c r="C1067">
        <v>62.5</v>
      </c>
      <c r="D1067">
        <v>60.94</v>
      </c>
      <c r="E1067">
        <v>4211000</v>
      </c>
    </row>
    <row r="1068" spans="1:5" x14ac:dyDescent="0.25">
      <c r="A1068" s="8">
        <v>36971</v>
      </c>
      <c r="B1068">
        <v>55.89</v>
      </c>
      <c r="C1068">
        <v>60.27</v>
      </c>
      <c r="D1068">
        <v>55</v>
      </c>
      <c r="E1068">
        <v>9765000</v>
      </c>
    </row>
    <row r="1069" spans="1:5" x14ac:dyDescent="0.25">
      <c r="A1069" s="8">
        <v>36972</v>
      </c>
      <c r="B1069">
        <v>55.02</v>
      </c>
      <c r="C1069">
        <v>55.5</v>
      </c>
      <c r="D1069">
        <v>51.51</v>
      </c>
      <c r="E1069">
        <v>10145000</v>
      </c>
    </row>
    <row r="1070" spans="1:5" x14ac:dyDescent="0.25">
      <c r="A1070" s="8">
        <v>36973</v>
      </c>
      <c r="B1070">
        <v>59.4</v>
      </c>
      <c r="C1070">
        <v>61.5</v>
      </c>
      <c r="D1070">
        <v>56.1</v>
      </c>
      <c r="E1070">
        <v>7705000</v>
      </c>
    </row>
    <row r="1071" spans="1:5" x14ac:dyDescent="0.25">
      <c r="A1071" s="8">
        <v>36976</v>
      </c>
      <c r="B1071">
        <v>61.48</v>
      </c>
      <c r="C1071">
        <v>62.05</v>
      </c>
      <c r="D1071">
        <v>60.31</v>
      </c>
      <c r="E1071">
        <v>4113000</v>
      </c>
    </row>
    <row r="1072" spans="1:5" x14ac:dyDescent="0.25">
      <c r="A1072" s="8">
        <v>36977</v>
      </c>
      <c r="B1072">
        <v>60.46</v>
      </c>
      <c r="C1072">
        <v>61.38</v>
      </c>
      <c r="D1072">
        <v>59</v>
      </c>
      <c r="E1072">
        <v>3716000</v>
      </c>
    </row>
    <row r="1073" spans="1:5" x14ac:dyDescent="0.25">
      <c r="A1073" s="8">
        <v>36978</v>
      </c>
      <c r="B1073">
        <v>58.1</v>
      </c>
      <c r="C1073">
        <v>59.8</v>
      </c>
      <c r="D1073">
        <v>57.03</v>
      </c>
      <c r="E1073">
        <v>3487000</v>
      </c>
    </row>
    <row r="1074" spans="1:5" x14ac:dyDescent="0.25">
      <c r="A1074" s="8">
        <v>36979</v>
      </c>
      <c r="B1074">
        <v>55.31</v>
      </c>
      <c r="C1074">
        <v>58.24</v>
      </c>
      <c r="D1074">
        <v>54.3</v>
      </c>
      <c r="E1074">
        <v>5689000</v>
      </c>
    </row>
    <row r="1075" spans="1:5" x14ac:dyDescent="0.25">
      <c r="A1075" s="8">
        <v>36980</v>
      </c>
      <c r="B1075">
        <v>58.1</v>
      </c>
      <c r="C1075">
        <v>59</v>
      </c>
      <c r="D1075">
        <v>55.31</v>
      </c>
      <c r="E1075">
        <v>3530000</v>
      </c>
    </row>
    <row r="1076" spans="1:5" x14ac:dyDescent="0.25">
      <c r="A1076" s="8">
        <v>36983</v>
      </c>
      <c r="B1076">
        <v>56.57</v>
      </c>
      <c r="C1076">
        <v>59.19</v>
      </c>
      <c r="D1076">
        <v>55.7</v>
      </c>
      <c r="E1076">
        <v>3001000</v>
      </c>
    </row>
    <row r="1077" spans="1:5" x14ac:dyDescent="0.25">
      <c r="A1077" s="8">
        <v>36984</v>
      </c>
      <c r="B1077">
        <v>54.06</v>
      </c>
      <c r="C1077">
        <v>57.25</v>
      </c>
      <c r="D1077">
        <v>53.7</v>
      </c>
      <c r="E1077">
        <v>3190000</v>
      </c>
    </row>
    <row r="1078" spans="1:5" x14ac:dyDescent="0.25">
      <c r="A1078" s="8">
        <v>36985</v>
      </c>
      <c r="B1078">
        <v>53.72</v>
      </c>
      <c r="C1078">
        <v>55.3</v>
      </c>
      <c r="D1078">
        <v>53.3</v>
      </c>
      <c r="E1078">
        <v>2883000</v>
      </c>
    </row>
    <row r="1079" spans="1:5" x14ac:dyDescent="0.25">
      <c r="A1079" s="8">
        <v>36986</v>
      </c>
      <c r="B1079">
        <v>55.7</v>
      </c>
      <c r="C1079">
        <v>56.08</v>
      </c>
      <c r="D1079">
        <v>53.6</v>
      </c>
      <c r="E1079">
        <v>3895000</v>
      </c>
    </row>
    <row r="1080" spans="1:5" x14ac:dyDescent="0.25">
      <c r="A1080" s="8">
        <v>36987</v>
      </c>
      <c r="B1080">
        <v>53.5</v>
      </c>
      <c r="C1080">
        <v>57</v>
      </c>
      <c r="D1080">
        <v>53.2</v>
      </c>
      <c r="E1080">
        <v>4911000</v>
      </c>
    </row>
    <row r="1081" spans="1:5" x14ac:dyDescent="0.25">
      <c r="A1081" s="8">
        <v>36990</v>
      </c>
      <c r="B1081">
        <v>55.96</v>
      </c>
      <c r="C1081">
        <v>56.5</v>
      </c>
      <c r="D1081">
        <v>53.6</v>
      </c>
      <c r="E1081">
        <v>2478000</v>
      </c>
    </row>
    <row r="1082" spans="1:5" x14ac:dyDescent="0.25">
      <c r="A1082" s="8">
        <v>36991</v>
      </c>
      <c r="B1082">
        <v>58.82</v>
      </c>
      <c r="C1082">
        <v>59.7</v>
      </c>
      <c r="D1082">
        <v>56.34</v>
      </c>
      <c r="E1082">
        <v>3675000</v>
      </c>
    </row>
    <row r="1083" spans="1:5" x14ac:dyDescent="0.25">
      <c r="A1083" s="8">
        <v>36992</v>
      </c>
      <c r="B1083">
        <v>58.51</v>
      </c>
      <c r="C1083">
        <v>59.96</v>
      </c>
      <c r="D1083">
        <v>58.51</v>
      </c>
      <c r="E1083">
        <v>3265000</v>
      </c>
    </row>
    <row r="1084" spans="1:5" x14ac:dyDescent="0.25">
      <c r="A1084" s="8">
        <v>36993</v>
      </c>
      <c r="B1084">
        <v>57.3</v>
      </c>
      <c r="C1084">
        <v>58.35</v>
      </c>
      <c r="D1084">
        <v>57.01</v>
      </c>
      <c r="E1084">
        <v>2095000</v>
      </c>
    </row>
    <row r="1085" spans="1:5" x14ac:dyDescent="0.25">
      <c r="A1085" s="8">
        <v>36997</v>
      </c>
      <c r="B1085">
        <v>59.44</v>
      </c>
      <c r="C1085">
        <v>59.44</v>
      </c>
      <c r="D1085">
        <v>56.68</v>
      </c>
      <c r="E1085">
        <v>3631000</v>
      </c>
    </row>
    <row r="1086" spans="1:5" x14ac:dyDescent="0.25">
      <c r="A1086" s="8">
        <v>36998</v>
      </c>
      <c r="B1086">
        <v>60</v>
      </c>
      <c r="C1086">
        <v>61.37</v>
      </c>
      <c r="D1086">
        <v>59.9</v>
      </c>
      <c r="E1086">
        <v>4715000</v>
      </c>
    </row>
    <row r="1087" spans="1:5" x14ac:dyDescent="0.25">
      <c r="A1087" s="8">
        <v>36999</v>
      </c>
      <c r="B1087">
        <v>61.62</v>
      </c>
      <c r="C1087">
        <v>62.9</v>
      </c>
      <c r="D1087">
        <v>60.15</v>
      </c>
      <c r="E1087">
        <v>6189000</v>
      </c>
    </row>
    <row r="1088" spans="1:5" x14ac:dyDescent="0.25">
      <c r="A1088" s="8">
        <v>37000</v>
      </c>
      <c r="B1088">
        <v>61.16</v>
      </c>
      <c r="C1088">
        <v>61.75</v>
      </c>
      <c r="D1088">
        <v>60.1</v>
      </c>
      <c r="E1088">
        <v>3698000</v>
      </c>
    </row>
    <row r="1089" spans="1:5" x14ac:dyDescent="0.25">
      <c r="A1089" s="8">
        <v>37001</v>
      </c>
      <c r="B1089">
        <v>59.99</v>
      </c>
      <c r="C1089">
        <v>61.95</v>
      </c>
      <c r="D1089">
        <v>59.68</v>
      </c>
      <c r="E1089">
        <v>3109000</v>
      </c>
    </row>
    <row r="1090" spans="1:5" x14ac:dyDescent="0.25">
      <c r="A1090" s="8">
        <v>37004</v>
      </c>
      <c r="B1090">
        <v>61.65</v>
      </c>
      <c r="C1090">
        <v>61.7</v>
      </c>
      <c r="D1090">
        <v>60.32</v>
      </c>
      <c r="E1090">
        <v>3042000</v>
      </c>
    </row>
    <row r="1091" spans="1:5" x14ac:dyDescent="0.25">
      <c r="A1091" s="8">
        <v>37005</v>
      </c>
      <c r="B1091">
        <v>61.87</v>
      </c>
      <c r="C1091">
        <v>62.95</v>
      </c>
      <c r="D1091">
        <v>61.6</v>
      </c>
      <c r="E1091">
        <v>2779000</v>
      </c>
    </row>
    <row r="1092" spans="1:5" x14ac:dyDescent="0.25">
      <c r="A1092" s="8">
        <v>37006</v>
      </c>
      <c r="B1092">
        <v>62.88</v>
      </c>
      <c r="C1092">
        <v>62.99</v>
      </c>
      <c r="D1092">
        <v>61.18</v>
      </c>
      <c r="E1092">
        <v>2615000</v>
      </c>
    </row>
    <row r="1093" spans="1:5" x14ac:dyDescent="0.25">
      <c r="A1093" s="8">
        <v>37007</v>
      </c>
      <c r="B1093">
        <v>63.66</v>
      </c>
      <c r="C1093">
        <v>63.99</v>
      </c>
      <c r="D1093">
        <v>63.01</v>
      </c>
      <c r="E1093">
        <v>3774000</v>
      </c>
    </row>
    <row r="1094" spans="1:5" x14ac:dyDescent="0.25">
      <c r="A1094" s="8">
        <v>37008</v>
      </c>
      <c r="B1094">
        <v>63.5</v>
      </c>
      <c r="C1094">
        <v>63.61</v>
      </c>
      <c r="D1094">
        <v>62.18</v>
      </c>
      <c r="E1094">
        <v>2061000</v>
      </c>
    </row>
    <row r="1095" spans="1:5" x14ac:dyDescent="0.25">
      <c r="A1095" s="8">
        <v>37011</v>
      </c>
      <c r="B1095">
        <v>62.72</v>
      </c>
      <c r="C1095">
        <v>64.75</v>
      </c>
      <c r="D1095">
        <v>62.26</v>
      </c>
      <c r="E1095">
        <v>2263000</v>
      </c>
    </row>
    <row r="1096" spans="1:5" x14ac:dyDescent="0.25">
      <c r="A1096" s="8">
        <v>37012</v>
      </c>
      <c r="B1096">
        <v>62.41</v>
      </c>
      <c r="C1096">
        <v>63.6</v>
      </c>
      <c r="D1096">
        <v>61.8</v>
      </c>
      <c r="E1096">
        <v>1746000</v>
      </c>
    </row>
    <row r="1097" spans="1:5" x14ac:dyDescent="0.25">
      <c r="A1097" s="8">
        <v>37013</v>
      </c>
      <c r="B1097">
        <v>60.5</v>
      </c>
      <c r="C1097">
        <v>63.4</v>
      </c>
      <c r="D1097">
        <v>59.5</v>
      </c>
      <c r="E1097">
        <v>4178000</v>
      </c>
    </row>
    <row r="1098" spans="1:5" x14ac:dyDescent="0.25">
      <c r="A1098" s="8">
        <v>37014</v>
      </c>
      <c r="B1098">
        <v>58.35</v>
      </c>
      <c r="C1098">
        <v>60.2</v>
      </c>
      <c r="D1098">
        <v>57.05</v>
      </c>
      <c r="E1098">
        <v>3971000</v>
      </c>
    </row>
    <row r="1099" spans="1:5" x14ac:dyDescent="0.25">
      <c r="A1099" s="8">
        <v>37015</v>
      </c>
      <c r="B1099">
        <v>59.48</v>
      </c>
      <c r="C1099">
        <v>59.7</v>
      </c>
      <c r="D1099">
        <v>58.46</v>
      </c>
      <c r="E1099">
        <v>2741000</v>
      </c>
    </row>
    <row r="1100" spans="1:5" x14ac:dyDescent="0.25">
      <c r="A1100" s="8">
        <v>37018</v>
      </c>
      <c r="B1100">
        <v>58.04</v>
      </c>
      <c r="C1100">
        <v>59.76</v>
      </c>
      <c r="D1100">
        <v>57.49</v>
      </c>
      <c r="E1100">
        <v>3433000</v>
      </c>
    </row>
    <row r="1101" spans="1:5" x14ac:dyDescent="0.25">
      <c r="A1101" s="8">
        <v>37019</v>
      </c>
      <c r="B1101">
        <v>56.11</v>
      </c>
      <c r="C1101">
        <v>57.82</v>
      </c>
      <c r="D1101">
        <v>55.8</v>
      </c>
      <c r="E1101">
        <v>4879000</v>
      </c>
    </row>
    <row r="1102" spans="1:5" x14ac:dyDescent="0.25">
      <c r="A1102" s="8">
        <v>37020</v>
      </c>
      <c r="B1102">
        <v>59.2</v>
      </c>
      <c r="C1102">
        <v>59.52</v>
      </c>
      <c r="D1102">
        <v>48.43</v>
      </c>
      <c r="E1102">
        <v>3931000</v>
      </c>
    </row>
    <row r="1103" spans="1:5" x14ac:dyDescent="0.25">
      <c r="A1103" s="8">
        <v>37021</v>
      </c>
      <c r="B1103">
        <v>57.6</v>
      </c>
      <c r="C1103">
        <v>58.96</v>
      </c>
      <c r="D1103">
        <v>57.15</v>
      </c>
      <c r="E1103">
        <v>2437000</v>
      </c>
    </row>
    <row r="1104" spans="1:5" x14ac:dyDescent="0.25">
      <c r="A1104" s="8">
        <v>37022</v>
      </c>
      <c r="B1104">
        <v>58.2</v>
      </c>
      <c r="C1104">
        <v>58.5</v>
      </c>
      <c r="D1104">
        <v>56.9</v>
      </c>
      <c r="E1104">
        <v>2078000</v>
      </c>
    </row>
    <row r="1105" spans="1:5" x14ac:dyDescent="0.25">
      <c r="A1105" s="8">
        <v>37025</v>
      </c>
      <c r="B1105">
        <v>58.75</v>
      </c>
      <c r="C1105">
        <v>59.6</v>
      </c>
      <c r="D1105">
        <v>57.99</v>
      </c>
      <c r="E1105">
        <v>2101000</v>
      </c>
    </row>
    <row r="1106" spans="1:5" x14ac:dyDescent="0.25">
      <c r="A1106" s="8">
        <v>37026</v>
      </c>
      <c r="B1106">
        <v>56.99</v>
      </c>
      <c r="C1106">
        <v>59.2</v>
      </c>
      <c r="D1106">
        <v>56.9</v>
      </c>
      <c r="E1106">
        <v>2901000</v>
      </c>
    </row>
    <row r="1107" spans="1:5" x14ac:dyDescent="0.25">
      <c r="A1107" s="8">
        <v>37027</v>
      </c>
      <c r="B1107">
        <v>55.01</v>
      </c>
      <c r="C1107">
        <v>58.1</v>
      </c>
      <c r="D1107">
        <v>54.99</v>
      </c>
      <c r="E1107">
        <v>7271000</v>
      </c>
    </row>
    <row r="1108" spans="1:5" x14ac:dyDescent="0.25">
      <c r="A1108" s="8">
        <v>37028</v>
      </c>
      <c r="B1108">
        <v>52.2</v>
      </c>
      <c r="C1108">
        <v>56.3</v>
      </c>
      <c r="D1108">
        <v>52</v>
      </c>
      <c r="E1108">
        <v>12397000</v>
      </c>
    </row>
    <row r="1109" spans="1:5" x14ac:dyDescent="0.25">
      <c r="A1109" s="8">
        <v>37029</v>
      </c>
      <c r="B1109">
        <v>54.9</v>
      </c>
      <c r="C1109">
        <v>55.09</v>
      </c>
      <c r="D1109">
        <v>52.6</v>
      </c>
      <c r="E1109">
        <v>10047000</v>
      </c>
    </row>
    <row r="1110" spans="1:5" x14ac:dyDescent="0.25">
      <c r="A1110" s="8">
        <v>37032</v>
      </c>
      <c r="B1110">
        <v>54.99</v>
      </c>
      <c r="C1110">
        <v>55.32</v>
      </c>
      <c r="D1110">
        <v>54.07</v>
      </c>
      <c r="E1110">
        <v>5488000</v>
      </c>
    </row>
    <row r="1111" spans="1:5" x14ac:dyDescent="0.25">
      <c r="A1111" s="8">
        <v>37033</v>
      </c>
      <c r="B1111">
        <v>54.95</v>
      </c>
      <c r="C1111">
        <v>55.65</v>
      </c>
      <c r="D1111">
        <v>54.32</v>
      </c>
      <c r="E1111">
        <v>3880000</v>
      </c>
    </row>
    <row r="1112" spans="1:5" x14ac:dyDescent="0.25">
      <c r="A1112" s="8">
        <v>37034</v>
      </c>
      <c r="B1112">
        <v>55.35</v>
      </c>
      <c r="C1112">
        <v>56.19</v>
      </c>
      <c r="D1112">
        <v>55.07</v>
      </c>
      <c r="E1112">
        <v>4817000</v>
      </c>
    </row>
    <row r="1113" spans="1:5" x14ac:dyDescent="0.25">
      <c r="A1113" s="8">
        <v>37035</v>
      </c>
      <c r="B1113">
        <v>54.16</v>
      </c>
      <c r="C1113">
        <v>56.01</v>
      </c>
      <c r="D1113">
        <v>53.5</v>
      </c>
      <c r="E1113">
        <v>4352000</v>
      </c>
    </row>
    <row r="1114" spans="1:5" x14ac:dyDescent="0.25">
      <c r="A1114" s="8">
        <v>37036</v>
      </c>
      <c r="B1114">
        <v>53</v>
      </c>
      <c r="C1114">
        <v>54.11</v>
      </c>
      <c r="D1114">
        <v>52.7</v>
      </c>
      <c r="E1114">
        <v>3469000</v>
      </c>
    </row>
    <row r="1115" spans="1:5" x14ac:dyDescent="0.25">
      <c r="A1115" s="8">
        <v>37040</v>
      </c>
      <c r="B1115">
        <v>53.05</v>
      </c>
      <c r="C1115">
        <v>54</v>
      </c>
      <c r="D1115">
        <v>52.6</v>
      </c>
      <c r="E1115">
        <v>3668000</v>
      </c>
    </row>
    <row r="1116" spans="1:5" x14ac:dyDescent="0.25">
      <c r="A1116" s="8">
        <v>37041</v>
      </c>
      <c r="B1116">
        <v>53.23</v>
      </c>
      <c r="C1116">
        <v>53.38</v>
      </c>
      <c r="D1116">
        <v>52.52</v>
      </c>
      <c r="E1116">
        <v>3578000</v>
      </c>
    </row>
    <row r="1117" spans="1:5" x14ac:dyDescent="0.25">
      <c r="A1117" s="8">
        <v>37042</v>
      </c>
      <c r="B1117">
        <v>52.91</v>
      </c>
      <c r="C1117">
        <v>53.59</v>
      </c>
      <c r="D1117">
        <v>52.66</v>
      </c>
      <c r="E1117">
        <v>2822000</v>
      </c>
    </row>
    <row r="1118" spans="1:5" x14ac:dyDescent="0.25">
      <c r="A1118" s="8">
        <v>37043</v>
      </c>
      <c r="B1118">
        <v>53.04</v>
      </c>
      <c r="C1118">
        <v>53.25</v>
      </c>
      <c r="D1118">
        <v>52.35</v>
      </c>
      <c r="E1118">
        <v>2577000</v>
      </c>
    </row>
    <row r="1119" spans="1:5" x14ac:dyDescent="0.25">
      <c r="A1119" s="8">
        <v>37046</v>
      </c>
      <c r="B1119">
        <v>54.54</v>
      </c>
      <c r="C1119">
        <v>54.95</v>
      </c>
      <c r="D1119">
        <v>52.74</v>
      </c>
      <c r="E1119">
        <v>3696000</v>
      </c>
    </row>
    <row r="1120" spans="1:5" x14ac:dyDescent="0.25">
      <c r="A1120" s="8">
        <v>37047</v>
      </c>
      <c r="B1120">
        <v>53.75</v>
      </c>
      <c r="C1120">
        <v>54.54</v>
      </c>
      <c r="D1120">
        <v>52.87</v>
      </c>
      <c r="E1120">
        <v>4117000</v>
      </c>
    </row>
    <row r="1121" spans="1:5" x14ac:dyDescent="0.25">
      <c r="A1121" s="8">
        <v>37048</v>
      </c>
      <c r="B1121">
        <v>52.33</v>
      </c>
      <c r="C1121">
        <v>53.58</v>
      </c>
      <c r="D1121">
        <v>51.97</v>
      </c>
      <c r="E1121">
        <v>3844000</v>
      </c>
    </row>
    <row r="1122" spans="1:5" x14ac:dyDescent="0.25">
      <c r="A1122" s="8">
        <v>37049</v>
      </c>
      <c r="B1122">
        <v>50.52</v>
      </c>
      <c r="C1122">
        <v>52.06</v>
      </c>
      <c r="D1122">
        <v>48.8</v>
      </c>
      <c r="E1122">
        <v>8978000</v>
      </c>
    </row>
    <row r="1123" spans="1:5" x14ac:dyDescent="0.25">
      <c r="A1123" s="8">
        <v>37050</v>
      </c>
      <c r="B1123">
        <v>51.13</v>
      </c>
      <c r="C1123">
        <v>51.31</v>
      </c>
      <c r="D1123">
        <v>49.52</v>
      </c>
      <c r="E1123">
        <v>4777000</v>
      </c>
    </row>
    <row r="1124" spans="1:5" x14ac:dyDescent="0.25">
      <c r="A1124" s="8">
        <v>37053</v>
      </c>
      <c r="B1124">
        <v>51</v>
      </c>
      <c r="C1124">
        <v>51.65</v>
      </c>
      <c r="D1124">
        <v>50.09</v>
      </c>
      <c r="E1124">
        <v>4364000</v>
      </c>
    </row>
    <row r="1125" spans="1:5" x14ac:dyDescent="0.25">
      <c r="A1125" s="8">
        <v>37054</v>
      </c>
      <c r="B1125">
        <v>50.37</v>
      </c>
      <c r="C1125">
        <v>51.37</v>
      </c>
      <c r="D1125">
        <v>50.09</v>
      </c>
      <c r="E1125">
        <v>3262000</v>
      </c>
    </row>
    <row r="1126" spans="1:5" x14ac:dyDescent="0.25">
      <c r="A1126" s="8">
        <v>37055</v>
      </c>
      <c r="B1126">
        <v>49.92</v>
      </c>
      <c r="C1126">
        <v>51.35</v>
      </c>
      <c r="D1126">
        <v>49.77</v>
      </c>
      <c r="E1126">
        <v>2893000</v>
      </c>
    </row>
    <row r="1127" spans="1:5" x14ac:dyDescent="0.25">
      <c r="A1127" s="8">
        <v>37056</v>
      </c>
      <c r="B1127">
        <v>47.91</v>
      </c>
      <c r="C1127">
        <v>49.6</v>
      </c>
      <c r="D1127">
        <v>47.35</v>
      </c>
      <c r="E1127">
        <v>3577000</v>
      </c>
    </row>
    <row r="1128" spans="1:5" x14ac:dyDescent="0.25">
      <c r="A1128" s="8">
        <v>37057</v>
      </c>
      <c r="B1128">
        <v>47.26</v>
      </c>
      <c r="C1128">
        <v>48.65</v>
      </c>
      <c r="D1128">
        <v>46.87</v>
      </c>
      <c r="E1128">
        <v>4224000</v>
      </c>
    </row>
    <row r="1129" spans="1:5" x14ac:dyDescent="0.25">
      <c r="A1129" s="8">
        <v>37060</v>
      </c>
      <c r="B1129">
        <v>44.7</v>
      </c>
      <c r="C1129">
        <v>48</v>
      </c>
      <c r="D1129">
        <v>44.19</v>
      </c>
      <c r="E1129">
        <v>7497000</v>
      </c>
    </row>
    <row r="1130" spans="1:5" x14ac:dyDescent="0.25">
      <c r="A1130" s="8">
        <v>37061</v>
      </c>
      <c r="B1130">
        <v>46.18</v>
      </c>
      <c r="C1130">
        <v>46.5</v>
      </c>
      <c r="D1130">
        <v>42.35</v>
      </c>
      <c r="E1130">
        <v>8026000</v>
      </c>
    </row>
    <row r="1131" spans="1:5" x14ac:dyDescent="0.25">
      <c r="A1131" s="8">
        <v>37062</v>
      </c>
      <c r="B1131">
        <v>45.8</v>
      </c>
      <c r="C1131">
        <v>46.5</v>
      </c>
      <c r="D1131">
        <v>45.01</v>
      </c>
      <c r="E1131">
        <v>6371000</v>
      </c>
    </row>
    <row r="1132" spans="1:5" x14ac:dyDescent="0.25">
      <c r="A1132" s="8">
        <v>37063</v>
      </c>
      <c r="B1132">
        <v>44.05</v>
      </c>
      <c r="C1132">
        <v>46.25</v>
      </c>
      <c r="D1132">
        <v>43.6</v>
      </c>
      <c r="E1132">
        <v>7349000</v>
      </c>
    </row>
    <row r="1133" spans="1:5" x14ac:dyDescent="0.25">
      <c r="A1133" s="8">
        <v>37064</v>
      </c>
      <c r="B1133">
        <v>44.88</v>
      </c>
      <c r="C1133">
        <v>45.25</v>
      </c>
      <c r="D1133">
        <v>43.76</v>
      </c>
      <c r="E1133">
        <v>5619000</v>
      </c>
    </row>
    <row r="1134" spans="1:5" x14ac:dyDescent="0.25">
      <c r="A1134" s="8">
        <v>37067</v>
      </c>
      <c r="B1134">
        <v>44.07</v>
      </c>
      <c r="C1134">
        <v>45.16</v>
      </c>
      <c r="D1134">
        <v>44.04</v>
      </c>
      <c r="E1134">
        <v>3686000</v>
      </c>
    </row>
    <row r="1135" spans="1:5" x14ac:dyDescent="0.25">
      <c r="A1135" s="8">
        <v>37068</v>
      </c>
      <c r="B1135">
        <v>44.19</v>
      </c>
      <c r="C1135">
        <v>44.7</v>
      </c>
      <c r="D1135">
        <v>43.25</v>
      </c>
      <c r="E1135">
        <v>3719000</v>
      </c>
    </row>
    <row r="1136" spans="1:5" x14ac:dyDescent="0.25">
      <c r="A1136" s="8">
        <v>37069</v>
      </c>
      <c r="B1136">
        <v>46.72</v>
      </c>
      <c r="C1136">
        <v>47.6</v>
      </c>
      <c r="D1136">
        <v>44.31</v>
      </c>
      <c r="E1136">
        <v>6645000</v>
      </c>
    </row>
    <row r="1137" spans="1:5" x14ac:dyDescent="0.25">
      <c r="A1137" s="8">
        <v>37070</v>
      </c>
      <c r="B1137">
        <v>48.34</v>
      </c>
      <c r="C1137">
        <v>49.1</v>
      </c>
      <c r="D1137">
        <v>46.25</v>
      </c>
      <c r="E1137">
        <v>5116000</v>
      </c>
    </row>
    <row r="1138" spans="1:5" x14ac:dyDescent="0.25">
      <c r="A1138" s="8">
        <v>37071</v>
      </c>
      <c r="B1138">
        <v>49</v>
      </c>
      <c r="C1138">
        <v>49.84</v>
      </c>
      <c r="D1138">
        <v>47.8</v>
      </c>
      <c r="E1138">
        <v>4760000</v>
      </c>
    </row>
    <row r="1139" spans="1:5" x14ac:dyDescent="0.25">
      <c r="A1139" s="8">
        <v>37074</v>
      </c>
      <c r="B1139">
        <v>48.3</v>
      </c>
      <c r="C1139">
        <v>49.7</v>
      </c>
      <c r="D1139">
        <v>47.5</v>
      </c>
      <c r="E1139">
        <v>3678000</v>
      </c>
    </row>
    <row r="1140" spans="1:5" x14ac:dyDescent="0.25">
      <c r="A1140" s="8">
        <v>37075</v>
      </c>
      <c r="B1140">
        <v>48.69</v>
      </c>
      <c r="C1140">
        <v>49.1</v>
      </c>
      <c r="D1140">
        <v>48.41</v>
      </c>
      <c r="E1140">
        <v>1475400</v>
      </c>
    </row>
    <row r="1141" spans="1:5" x14ac:dyDescent="0.25">
      <c r="A1141" s="8">
        <v>37077</v>
      </c>
      <c r="B1141">
        <v>49.94</v>
      </c>
      <c r="C1141">
        <v>50.5</v>
      </c>
      <c r="D1141">
        <v>48.98</v>
      </c>
      <c r="E1141">
        <v>3529000</v>
      </c>
    </row>
    <row r="1142" spans="1:5" x14ac:dyDescent="0.25">
      <c r="A1142" s="8">
        <v>37078</v>
      </c>
      <c r="B1142">
        <v>49.06</v>
      </c>
      <c r="C1142">
        <v>51.5</v>
      </c>
      <c r="D1142">
        <v>48.59</v>
      </c>
      <c r="E1142">
        <v>3654000</v>
      </c>
    </row>
    <row r="1143" spans="1:5" x14ac:dyDescent="0.25">
      <c r="A1143" s="8">
        <v>37081</v>
      </c>
      <c r="B1143">
        <v>49.06</v>
      </c>
      <c r="C1143">
        <v>49.98</v>
      </c>
      <c r="D1143">
        <v>49.06</v>
      </c>
      <c r="E1143">
        <v>3442000</v>
      </c>
    </row>
    <row r="1144" spans="1:5" x14ac:dyDescent="0.25">
      <c r="A1144" s="8">
        <v>37082</v>
      </c>
      <c r="B1144">
        <v>49.22</v>
      </c>
      <c r="C1144">
        <v>49.87</v>
      </c>
      <c r="D1144">
        <v>49</v>
      </c>
      <c r="E1144">
        <v>3211000</v>
      </c>
    </row>
    <row r="1145" spans="1:5" x14ac:dyDescent="0.25">
      <c r="A1145" s="8">
        <v>37083</v>
      </c>
      <c r="B1145">
        <v>49.1</v>
      </c>
      <c r="C1145">
        <v>49.8</v>
      </c>
      <c r="D1145">
        <v>48.23</v>
      </c>
      <c r="E1145">
        <v>2780000</v>
      </c>
    </row>
    <row r="1146" spans="1:5" x14ac:dyDescent="0.25">
      <c r="A1146" s="8">
        <v>37084</v>
      </c>
      <c r="B1146">
        <v>49.55</v>
      </c>
      <c r="C1146">
        <v>50.8</v>
      </c>
      <c r="D1146">
        <v>48.55</v>
      </c>
      <c r="E1146">
        <v>4276000</v>
      </c>
    </row>
    <row r="1147" spans="1:5" x14ac:dyDescent="0.25">
      <c r="A1147" s="8">
        <v>37085</v>
      </c>
      <c r="B1147">
        <v>48.78</v>
      </c>
      <c r="C1147">
        <v>49.83</v>
      </c>
      <c r="D1147">
        <v>47.71</v>
      </c>
      <c r="E1147">
        <v>3726000</v>
      </c>
    </row>
    <row r="1148" spans="1:5" x14ac:dyDescent="0.25">
      <c r="A1148" s="8">
        <v>37088</v>
      </c>
      <c r="B1148">
        <v>49.12</v>
      </c>
      <c r="C1148">
        <v>50.1</v>
      </c>
      <c r="D1148">
        <v>48.94</v>
      </c>
      <c r="E1148">
        <v>2284000</v>
      </c>
    </row>
    <row r="1149" spans="1:5" x14ac:dyDescent="0.25">
      <c r="A1149" s="8">
        <v>37089</v>
      </c>
      <c r="B1149">
        <v>49.85</v>
      </c>
      <c r="C1149">
        <v>49.9</v>
      </c>
      <c r="D1149">
        <v>49.16</v>
      </c>
      <c r="E1149">
        <v>2382000</v>
      </c>
    </row>
    <row r="1150" spans="1:5" x14ac:dyDescent="0.25">
      <c r="A1150" s="8">
        <v>37090</v>
      </c>
      <c r="B1150">
        <v>48.97</v>
      </c>
      <c r="C1150">
        <v>49.85</v>
      </c>
      <c r="D1150">
        <v>47.6</v>
      </c>
      <c r="E1150">
        <v>3535000</v>
      </c>
    </row>
    <row r="1151" spans="1:5" x14ac:dyDescent="0.25">
      <c r="A1151" s="8">
        <v>37091</v>
      </c>
      <c r="B1151">
        <v>49.08</v>
      </c>
      <c r="C1151">
        <v>49.55</v>
      </c>
      <c r="D1151">
        <v>48.79</v>
      </c>
      <c r="E1151">
        <v>2561000</v>
      </c>
    </row>
    <row r="1152" spans="1:5" x14ac:dyDescent="0.25">
      <c r="A1152" s="8">
        <v>37092</v>
      </c>
      <c r="B1152">
        <v>48.16</v>
      </c>
      <c r="C1152">
        <v>49.25</v>
      </c>
      <c r="D1152">
        <v>47.98</v>
      </c>
      <c r="E1152">
        <v>3876000</v>
      </c>
    </row>
    <row r="1153" spans="1:5" x14ac:dyDescent="0.25">
      <c r="A1153" s="8">
        <v>37095</v>
      </c>
      <c r="B1153">
        <v>46.66</v>
      </c>
      <c r="C1153">
        <v>48.18</v>
      </c>
      <c r="D1153">
        <v>46.28</v>
      </c>
      <c r="E1153">
        <v>5145000</v>
      </c>
    </row>
    <row r="1154" spans="1:5" x14ac:dyDescent="0.25">
      <c r="A1154" s="8">
        <v>37096</v>
      </c>
      <c r="B1154">
        <v>43.24</v>
      </c>
      <c r="C1154">
        <v>46.67</v>
      </c>
      <c r="D1154">
        <v>42</v>
      </c>
      <c r="E1154">
        <v>8063000</v>
      </c>
    </row>
    <row r="1155" spans="1:5" x14ac:dyDescent="0.25">
      <c r="A1155" s="8">
        <v>37097</v>
      </c>
      <c r="B1155">
        <v>44.96</v>
      </c>
      <c r="C1155">
        <v>45.15</v>
      </c>
      <c r="D1155">
        <v>42.25</v>
      </c>
      <c r="E1155">
        <v>6863000</v>
      </c>
    </row>
    <row r="1156" spans="1:5" x14ac:dyDescent="0.25">
      <c r="A1156" s="8">
        <v>37098</v>
      </c>
      <c r="B1156">
        <v>46.84</v>
      </c>
      <c r="C1156">
        <v>47.4</v>
      </c>
      <c r="D1156">
        <v>44.25</v>
      </c>
      <c r="E1156">
        <v>3855000</v>
      </c>
    </row>
    <row r="1157" spans="1:5" x14ac:dyDescent="0.25">
      <c r="A1157" s="8">
        <v>37099</v>
      </c>
      <c r="B1157">
        <v>46.1</v>
      </c>
      <c r="C1157">
        <v>46.55</v>
      </c>
      <c r="D1157">
        <v>45</v>
      </c>
      <c r="E1157">
        <v>3138000</v>
      </c>
    </row>
    <row r="1158" spans="1:5" x14ac:dyDescent="0.25">
      <c r="A1158" s="8">
        <v>37102</v>
      </c>
      <c r="B1158">
        <v>45.73</v>
      </c>
      <c r="C1158">
        <v>47.04</v>
      </c>
      <c r="D1158">
        <v>45.4</v>
      </c>
      <c r="E1158">
        <v>2961000</v>
      </c>
    </row>
    <row r="1159" spans="1:5" x14ac:dyDescent="0.25">
      <c r="A1159" s="8">
        <v>37103</v>
      </c>
      <c r="B1159">
        <v>45.35</v>
      </c>
      <c r="C1159">
        <v>46.86</v>
      </c>
      <c r="D1159">
        <v>45.28</v>
      </c>
      <c r="E1159">
        <v>2146000</v>
      </c>
    </row>
    <row r="1160" spans="1:5" x14ac:dyDescent="0.25">
      <c r="A1160" s="8">
        <v>37104</v>
      </c>
      <c r="B1160">
        <v>45.61</v>
      </c>
      <c r="C1160">
        <v>46.6</v>
      </c>
      <c r="D1160">
        <v>45.41</v>
      </c>
      <c r="E1160">
        <v>1983000</v>
      </c>
    </row>
    <row r="1161" spans="1:5" x14ac:dyDescent="0.25">
      <c r="A1161" s="8">
        <v>37105</v>
      </c>
      <c r="B1161">
        <v>45.58</v>
      </c>
      <c r="C1161">
        <v>46.1</v>
      </c>
      <c r="D1161">
        <v>45.05</v>
      </c>
      <c r="E1161">
        <v>1829000</v>
      </c>
    </row>
    <row r="1162" spans="1:5" x14ac:dyDescent="0.25">
      <c r="A1162" s="8">
        <v>37106</v>
      </c>
      <c r="B1162">
        <v>45.36</v>
      </c>
      <c r="C1162">
        <v>46.1</v>
      </c>
      <c r="D1162">
        <v>44.86</v>
      </c>
      <c r="E1162">
        <v>2002000</v>
      </c>
    </row>
    <row r="1163" spans="1:5" x14ac:dyDescent="0.25">
      <c r="A1163" s="8">
        <v>37109</v>
      </c>
      <c r="B1163">
        <v>44.5</v>
      </c>
      <c r="C1163">
        <v>45.47</v>
      </c>
      <c r="D1163">
        <v>44.15</v>
      </c>
      <c r="E1163">
        <v>2370000</v>
      </c>
    </row>
    <row r="1164" spans="1:5" x14ac:dyDescent="0.25">
      <c r="A1164" s="8">
        <v>37110</v>
      </c>
      <c r="B1164">
        <v>43.6</v>
      </c>
      <c r="C1164">
        <v>44.68</v>
      </c>
      <c r="D1164">
        <v>43.4</v>
      </c>
      <c r="E1164">
        <v>2559000</v>
      </c>
    </row>
    <row r="1165" spans="1:5" x14ac:dyDescent="0.25">
      <c r="A1165" s="8">
        <v>37111</v>
      </c>
      <c r="B1165">
        <v>42.85</v>
      </c>
      <c r="C1165">
        <v>43.5</v>
      </c>
      <c r="D1165">
        <v>42.55</v>
      </c>
      <c r="E1165">
        <v>3665000</v>
      </c>
    </row>
    <row r="1166" spans="1:5" x14ac:dyDescent="0.25">
      <c r="A1166" s="8">
        <v>37112</v>
      </c>
      <c r="B1166">
        <v>42.78</v>
      </c>
      <c r="C1166">
        <v>43</v>
      </c>
      <c r="D1166">
        <v>42</v>
      </c>
      <c r="E1166">
        <v>2302000</v>
      </c>
    </row>
    <row r="1167" spans="1:5" x14ac:dyDescent="0.25">
      <c r="A1167" s="8">
        <v>37113</v>
      </c>
      <c r="B1167">
        <v>42.81</v>
      </c>
      <c r="C1167">
        <v>43.55</v>
      </c>
      <c r="D1167">
        <v>42.31</v>
      </c>
      <c r="E1167">
        <v>1400600</v>
      </c>
    </row>
    <row r="1168" spans="1:5" x14ac:dyDescent="0.25">
      <c r="A1168" s="8">
        <v>37116</v>
      </c>
      <c r="B1168">
        <v>42.15</v>
      </c>
      <c r="C1168">
        <v>43.03</v>
      </c>
      <c r="D1168">
        <v>42.15</v>
      </c>
      <c r="E1168">
        <v>1468800</v>
      </c>
    </row>
    <row r="1169" spans="1:5" x14ac:dyDescent="0.25">
      <c r="A1169" s="8">
        <v>37117</v>
      </c>
      <c r="B1169">
        <v>42.93</v>
      </c>
      <c r="C1169">
        <v>43.2</v>
      </c>
      <c r="D1169">
        <v>42.02</v>
      </c>
      <c r="E1169">
        <v>2010000</v>
      </c>
    </row>
    <row r="1170" spans="1:5" x14ac:dyDescent="0.25">
      <c r="A1170" s="8">
        <v>37118</v>
      </c>
      <c r="B1170">
        <v>40.25</v>
      </c>
      <c r="C1170">
        <v>40.25</v>
      </c>
      <c r="D1170">
        <v>36.869999999999997</v>
      </c>
      <c r="E1170">
        <v>29750000</v>
      </c>
    </row>
    <row r="1171" spans="1:5" x14ac:dyDescent="0.25">
      <c r="A1171" s="8">
        <v>37119</v>
      </c>
      <c r="B1171">
        <v>36.85</v>
      </c>
      <c r="C1171">
        <v>39.6</v>
      </c>
      <c r="D1171">
        <v>36.700000000000003</v>
      </c>
      <c r="E1171">
        <v>13428000</v>
      </c>
    </row>
    <row r="1172" spans="1:5" x14ac:dyDescent="0.25">
      <c r="A1172" s="8">
        <v>37120</v>
      </c>
      <c r="B1172">
        <v>36.67</v>
      </c>
      <c r="C1172">
        <v>37.6</v>
      </c>
      <c r="D1172">
        <v>36.299999999999997</v>
      </c>
      <c r="E1172">
        <v>9422000</v>
      </c>
    </row>
    <row r="1173" spans="1:5" x14ac:dyDescent="0.25">
      <c r="A1173" s="8">
        <v>37123</v>
      </c>
      <c r="B1173">
        <v>36.25</v>
      </c>
      <c r="C1173">
        <v>37.25</v>
      </c>
      <c r="D1173">
        <v>36</v>
      </c>
      <c r="E1173">
        <v>4895000</v>
      </c>
    </row>
    <row r="1174" spans="1:5" x14ac:dyDescent="0.25">
      <c r="A1174" s="8">
        <v>37124</v>
      </c>
      <c r="B1174">
        <v>36.880000000000003</v>
      </c>
      <c r="C1174">
        <v>37.200000000000003</v>
      </c>
      <c r="D1174">
        <v>36.450000000000003</v>
      </c>
      <c r="E1174">
        <v>6492000</v>
      </c>
    </row>
    <row r="1175" spans="1:5" x14ac:dyDescent="0.25">
      <c r="A1175" s="8">
        <v>37125</v>
      </c>
      <c r="B1175">
        <v>37.26</v>
      </c>
      <c r="C1175">
        <v>37.6</v>
      </c>
      <c r="D1175">
        <v>36.299999999999997</v>
      </c>
      <c r="E1175">
        <v>6472000</v>
      </c>
    </row>
    <row r="1176" spans="1:5" x14ac:dyDescent="0.25">
      <c r="A1176" s="8">
        <v>37126</v>
      </c>
      <c r="B1176">
        <v>36.96</v>
      </c>
      <c r="C1176">
        <v>37.44</v>
      </c>
      <c r="D1176">
        <v>36.950000000000003</v>
      </c>
      <c r="E1176">
        <v>3357000</v>
      </c>
    </row>
    <row r="1177" spans="1:5" x14ac:dyDescent="0.25">
      <c r="A1177" s="8">
        <v>37127</v>
      </c>
      <c r="B1177">
        <v>36.35</v>
      </c>
      <c r="C1177">
        <v>37</v>
      </c>
      <c r="D1177">
        <v>36.15</v>
      </c>
      <c r="E1177">
        <v>3934000</v>
      </c>
    </row>
    <row r="1178" spans="1:5" x14ac:dyDescent="0.25">
      <c r="A1178" s="8">
        <v>37130</v>
      </c>
      <c r="B1178">
        <v>37.76</v>
      </c>
      <c r="C1178">
        <v>37.9</v>
      </c>
      <c r="D1178">
        <v>36.35</v>
      </c>
      <c r="E1178">
        <v>4962000</v>
      </c>
    </row>
    <row r="1179" spans="1:5" x14ac:dyDescent="0.25">
      <c r="A1179" s="8">
        <v>37131</v>
      </c>
      <c r="B1179">
        <v>38.159999999999997</v>
      </c>
      <c r="C1179">
        <v>38.619999999999997</v>
      </c>
      <c r="D1179">
        <v>38</v>
      </c>
      <c r="E1179">
        <v>5428000</v>
      </c>
    </row>
    <row r="1180" spans="1:5" x14ac:dyDescent="0.25">
      <c r="A1180" s="8">
        <v>37132</v>
      </c>
      <c r="B1180">
        <v>37.299999999999997</v>
      </c>
      <c r="C1180">
        <v>38.340000000000003</v>
      </c>
      <c r="D1180">
        <v>37.26</v>
      </c>
      <c r="E1180">
        <v>3423000</v>
      </c>
    </row>
    <row r="1181" spans="1:5" x14ac:dyDescent="0.25">
      <c r="A1181" s="8">
        <v>37133</v>
      </c>
      <c r="B1181">
        <v>35.5</v>
      </c>
      <c r="C1181">
        <v>37.99</v>
      </c>
      <c r="D1181">
        <v>35.24</v>
      </c>
      <c r="E1181">
        <v>6162000</v>
      </c>
    </row>
    <row r="1182" spans="1:5" x14ac:dyDescent="0.25">
      <c r="A1182" s="8">
        <v>37134</v>
      </c>
      <c r="B1182">
        <v>34.99</v>
      </c>
      <c r="C1182">
        <v>35.799999999999997</v>
      </c>
      <c r="D1182">
        <v>34.58</v>
      </c>
      <c r="E1182">
        <v>4936000</v>
      </c>
    </row>
    <row r="1183" spans="1:5" x14ac:dyDescent="0.25">
      <c r="A1183" s="8">
        <v>37138</v>
      </c>
      <c r="B1183">
        <v>35</v>
      </c>
      <c r="C1183">
        <v>35.72</v>
      </c>
      <c r="D1183">
        <v>34.81</v>
      </c>
      <c r="E1183">
        <v>3202000</v>
      </c>
    </row>
    <row r="1184" spans="1:5" x14ac:dyDescent="0.25">
      <c r="A1184" s="8">
        <v>37139</v>
      </c>
      <c r="B1184">
        <v>32.36</v>
      </c>
      <c r="C1184">
        <v>35</v>
      </c>
      <c r="D1184">
        <v>32.18</v>
      </c>
      <c r="E1184">
        <v>9216000</v>
      </c>
    </row>
    <row r="1185" spans="1:5" x14ac:dyDescent="0.25">
      <c r="A1185" s="8">
        <v>37140</v>
      </c>
      <c r="B1185">
        <v>30.49</v>
      </c>
      <c r="C1185">
        <v>32.520000000000003</v>
      </c>
      <c r="D1185">
        <v>30.2</v>
      </c>
      <c r="E1185">
        <v>9242000</v>
      </c>
    </row>
    <row r="1186" spans="1:5" x14ac:dyDescent="0.25">
      <c r="A1186" s="8">
        <v>37141</v>
      </c>
      <c r="B1186">
        <v>31.57</v>
      </c>
      <c r="C1186">
        <v>32.15</v>
      </c>
      <c r="D1186">
        <v>30</v>
      </c>
      <c r="E1186">
        <v>6786000</v>
      </c>
    </row>
    <row r="1187" spans="1:5" x14ac:dyDescent="0.25">
      <c r="A1187" s="8">
        <v>37144</v>
      </c>
      <c r="B1187">
        <v>32.76</v>
      </c>
      <c r="C1187">
        <v>32.92</v>
      </c>
      <c r="D1187">
        <v>30.62</v>
      </c>
      <c r="E1187">
        <v>5493000</v>
      </c>
    </row>
    <row r="1188" spans="1:5" x14ac:dyDescent="0.25">
      <c r="A1188" s="8">
        <v>37151</v>
      </c>
      <c r="B1188">
        <v>30.67</v>
      </c>
      <c r="C1188">
        <v>33</v>
      </c>
      <c r="D1188">
        <v>30.51</v>
      </c>
      <c r="E1188">
        <v>6834000</v>
      </c>
    </row>
    <row r="1189" spans="1:5" x14ac:dyDescent="0.25">
      <c r="A1189" s="8">
        <v>37152</v>
      </c>
      <c r="B1189">
        <v>28.08</v>
      </c>
      <c r="C1189">
        <v>31</v>
      </c>
      <c r="D1189">
        <v>28.08</v>
      </c>
      <c r="E1189">
        <v>7635000</v>
      </c>
    </row>
    <row r="1190" spans="1:5" x14ac:dyDescent="0.25">
      <c r="A1190" s="8">
        <v>37153</v>
      </c>
      <c r="B1190">
        <v>26.41</v>
      </c>
      <c r="C1190">
        <v>28.85</v>
      </c>
      <c r="D1190">
        <v>25.5</v>
      </c>
      <c r="E1190">
        <v>11533000</v>
      </c>
    </row>
    <row r="1191" spans="1:5" x14ac:dyDescent="0.25">
      <c r="A1191" s="8">
        <v>37154</v>
      </c>
      <c r="B1191">
        <v>28.39</v>
      </c>
      <c r="C1191">
        <v>29.25</v>
      </c>
      <c r="D1191">
        <v>25.9</v>
      </c>
      <c r="E1191">
        <v>6979000</v>
      </c>
    </row>
    <row r="1192" spans="1:5" x14ac:dyDescent="0.25">
      <c r="A1192" s="8">
        <v>37155</v>
      </c>
      <c r="B1192">
        <v>28.3</v>
      </c>
      <c r="C1192">
        <v>30.12</v>
      </c>
      <c r="D1192">
        <v>27.05</v>
      </c>
      <c r="E1192">
        <v>8460000</v>
      </c>
    </row>
    <row r="1193" spans="1:5" x14ac:dyDescent="0.25">
      <c r="A1193" s="8">
        <v>37158</v>
      </c>
      <c r="B1193">
        <v>27</v>
      </c>
      <c r="C1193">
        <v>29.83</v>
      </c>
      <c r="D1193">
        <v>27</v>
      </c>
      <c r="E1193">
        <v>5061000</v>
      </c>
    </row>
    <row r="1194" spans="1:5" x14ac:dyDescent="0.25">
      <c r="A1194" s="8">
        <v>37159</v>
      </c>
      <c r="B1194">
        <v>27</v>
      </c>
      <c r="C1194">
        <v>27.73</v>
      </c>
      <c r="D1194">
        <v>26.99</v>
      </c>
      <c r="E1194">
        <v>5384000</v>
      </c>
    </row>
    <row r="1195" spans="1:5" x14ac:dyDescent="0.25">
      <c r="A1195" s="8">
        <v>37160</v>
      </c>
      <c r="B1195">
        <v>25.15</v>
      </c>
      <c r="C1195">
        <v>26.82</v>
      </c>
      <c r="D1195">
        <v>24.66</v>
      </c>
      <c r="E1195">
        <v>10033000</v>
      </c>
    </row>
    <row r="1196" spans="1:5" x14ac:dyDescent="0.25">
      <c r="A1196" s="8">
        <v>37161</v>
      </c>
      <c r="B1196">
        <v>25.25</v>
      </c>
      <c r="C1196">
        <v>25.4</v>
      </c>
      <c r="D1196">
        <v>24.46</v>
      </c>
      <c r="E1196">
        <v>7251000</v>
      </c>
    </row>
    <row r="1197" spans="1:5" x14ac:dyDescent="0.25">
      <c r="A1197" s="8">
        <v>37162</v>
      </c>
      <c r="B1197">
        <v>27.23</v>
      </c>
      <c r="C1197">
        <v>27.6</v>
      </c>
      <c r="D1197">
        <v>25.29</v>
      </c>
      <c r="E1197">
        <v>6795000</v>
      </c>
    </row>
    <row r="1198" spans="1:5" x14ac:dyDescent="0.25">
      <c r="A1198" s="8">
        <v>37165</v>
      </c>
      <c r="B1198">
        <v>29.15</v>
      </c>
      <c r="C1198">
        <v>29.45</v>
      </c>
      <c r="D1198">
        <v>27.05</v>
      </c>
      <c r="E1198">
        <v>6459000</v>
      </c>
    </row>
    <row r="1199" spans="1:5" x14ac:dyDescent="0.25">
      <c r="A1199" s="8">
        <v>37166</v>
      </c>
      <c r="B1199">
        <v>30.61</v>
      </c>
      <c r="C1199">
        <v>30.77</v>
      </c>
      <c r="D1199">
        <v>28.7</v>
      </c>
      <c r="E1199">
        <v>5732000</v>
      </c>
    </row>
    <row r="1200" spans="1:5" x14ac:dyDescent="0.25">
      <c r="A1200" s="8">
        <v>37167</v>
      </c>
      <c r="B1200">
        <v>33.49</v>
      </c>
      <c r="C1200">
        <v>34.44</v>
      </c>
      <c r="D1200">
        <v>31.2</v>
      </c>
      <c r="E1200">
        <v>7818000</v>
      </c>
    </row>
    <row r="1201" spans="1:5" x14ac:dyDescent="0.25">
      <c r="A1201" s="8">
        <v>37168</v>
      </c>
      <c r="B1201">
        <v>33.1</v>
      </c>
      <c r="C1201">
        <v>34.74</v>
      </c>
      <c r="D1201">
        <v>32.75</v>
      </c>
      <c r="E1201">
        <v>4583000</v>
      </c>
    </row>
    <row r="1202" spans="1:5" x14ac:dyDescent="0.25">
      <c r="A1202" s="8">
        <v>37169</v>
      </c>
      <c r="B1202">
        <v>31.73</v>
      </c>
      <c r="C1202">
        <v>34.49</v>
      </c>
      <c r="D1202">
        <v>31.58</v>
      </c>
      <c r="E1202">
        <v>6716000</v>
      </c>
    </row>
    <row r="1203" spans="1:5" x14ac:dyDescent="0.25">
      <c r="A1203" s="8">
        <v>37172</v>
      </c>
      <c r="B1203">
        <v>33.450000000000003</v>
      </c>
      <c r="C1203">
        <v>33.65</v>
      </c>
      <c r="D1203">
        <v>31.88</v>
      </c>
      <c r="E1203">
        <v>3103000</v>
      </c>
    </row>
    <row r="1204" spans="1:5" x14ac:dyDescent="0.25">
      <c r="A1204" s="8">
        <v>37173</v>
      </c>
      <c r="B1204">
        <v>33.39</v>
      </c>
      <c r="C1204">
        <v>34.5</v>
      </c>
      <c r="D1204">
        <v>33.380000000000003</v>
      </c>
      <c r="E1204">
        <v>3562000</v>
      </c>
    </row>
    <row r="1205" spans="1:5" x14ac:dyDescent="0.25">
      <c r="A1205" s="8">
        <v>37174</v>
      </c>
      <c r="B1205">
        <v>35.200000000000003</v>
      </c>
      <c r="C1205">
        <v>35.369999999999997</v>
      </c>
      <c r="D1205">
        <v>33.65</v>
      </c>
      <c r="E1205">
        <v>3227000</v>
      </c>
    </row>
    <row r="1206" spans="1:5" x14ac:dyDescent="0.25">
      <c r="A1206" s="8">
        <v>37175</v>
      </c>
      <c r="B1206">
        <v>36.79</v>
      </c>
      <c r="C1206">
        <v>37.5</v>
      </c>
      <c r="D1206">
        <v>35.5</v>
      </c>
      <c r="E1206">
        <v>6665000</v>
      </c>
    </row>
    <row r="1207" spans="1:5" x14ac:dyDescent="0.25">
      <c r="A1207" s="8">
        <v>37176</v>
      </c>
      <c r="B1207">
        <v>35.81</v>
      </c>
      <c r="C1207">
        <v>36.99</v>
      </c>
      <c r="D1207">
        <v>34.700000000000003</v>
      </c>
      <c r="E1207">
        <v>3696000</v>
      </c>
    </row>
    <row r="1208" spans="1:5" x14ac:dyDescent="0.25">
      <c r="A1208" s="8">
        <v>37179</v>
      </c>
      <c r="B1208">
        <v>33.17</v>
      </c>
      <c r="C1208">
        <v>35.21</v>
      </c>
      <c r="D1208">
        <v>32.94</v>
      </c>
      <c r="E1208">
        <v>6267000</v>
      </c>
    </row>
    <row r="1209" spans="1:5" x14ac:dyDescent="0.25">
      <c r="A1209" s="8">
        <v>37180</v>
      </c>
      <c r="B1209">
        <v>33.840000000000003</v>
      </c>
      <c r="C1209">
        <v>34.9</v>
      </c>
      <c r="D1209">
        <v>32.630000000000003</v>
      </c>
      <c r="E1209">
        <v>8324000</v>
      </c>
    </row>
    <row r="1210" spans="1:5" x14ac:dyDescent="0.25">
      <c r="A1210" s="8">
        <v>37181</v>
      </c>
      <c r="B1210">
        <v>32.200000000000003</v>
      </c>
      <c r="C1210">
        <v>34.08</v>
      </c>
      <c r="D1210">
        <v>32.049999999999997</v>
      </c>
      <c r="E1210">
        <v>5086000</v>
      </c>
    </row>
    <row r="1211" spans="1:5" x14ac:dyDescent="0.25">
      <c r="A1211" s="8">
        <v>37182</v>
      </c>
      <c r="B1211">
        <v>29</v>
      </c>
      <c r="C1211">
        <v>31.96</v>
      </c>
      <c r="D1211">
        <v>28.78</v>
      </c>
      <c r="E1211">
        <v>9301000</v>
      </c>
    </row>
    <row r="1212" spans="1:5" x14ac:dyDescent="0.25">
      <c r="A1212" s="8">
        <v>37183</v>
      </c>
      <c r="B1212">
        <v>26.05</v>
      </c>
      <c r="C1212">
        <v>28.22</v>
      </c>
      <c r="D1212">
        <v>25.15</v>
      </c>
      <c r="E1212">
        <v>15702000</v>
      </c>
    </row>
    <row r="1213" spans="1:5" x14ac:dyDescent="0.25">
      <c r="A1213" s="8">
        <v>37186</v>
      </c>
      <c r="B1213">
        <v>20.65</v>
      </c>
      <c r="C1213">
        <v>24.4</v>
      </c>
      <c r="D1213">
        <v>19.670000000000002</v>
      </c>
      <c r="E1213">
        <v>36400000</v>
      </c>
    </row>
    <row r="1214" spans="1:5" x14ac:dyDescent="0.25">
      <c r="A1214" s="8">
        <v>37187</v>
      </c>
      <c r="B1214">
        <v>19.79</v>
      </c>
      <c r="C1214">
        <v>23.25</v>
      </c>
      <c r="D1214">
        <v>19.62</v>
      </c>
      <c r="E1214">
        <v>27840000</v>
      </c>
    </row>
    <row r="1215" spans="1:5" x14ac:dyDescent="0.25">
      <c r="A1215" s="8">
        <v>37188</v>
      </c>
      <c r="B1215">
        <v>16.41</v>
      </c>
      <c r="C1215">
        <v>19.739999999999998</v>
      </c>
      <c r="D1215">
        <v>15.51</v>
      </c>
      <c r="E1215">
        <v>75780000</v>
      </c>
    </row>
    <row r="1216" spans="1:5" x14ac:dyDescent="0.25">
      <c r="A1216" s="8">
        <v>37189</v>
      </c>
      <c r="B1216">
        <v>16.350000000000001</v>
      </c>
      <c r="C1216">
        <v>17.95</v>
      </c>
      <c r="D1216">
        <v>16</v>
      </c>
      <c r="E1216">
        <v>39210000</v>
      </c>
    </row>
    <row r="1217" spans="1:5" x14ac:dyDescent="0.25">
      <c r="A1217" s="8">
        <v>37190</v>
      </c>
      <c r="B1217">
        <v>15.4</v>
      </c>
      <c r="C1217">
        <v>16.350000000000001</v>
      </c>
      <c r="D1217">
        <v>15.04</v>
      </c>
      <c r="E1217">
        <v>28320000</v>
      </c>
    </row>
    <row r="1218" spans="1:5" x14ac:dyDescent="0.25">
      <c r="A1218" s="8">
        <v>37193</v>
      </c>
      <c r="B1218">
        <v>13.81</v>
      </c>
      <c r="C1218">
        <v>15.55</v>
      </c>
      <c r="D1218">
        <v>13.55</v>
      </c>
      <c r="E1218">
        <v>36420000</v>
      </c>
    </row>
    <row r="1219" spans="1:5" x14ac:dyDescent="0.25">
      <c r="A1219" s="8">
        <v>37194</v>
      </c>
      <c r="B1219">
        <v>11.16</v>
      </c>
      <c r="C1219">
        <v>13.8</v>
      </c>
      <c r="D1219">
        <v>10.9</v>
      </c>
      <c r="E1219">
        <v>56550000</v>
      </c>
    </row>
    <row r="1220" spans="1:5" x14ac:dyDescent="0.25">
      <c r="A1220" s="8">
        <v>37195</v>
      </c>
      <c r="B1220">
        <v>13.9</v>
      </c>
      <c r="C1220">
        <v>14.2</v>
      </c>
      <c r="D1220">
        <v>11.75</v>
      </c>
      <c r="E1220">
        <v>43630000</v>
      </c>
    </row>
    <row r="1221" spans="1:5" x14ac:dyDescent="0.25">
      <c r="A1221" s="8">
        <v>37196</v>
      </c>
      <c r="B1221">
        <v>11.99</v>
      </c>
      <c r="C1221">
        <v>13.17</v>
      </c>
      <c r="D1221">
        <v>11.7</v>
      </c>
      <c r="E1221">
        <v>30720000</v>
      </c>
    </row>
    <row r="1222" spans="1:5" x14ac:dyDescent="0.25">
      <c r="A1222" s="8">
        <v>37197</v>
      </c>
      <c r="B1222">
        <v>11.3</v>
      </c>
      <c r="C1222">
        <v>11.85</v>
      </c>
      <c r="D1222">
        <v>10.91</v>
      </c>
      <c r="E1222">
        <v>28510000</v>
      </c>
    </row>
    <row r="1223" spans="1:5" x14ac:dyDescent="0.25">
      <c r="A1223" s="8">
        <v>37200</v>
      </c>
      <c r="B1223">
        <v>11.17</v>
      </c>
      <c r="C1223">
        <v>12.2</v>
      </c>
      <c r="D1223">
        <v>11.02</v>
      </c>
      <c r="E1223">
        <v>23340000</v>
      </c>
    </row>
    <row r="1224" spans="1:5" x14ac:dyDescent="0.25">
      <c r="A1224" s="8">
        <v>37201</v>
      </c>
      <c r="B1224">
        <v>9.67</v>
      </c>
      <c r="C1224">
        <v>11.15</v>
      </c>
      <c r="D1224">
        <v>9.3800000000000008</v>
      </c>
      <c r="E1224">
        <v>44930000</v>
      </c>
    </row>
    <row r="1225" spans="1:5" x14ac:dyDescent="0.25">
      <c r="A1225" s="8">
        <v>37202</v>
      </c>
      <c r="B1225">
        <v>9.0500000000000007</v>
      </c>
      <c r="C1225">
        <v>9.5500000000000007</v>
      </c>
      <c r="D1225">
        <v>7</v>
      </c>
      <c r="E1225">
        <v>111470000</v>
      </c>
    </row>
    <row r="1226" spans="1:5" x14ac:dyDescent="0.25">
      <c r="A1226" s="8">
        <v>37203</v>
      </c>
      <c r="B1226">
        <v>8.41</v>
      </c>
      <c r="C1226">
        <v>10</v>
      </c>
      <c r="D1226">
        <v>8.19</v>
      </c>
      <c r="E1226">
        <v>60870000</v>
      </c>
    </row>
    <row r="1227" spans="1:5" x14ac:dyDescent="0.25">
      <c r="A1227" s="8">
        <v>37204</v>
      </c>
      <c r="B1227">
        <v>8.6300000000000008</v>
      </c>
      <c r="C1227">
        <v>9.2799999999999994</v>
      </c>
      <c r="D1227">
        <v>7.21</v>
      </c>
      <c r="E1227">
        <v>75480000</v>
      </c>
    </row>
    <row r="1228" spans="1:5" x14ac:dyDescent="0.25">
      <c r="A1228" s="8">
        <v>37207</v>
      </c>
      <c r="B1228">
        <v>9.24</v>
      </c>
      <c r="C1228">
        <v>9.85</v>
      </c>
      <c r="D1228">
        <v>8.93</v>
      </c>
      <c r="E1228">
        <v>42310000</v>
      </c>
    </row>
    <row r="1229" spans="1:5" x14ac:dyDescent="0.25">
      <c r="A1229" s="8">
        <v>37208</v>
      </c>
      <c r="B1229">
        <v>9.98</v>
      </c>
      <c r="C1229">
        <v>9.99</v>
      </c>
      <c r="D1229">
        <v>9.0500000000000007</v>
      </c>
      <c r="E1229">
        <v>33240000</v>
      </c>
    </row>
    <row r="1230" spans="1:5" x14ac:dyDescent="0.25">
      <c r="A1230" s="8">
        <v>37209</v>
      </c>
      <c r="B1230">
        <v>10</v>
      </c>
      <c r="C1230">
        <v>10.28</v>
      </c>
      <c r="D1230">
        <v>9.6</v>
      </c>
      <c r="E1230">
        <v>30230000</v>
      </c>
    </row>
    <row r="1231" spans="1:5" x14ac:dyDescent="0.25">
      <c r="A1231" s="8">
        <v>37210</v>
      </c>
      <c r="B1231">
        <v>9.48</v>
      </c>
      <c r="C1231">
        <v>9.8699999999999992</v>
      </c>
      <c r="D1231">
        <v>9.25</v>
      </c>
      <c r="E1231">
        <v>20610000</v>
      </c>
    </row>
    <row r="1232" spans="1:5" x14ac:dyDescent="0.25">
      <c r="A1232" s="8">
        <v>37211</v>
      </c>
      <c r="B1232">
        <v>9</v>
      </c>
      <c r="C1232">
        <v>9.3800000000000008</v>
      </c>
      <c r="D1232">
        <v>8.93</v>
      </c>
      <c r="E1232">
        <v>16590000</v>
      </c>
    </row>
    <row r="1233" spans="1:5" x14ac:dyDescent="0.25">
      <c r="A1233" s="8">
        <v>37214</v>
      </c>
      <c r="B1233">
        <v>9.06</v>
      </c>
      <c r="C1233">
        <v>9.07</v>
      </c>
      <c r="D1233">
        <v>8.5</v>
      </c>
      <c r="E1233">
        <v>17850000</v>
      </c>
    </row>
    <row r="1234" spans="1:5" x14ac:dyDescent="0.25">
      <c r="A1234" s="8">
        <v>37215</v>
      </c>
      <c r="B1234">
        <v>6.99</v>
      </c>
      <c r="C1234">
        <v>8.3000000000000007</v>
      </c>
      <c r="D1234">
        <v>6.55</v>
      </c>
      <c r="E1234">
        <v>89900000</v>
      </c>
    </row>
    <row r="1235" spans="1:5" x14ac:dyDescent="0.25">
      <c r="A1235" s="8">
        <v>37216</v>
      </c>
      <c r="B1235">
        <v>5.01</v>
      </c>
      <c r="C1235">
        <v>7</v>
      </c>
      <c r="D1235">
        <v>4.55</v>
      </c>
      <c r="E1235">
        <v>115642000</v>
      </c>
    </row>
    <row r="1236" spans="1:5" x14ac:dyDescent="0.25">
      <c r="A1236" s="8">
        <v>37218</v>
      </c>
      <c r="B1236">
        <v>4.71</v>
      </c>
      <c r="C1236">
        <v>5.15</v>
      </c>
      <c r="D1236">
        <v>4.55</v>
      </c>
      <c r="E1236">
        <v>40700000</v>
      </c>
    </row>
    <row r="1237" spans="1:5" x14ac:dyDescent="0.25">
      <c r="A1237" s="8">
        <v>37221</v>
      </c>
      <c r="B1237">
        <v>4.01</v>
      </c>
      <c r="C1237">
        <v>4.8499999999999996</v>
      </c>
      <c r="D1237">
        <v>3.76</v>
      </c>
      <c r="E1237">
        <v>66860000</v>
      </c>
    </row>
    <row r="1238" spans="1:5" x14ac:dyDescent="0.25">
      <c r="A1238" s="8">
        <v>37222</v>
      </c>
      <c r="B1238">
        <v>4.1100000000000003</v>
      </c>
      <c r="C1238">
        <v>4.5</v>
      </c>
      <c r="D1238">
        <v>3.83</v>
      </c>
      <c r="E1238">
        <v>68840000</v>
      </c>
    </row>
    <row r="1239" spans="1:5" x14ac:dyDescent="0.25">
      <c r="A1239" s="8">
        <v>37223</v>
      </c>
      <c r="B1239">
        <v>0.61</v>
      </c>
      <c r="C1239">
        <v>3.9</v>
      </c>
      <c r="D1239">
        <v>0.6</v>
      </c>
      <c r="E1239">
        <v>340830016</v>
      </c>
    </row>
    <row r="1240" spans="1:5" x14ac:dyDescent="0.25">
      <c r="A1240" s="8">
        <v>37224</v>
      </c>
      <c r="B1240">
        <v>0.36</v>
      </c>
      <c r="C1240">
        <v>0.52</v>
      </c>
      <c r="D1240">
        <v>0.3</v>
      </c>
      <c r="E1240">
        <v>256454000</v>
      </c>
    </row>
    <row r="1241" spans="1:5" x14ac:dyDescent="0.25">
      <c r="A1241" s="8">
        <v>37225</v>
      </c>
      <c r="B1241">
        <v>0.26</v>
      </c>
      <c r="C1241">
        <v>0.38</v>
      </c>
      <c r="D1241">
        <v>0.25</v>
      </c>
      <c r="E1241">
        <v>173598000</v>
      </c>
    </row>
    <row r="1242" spans="1:5" x14ac:dyDescent="0.25">
      <c r="A1242" s="8">
        <v>37228</v>
      </c>
      <c r="B1242">
        <v>0.4</v>
      </c>
      <c r="C1242">
        <v>0.45</v>
      </c>
      <c r="D1242">
        <v>0.26</v>
      </c>
      <c r="E1242">
        <v>164240000</v>
      </c>
    </row>
    <row r="1243" spans="1:5" x14ac:dyDescent="0.25">
      <c r="A1243" s="8">
        <v>37229</v>
      </c>
      <c r="B1243">
        <v>0.87</v>
      </c>
      <c r="C1243">
        <v>0.96</v>
      </c>
      <c r="D1243">
        <v>0.57999999999999996</v>
      </c>
      <c r="E1243">
        <v>288590016</v>
      </c>
    </row>
    <row r="1244" spans="1:5" x14ac:dyDescent="0.25">
      <c r="A1244" s="8">
        <v>37230</v>
      </c>
      <c r="B1244">
        <v>1.01</v>
      </c>
      <c r="C1244">
        <v>1.26</v>
      </c>
      <c r="D1244">
        <v>0.94</v>
      </c>
      <c r="E1244">
        <v>234876000</v>
      </c>
    </row>
    <row r="1245" spans="1:5" x14ac:dyDescent="0.25">
      <c r="A1245" s="8">
        <v>37231</v>
      </c>
      <c r="B1245">
        <v>0.66</v>
      </c>
      <c r="C1245">
        <v>0.9</v>
      </c>
      <c r="D1245">
        <v>0.6</v>
      </c>
      <c r="E1245">
        <v>129482000</v>
      </c>
    </row>
    <row r="1246" spans="1:5" x14ac:dyDescent="0.25">
      <c r="A1246" s="8">
        <v>37232</v>
      </c>
      <c r="B1246">
        <v>0.75</v>
      </c>
      <c r="C1246">
        <v>0.84</v>
      </c>
      <c r="D1246">
        <v>0.67</v>
      </c>
      <c r="E1246">
        <v>59284000</v>
      </c>
    </row>
    <row r="1247" spans="1:5" x14ac:dyDescent="0.25">
      <c r="A1247" s="8">
        <v>37235</v>
      </c>
      <c r="B1247">
        <v>0.81</v>
      </c>
      <c r="C1247">
        <v>0.9</v>
      </c>
      <c r="D1247">
        <v>0.79</v>
      </c>
      <c r="E1247">
        <v>58436000</v>
      </c>
    </row>
    <row r="1248" spans="1:5" x14ac:dyDescent="0.25">
      <c r="A1248" s="8">
        <v>37236</v>
      </c>
      <c r="B1248">
        <v>0.72</v>
      </c>
      <c r="C1248">
        <v>0.86</v>
      </c>
      <c r="D1248">
        <v>0.71</v>
      </c>
      <c r="E1248">
        <v>45070000</v>
      </c>
    </row>
    <row r="1249" spans="1:5" x14ac:dyDescent="0.25">
      <c r="A1249" s="8">
        <v>37237</v>
      </c>
      <c r="B1249">
        <v>0.66</v>
      </c>
      <c r="C1249">
        <v>0.78</v>
      </c>
      <c r="D1249">
        <v>0.51</v>
      </c>
      <c r="E1249">
        <v>84285000</v>
      </c>
    </row>
    <row r="1250" spans="1:5" x14ac:dyDescent="0.25">
      <c r="A1250" s="8">
        <v>37238</v>
      </c>
      <c r="B1250">
        <v>0.66</v>
      </c>
      <c r="C1250">
        <v>0.69</v>
      </c>
      <c r="D1250">
        <v>0.6</v>
      </c>
      <c r="E1250">
        <v>30535000</v>
      </c>
    </row>
    <row r="1251" spans="1:5" x14ac:dyDescent="0.25">
      <c r="A1251" s="8">
        <v>37239</v>
      </c>
      <c r="B1251">
        <v>0.63</v>
      </c>
      <c r="C1251">
        <v>0.67</v>
      </c>
      <c r="D1251">
        <v>0.59</v>
      </c>
      <c r="E1251">
        <v>18385000</v>
      </c>
    </row>
    <row r="1252" spans="1:5" x14ac:dyDescent="0.25">
      <c r="A1252" s="8">
        <v>37242</v>
      </c>
      <c r="B1252">
        <v>0.56999999999999995</v>
      </c>
      <c r="C1252">
        <v>0.64</v>
      </c>
      <c r="D1252">
        <v>0.55000000000000004</v>
      </c>
      <c r="E1252">
        <v>30933000</v>
      </c>
    </row>
    <row r="1253" spans="1:5" x14ac:dyDescent="0.25">
      <c r="A1253" s="8">
        <v>37243</v>
      </c>
      <c r="B1253">
        <v>0.5</v>
      </c>
      <c r="C1253">
        <v>0.59</v>
      </c>
      <c r="D1253">
        <v>0.5</v>
      </c>
      <c r="E1253">
        <v>33141000</v>
      </c>
    </row>
    <row r="1254" spans="1:5" x14ac:dyDescent="0.25">
      <c r="A1254" s="8">
        <v>37244</v>
      </c>
      <c r="B1254">
        <v>0.44</v>
      </c>
      <c r="C1254">
        <v>0.51</v>
      </c>
      <c r="D1254">
        <v>0.41</v>
      </c>
      <c r="E1254">
        <v>39169000</v>
      </c>
    </row>
    <row r="1255" spans="1:5" x14ac:dyDescent="0.25">
      <c r="A1255" s="8">
        <v>37245</v>
      </c>
      <c r="B1255">
        <v>0.42</v>
      </c>
      <c r="C1255">
        <v>0.44</v>
      </c>
      <c r="D1255">
        <v>0.4</v>
      </c>
      <c r="E1255">
        <v>21422000</v>
      </c>
    </row>
    <row r="1256" spans="1:5" x14ac:dyDescent="0.25">
      <c r="A1256" s="8">
        <v>37246</v>
      </c>
      <c r="B1256">
        <v>0.53</v>
      </c>
      <c r="C1256">
        <v>0.59</v>
      </c>
      <c r="D1256">
        <v>0.45</v>
      </c>
      <c r="E1256">
        <v>36114000</v>
      </c>
    </row>
    <row r="1257" spans="1:5" x14ac:dyDescent="0.25">
      <c r="A1257" s="8">
        <v>37249</v>
      </c>
      <c r="B1257">
        <v>0.65</v>
      </c>
      <c r="C1257">
        <v>0.65</v>
      </c>
      <c r="D1257">
        <v>0.56999999999999995</v>
      </c>
      <c r="E1257">
        <v>18791000</v>
      </c>
    </row>
    <row r="1258" spans="1:5" x14ac:dyDescent="0.25">
      <c r="A1258" s="8">
        <v>37251</v>
      </c>
      <c r="B1258">
        <v>0.65</v>
      </c>
      <c r="C1258">
        <v>0.74</v>
      </c>
      <c r="D1258">
        <v>0.65</v>
      </c>
      <c r="E1258">
        <v>32005000</v>
      </c>
    </row>
    <row r="1259" spans="1:5" x14ac:dyDescent="0.25">
      <c r="A1259" s="8">
        <v>37252</v>
      </c>
      <c r="B1259">
        <v>0.6</v>
      </c>
      <c r="C1259">
        <v>0.68</v>
      </c>
      <c r="D1259">
        <v>0.56000000000000005</v>
      </c>
      <c r="E1259">
        <v>26302000</v>
      </c>
    </row>
    <row r="1260" spans="1:5" x14ac:dyDescent="0.25">
      <c r="A1260" s="8">
        <v>37253</v>
      </c>
      <c r="B1260">
        <v>0.6</v>
      </c>
      <c r="C1260">
        <v>0.61</v>
      </c>
      <c r="D1260">
        <v>0.56000000000000005</v>
      </c>
      <c r="E1260">
        <v>18203000</v>
      </c>
    </row>
    <row r="1261" spans="1:5" x14ac:dyDescent="0.25">
      <c r="A1261" s="8">
        <v>37256</v>
      </c>
      <c r="B1261">
        <v>0.6</v>
      </c>
      <c r="C1261">
        <v>0.6</v>
      </c>
      <c r="D1261">
        <v>0.55000000000000004</v>
      </c>
      <c r="E1261">
        <v>20240000</v>
      </c>
    </row>
    <row r="1262" spans="1:5" x14ac:dyDescent="0.25">
      <c r="A1262" s="8">
        <v>37258</v>
      </c>
      <c r="B1262">
        <v>0.63</v>
      </c>
      <c r="C1262">
        <v>0.64</v>
      </c>
      <c r="D1262">
        <v>0.57999999999999996</v>
      </c>
      <c r="E1262">
        <v>20435000</v>
      </c>
    </row>
    <row r="1263" spans="1:5" x14ac:dyDescent="0.25">
      <c r="A1263" s="8">
        <v>37259</v>
      </c>
      <c r="B1263">
        <v>0.64</v>
      </c>
      <c r="C1263">
        <v>0.69</v>
      </c>
      <c r="D1263">
        <v>0.63</v>
      </c>
      <c r="E1263">
        <v>19915000</v>
      </c>
    </row>
    <row r="1264" spans="1:5" x14ac:dyDescent="0.25">
      <c r="A1264" s="8">
        <v>37260</v>
      </c>
      <c r="B1264">
        <v>0.66</v>
      </c>
      <c r="C1264">
        <v>0.69</v>
      </c>
      <c r="D1264">
        <v>0.65</v>
      </c>
      <c r="E1264">
        <v>17320000</v>
      </c>
    </row>
    <row r="1265" spans="1:5" x14ac:dyDescent="0.25">
      <c r="A1265" s="8">
        <v>37263</v>
      </c>
      <c r="B1265">
        <v>0.68</v>
      </c>
      <c r="C1265">
        <v>0.7</v>
      </c>
      <c r="D1265">
        <v>0.67</v>
      </c>
      <c r="E1265">
        <v>16492000</v>
      </c>
    </row>
    <row r="1266" spans="1:5" x14ac:dyDescent="0.25">
      <c r="A1266" s="8">
        <v>37264</v>
      </c>
      <c r="B1266">
        <v>0.73</v>
      </c>
      <c r="C1266">
        <v>0.74</v>
      </c>
      <c r="D1266">
        <v>0.7</v>
      </c>
      <c r="E1266">
        <v>24471000</v>
      </c>
    </row>
    <row r="1267" spans="1:5" x14ac:dyDescent="0.25">
      <c r="A1267" s="8">
        <v>37265</v>
      </c>
      <c r="B1267">
        <v>0.79</v>
      </c>
      <c r="C1267">
        <v>0.81</v>
      </c>
      <c r="D1267">
        <v>0.76</v>
      </c>
      <c r="E1267">
        <v>28912000</v>
      </c>
    </row>
    <row r="1268" spans="1:5" x14ac:dyDescent="0.25">
      <c r="A1268" s="8">
        <v>37266</v>
      </c>
      <c r="B1268">
        <v>0.67</v>
      </c>
      <c r="C1268">
        <v>0.78</v>
      </c>
      <c r="D1268">
        <v>0.61</v>
      </c>
      <c r="E1268">
        <v>38752000</v>
      </c>
    </row>
    <row r="1269" spans="1:5" x14ac:dyDescent="0.25">
      <c r="A1269" s="8">
        <v>37267</v>
      </c>
      <c r="B1269">
        <v>0.12</v>
      </c>
      <c r="C1269">
        <v>1.1299999999999999</v>
      </c>
      <c r="D1269">
        <v>0.12</v>
      </c>
      <c r="E1269" t="s">
        <v>171</v>
      </c>
    </row>
    <row r="1270" spans="1:5" x14ac:dyDescent="0.25">
      <c r="A1270" s="8">
        <v>37271</v>
      </c>
      <c r="B1270">
        <v>0.5</v>
      </c>
      <c r="C1270">
        <v>0.5</v>
      </c>
      <c r="D1270">
        <v>0.22</v>
      </c>
      <c r="E1270">
        <v>1029400</v>
      </c>
    </row>
    <row r="1271" spans="1:5" x14ac:dyDescent="0.25">
      <c r="A1271" s="8">
        <v>37272</v>
      </c>
      <c r="B1271">
        <v>0.30499999999999999</v>
      </c>
      <c r="C1271">
        <v>0.32</v>
      </c>
      <c r="D1271">
        <v>0.25</v>
      </c>
      <c r="E1271">
        <v>53342000</v>
      </c>
    </row>
    <row r="1272" spans="1:5" x14ac:dyDescent="0.25">
      <c r="A1272" s="8">
        <v>37273</v>
      </c>
      <c r="B1272">
        <v>0.38</v>
      </c>
      <c r="C1272">
        <v>0.38</v>
      </c>
      <c r="D1272">
        <v>0.27</v>
      </c>
      <c r="E1272">
        <v>29315000</v>
      </c>
    </row>
    <row r="1273" spans="1:5" x14ac:dyDescent="0.25">
      <c r="A1273" s="8">
        <v>37274</v>
      </c>
      <c r="B1273">
        <v>0.51500000000000001</v>
      </c>
      <c r="C1273">
        <v>0.57499999999999996</v>
      </c>
      <c r="D1273">
        <v>0.35</v>
      </c>
      <c r="E1273">
        <v>40183000</v>
      </c>
    </row>
    <row r="1274" spans="1:5" x14ac:dyDescent="0.25">
      <c r="A1274" s="8">
        <v>37278</v>
      </c>
      <c r="B1274">
        <v>0.435</v>
      </c>
      <c r="C1274">
        <v>0.54</v>
      </c>
      <c r="D1274">
        <v>0.39</v>
      </c>
      <c r="E1274">
        <v>24017200</v>
      </c>
    </row>
    <row r="1275" spans="1:5" x14ac:dyDescent="0.25">
      <c r="A1275" s="8">
        <v>37279</v>
      </c>
      <c r="B1275">
        <v>0.34</v>
      </c>
      <c r="C1275">
        <v>0.41499999999999998</v>
      </c>
      <c r="D1275">
        <v>0.33</v>
      </c>
      <c r="E1275">
        <v>19865600</v>
      </c>
    </row>
    <row r="1276" spans="1:5" x14ac:dyDescent="0.25">
      <c r="A1276" s="8">
        <v>37280</v>
      </c>
      <c r="B1276">
        <v>0.45</v>
      </c>
      <c r="C1276">
        <v>0.5</v>
      </c>
      <c r="D1276">
        <v>0.33</v>
      </c>
      <c r="E1276">
        <v>19133000</v>
      </c>
    </row>
    <row r="1277" spans="1:5" x14ac:dyDescent="0.25">
      <c r="A1277" s="8">
        <v>37281</v>
      </c>
      <c r="B1277">
        <v>0.48499999999999999</v>
      </c>
      <c r="C1277">
        <v>0.5</v>
      </c>
      <c r="D1277">
        <v>0.42</v>
      </c>
      <c r="E1277">
        <v>21692700</v>
      </c>
    </row>
    <row r="1278" spans="1:5" x14ac:dyDescent="0.25">
      <c r="A1278" s="8">
        <v>37284</v>
      </c>
      <c r="B1278">
        <v>0.44500000000000001</v>
      </c>
      <c r="C1278">
        <v>0.48499999999999999</v>
      </c>
      <c r="D1278">
        <v>0.42</v>
      </c>
      <c r="E1278">
        <v>15408700</v>
      </c>
    </row>
    <row r="1279" spans="1:5" x14ac:dyDescent="0.25">
      <c r="A1279" s="8">
        <v>37285</v>
      </c>
      <c r="B1279">
        <v>0.42499999999999999</v>
      </c>
      <c r="C1279">
        <v>0.44</v>
      </c>
      <c r="D1279">
        <v>0.105</v>
      </c>
      <c r="E1279">
        <v>17322900</v>
      </c>
    </row>
    <row r="1280" spans="1:5" x14ac:dyDescent="0.25">
      <c r="A1280" s="8">
        <v>37286</v>
      </c>
      <c r="B1280">
        <v>0.40500000000000003</v>
      </c>
      <c r="C1280">
        <v>0.45500000000000002</v>
      </c>
      <c r="D1280">
        <v>0.4</v>
      </c>
      <c r="E1280">
        <v>14402100</v>
      </c>
    </row>
    <row r="1281" spans="1:5" x14ac:dyDescent="0.25">
      <c r="A1281" s="8">
        <v>37287</v>
      </c>
      <c r="B1281">
        <v>0.41499999999999998</v>
      </c>
      <c r="C1281">
        <v>0.44</v>
      </c>
      <c r="D1281">
        <v>0.32</v>
      </c>
      <c r="E1281">
        <v>11980200</v>
      </c>
    </row>
    <row r="1282" spans="1:5" x14ac:dyDescent="0.25">
      <c r="A1282" s="8">
        <v>37288</v>
      </c>
      <c r="B1282">
        <v>0.39750000000000002</v>
      </c>
      <c r="C1282">
        <v>0.41</v>
      </c>
      <c r="D1282">
        <v>0.38</v>
      </c>
      <c r="E1282">
        <v>7852400</v>
      </c>
    </row>
    <row r="1283" spans="1:5" x14ac:dyDescent="0.25">
      <c r="A1283" s="8">
        <v>37291</v>
      </c>
      <c r="B1283">
        <v>0.35</v>
      </c>
      <c r="C1283">
        <v>0.39</v>
      </c>
      <c r="D1283">
        <v>0.32</v>
      </c>
      <c r="E1283">
        <v>10819000</v>
      </c>
    </row>
    <row r="1284" spans="1:5" x14ac:dyDescent="0.25">
      <c r="A1284" s="8">
        <v>37292</v>
      </c>
      <c r="B1284">
        <v>0.32500000000000001</v>
      </c>
      <c r="C1284">
        <v>0.56000000000000005</v>
      </c>
      <c r="D1284">
        <v>0.30499999999999999</v>
      </c>
      <c r="E1284">
        <v>13473700</v>
      </c>
    </row>
    <row r="1285" spans="1:5" x14ac:dyDescent="0.25">
      <c r="A1285" s="8">
        <v>37293</v>
      </c>
      <c r="B1285">
        <v>0.29199999999999998</v>
      </c>
      <c r="C1285">
        <v>0.33500000000000002</v>
      </c>
      <c r="D1285">
        <v>0.26</v>
      </c>
      <c r="E1285">
        <v>13051300</v>
      </c>
    </row>
    <row r="1286" spans="1:5" x14ac:dyDescent="0.25">
      <c r="A1286" s="8">
        <v>37294</v>
      </c>
      <c r="B1286">
        <v>0.34899999999999998</v>
      </c>
      <c r="C1286">
        <v>0.47</v>
      </c>
      <c r="D1286">
        <v>0.28000000000000003</v>
      </c>
      <c r="E1286">
        <v>10024400</v>
      </c>
    </row>
    <row r="1287" spans="1:5" x14ac:dyDescent="0.25">
      <c r="A1287" s="8">
        <v>37295</v>
      </c>
      <c r="B1287">
        <v>0.378</v>
      </c>
      <c r="C1287">
        <v>0.39500000000000002</v>
      </c>
      <c r="D1287">
        <v>0.36</v>
      </c>
      <c r="E1287">
        <v>7380900</v>
      </c>
    </row>
    <row r="1288" spans="1:5" x14ac:dyDescent="0.25">
      <c r="A1288" s="8">
        <v>37298</v>
      </c>
      <c r="B1288">
        <v>0.34200000000000003</v>
      </c>
      <c r="C1288">
        <v>0.38200000000000001</v>
      </c>
      <c r="D1288">
        <v>0.31</v>
      </c>
      <c r="E1288">
        <v>6858900</v>
      </c>
    </row>
    <row r="1289" spans="1:5" x14ac:dyDescent="0.25">
      <c r="A1289" s="8">
        <v>37299</v>
      </c>
      <c r="B1289">
        <v>0.33700000000000002</v>
      </c>
      <c r="C1289">
        <v>0.36599999999999999</v>
      </c>
      <c r="D1289">
        <v>0.31</v>
      </c>
      <c r="E1289">
        <v>5100300</v>
      </c>
    </row>
    <row r="1290" spans="1:5" x14ac:dyDescent="0.25">
      <c r="A1290" s="8">
        <v>37300</v>
      </c>
      <c r="B1290">
        <v>0.28000000000000003</v>
      </c>
      <c r="C1290">
        <v>0.315</v>
      </c>
      <c r="D1290">
        <v>0.24</v>
      </c>
      <c r="E1290">
        <v>34989000</v>
      </c>
    </row>
    <row r="1291" spans="1:5" x14ac:dyDescent="0.25">
      <c r="A1291" s="8">
        <v>37301</v>
      </c>
      <c r="B1291">
        <v>0.255</v>
      </c>
      <c r="C1291">
        <v>0.28000000000000003</v>
      </c>
      <c r="D1291">
        <v>0.23</v>
      </c>
      <c r="E1291">
        <v>12922400</v>
      </c>
    </row>
    <row r="1292" spans="1:5" x14ac:dyDescent="0.25">
      <c r="A1292" s="8">
        <v>37302</v>
      </c>
      <c r="B1292">
        <v>0.26500000000000001</v>
      </c>
      <c r="C1292">
        <v>0.26500000000000001</v>
      </c>
      <c r="D1292">
        <v>0.23</v>
      </c>
      <c r="E1292">
        <v>7471800</v>
      </c>
    </row>
    <row r="1293" spans="1:5" x14ac:dyDescent="0.25">
      <c r="A1293" s="8">
        <v>37306</v>
      </c>
      <c r="B1293">
        <v>0.245</v>
      </c>
      <c r="C1293">
        <v>0.26500000000000001</v>
      </c>
      <c r="D1293">
        <v>0.22500000000000001</v>
      </c>
      <c r="E1293">
        <v>11761800</v>
      </c>
    </row>
    <row r="1294" spans="1:5" x14ac:dyDescent="0.25">
      <c r="A1294" s="8">
        <v>37307</v>
      </c>
      <c r="B1294">
        <v>0.22</v>
      </c>
      <c r="C1294">
        <v>0.245</v>
      </c>
      <c r="D1294">
        <v>0.22</v>
      </c>
      <c r="E1294">
        <v>11811400</v>
      </c>
    </row>
    <row r="1295" spans="1:5" x14ac:dyDescent="0.25">
      <c r="A1295" s="8">
        <v>37308</v>
      </c>
      <c r="B1295">
        <v>0.20200000000000001</v>
      </c>
      <c r="C1295">
        <v>0.223</v>
      </c>
      <c r="D1295">
        <v>0.2</v>
      </c>
      <c r="E1295">
        <v>13238600</v>
      </c>
    </row>
    <row r="1296" spans="1:5" x14ac:dyDescent="0.25">
      <c r="A1296" s="8">
        <v>37309</v>
      </c>
      <c r="B1296">
        <v>0.182</v>
      </c>
      <c r="C1296">
        <v>0.21099999999999999</v>
      </c>
      <c r="D1296">
        <v>6.0000000000000001E-3</v>
      </c>
      <c r="E1296">
        <v>13913700</v>
      </c>
    </row>
    <row r="1297" spans="1:5" x14ac:dyDescent="0.25">
      <c r="A1297" s="8">
        <v>37312</v>
      </c>
      <c r="B1297">
        <v>0.25</v>
      </c>
      <c r="C1297">
        <v>0.255</v>
      </c>
      <c r="D1297">
        <v>0.16500000000000001</v>
      </c>
      <c r="E1297">
        <v>16053400</v>
      </c>
    </row>
    <row r="1298" spans="1:5" x14ac:dyDescent="0.25">
      <c r="A1298" s="8">
        <v>37313</v>
      </c>
      <c r="B1298">
        <v>0.27500000000000002</v>
      </c>
      <c r="C1298">
        <v>0.28000000000000003</v>
      </c>
      <c r="D1298">
        <v>0.245</v>
      </c>
      <c r="E1298">
        <v>7723700</v>
      </c>
    </row>
    <row r="1299" spans="1:5" x14ac:dyDescent="0.25">
      <c r="A1299" s="8">
        <v>37314</v>
      </c>
      <c r="B1299">
        <v>0.27500000000000002</v>
      </c>
      <c r="C1299">
        <v>0.28499999999999998</v>
      </c>
      <c r="D1299">
        <v>0.245</v>
      </c>
      <c r="E1299">
        <v>7740500</v>
      </c>
    </row>
    <row r="1300" spans="1:5" x14ac:dyDescent="0.25">
      <c r="A1300" s="8">
        <v>37315</v>
      </c>
      <c r="B1300">
        <v>0.27500000000000002</v>
      </c>
      <c r="C1300">
        <v>0.27900000000000003</v>
      </c>
      <c r="D1300">
        <v>0.25</v>
      </c>
      <c r="E1300">
        <v>5062200</v>
      </c>
    </row>
    <row r="1301" spans="1:5" x14ac:dyDescent="0.25">
      <c r="A1301" s="8">
        <v>37316</v>
      </c>
      <c r="B1301">
        <v>0.27500000000000002</v>
      </c>
      <c r="C1301">
        <v>0.28000000000000003</v>
      </c>
      <c r="D1301">
        <v>0.25</v>
      </c>
      <c r="E1301">
        <v>3100700</v>
      </c>
    </row>
    <row r="1302" spans="1:5" x14ac:dyDescent="0.25">
      <c r="A1302" s="8">
        <v>37319</v>
      </c>
      <c r="B1302">
        <v>0.26</v>
      </c>
      <c r="C1302">
        <v>0.27500000000000002</v>
      </c>
      <c r="D1302">
        <v>0.22</v>
      </c>
      <c r="E1302">
        <v>4953400</v>
      </c>
    </row>
    <row r="1303" spans="1:5" x14ac:dyDescent="0.25">
      <c r="A1303" s="8">
        <v>37320</v>
      </c>
      <c r="B1303">
        <v>0.25</v>
      </c>
      <c r="C1303">
        <v>0.26</v>
      </c>
      <c r="D1303">
        <v>0.23</v>
      </c>
      <c r="E1303">
        <v>6376400</v>
      </c>
    </row>
    <row r="1304" spans="1:5" x14ac:dyDescent="0.25">
      <c r="A1304" s="8">
        <v>37321</v>
      </c>
      <c r="B1304">
        <v>0.245</v>
      </c>
      <c r="C1304">
        <v>0.255</v>
      </c>
      <c r="D1304">
        <v>0.21</v>
      </c>
      <c r="E1304">
        <v>3303700</v>
      </c>
    </row>
    <row r="1305" spans="1:5" x14ac:dyDescent="0.25">
      <c r="A1305" s="8">
        <v>37322</v>
      </c>
      <c r="B1305">
        <v>0.245</v>
      </c>
      <c r="C1305">
        <v>0.255</v>
      </c>
      <c r="D1305">
        <v>0.23599999999999999</v>
      </c>
      <c r="E1305">
        <v>5411700</v>
      </c>
    </row>
    <row r="1306" spans="1:5" x14ac:dyDescent="0.25">
      <c r="A1306" s="8">
        <v>37323</v>
      </c>
      <c r="B1306">
        <v>0.24</v>
      </c>
      <c r="C1306">
        <v>0.41</v>
      </c>
      <c r="D1306">
        <v>0.23499999999999999</v>
      </c>
      <c r="E1306">
        <v>4666900</v>
      </c>
    </row>
    <row r="1307" spans="1:5" x14ac:dyDescent="0.25">
      <c r="A1307" s="8">
        <v>37326</v>
      </c>
      <c r="B1307">
        <v>0.255</v>
      </c>
      <c r="C1307">
        <v>0.255</v>
      </c>
      <c r="D1307">
        <v>0.23269999999999999</v>
      </c>
      <c r="E1307">
        <v>6317000</v>
      </c>
    </row>
    <row r="1308" spans="1:5" x14ac:dyDescent="0.25">
      <c r="A1308" s="8">
        <v>37327</v>
      </c>
      <c r="B1308">
        <v>0.25</v>
      </c>
      <c r="C1308">
        <v>0.26</v>
      </c>
      <c r="D1308">
        <v>0.23</v>
      </c>
      <c r="E1308">
        <v>3356700</v>
      </c>
    </row>
    <row r="1309" spans="1:5" x14ac:dyDescent="0.25">
      <c r="A1309" s="8">
        <v>37328</v>
      </c>
      <c r="B1309">
        <v>0.245</v>
      </c>
      <c r="C1309">
        <v>0.26</v>
      </c>
      <c r="D1309">
        <v>0.24</v>
      </c>
      <c r="E1309">
        <v>3053600</v>
      </c>
    </row>
    <row r="1310" spans="1:5" x14ac:dyDescent="0.25">
      <c r="A1310" s="8">
        <v>37329</v>
      </c>
      <c r="B1310">
        <v>0.25</v>
      </c>
      <c r="C1310">
        <v>0.255</v>
      </c>
      <c r="D1310">
        <v>0.2</v>
      </c>
      <c r="E1310">
        <v>2747500</v>
      </c>
    </row>
    <row r="1311" spans="1:5" x14ac:dyDescent="0.25">
      <c r="A1311" s="8">
        <v>37330</v>
      </c>
      <c r="B1311">
        <v>0.245</v>
      </c>
      <c r="C1311">
        <v>0.255</v>
      </c>
      <c r="D1311">
        <v>0.23</v>
      </c>
      <c r="E1311">
        <v>3102500</v>
      </c>
    </row>
    <row r="1312" spans="1:5" x14ac:dyDescent="0.25">
      <c r="A1312" s="8">
        <v>37333</v>
      </c>
      <c r="B1312">
        <v>0.245</v>
      </c>
      <c r="C1312">
        <v>0.254</v>
      </c>
      <c r="D1312">
        <v>0.23</v>
      </c>
      <c r="E1312">
        <v>5609200</v>
      </c>
    </row>
    <row r="1313" spans="1:5" x14ac:dyDescent="0.25">
      <c r="A1313" s="8">
        <v>37334</v>
      </c>
      <c r="B1313">
        <v>0.23699999999999999</v>
      </c>
      <c r="C1313">
        <v>0.245</v>
      </c>
      <c r="D1313">
        <v>0.23699999999999999</v>
      </c>
      <c r="E1313">
        <v>3389100</v>
      </c>
    </row>
    <row r="1314" spans="1:5" x14ac:dyDescent="0.25">
      <c r="A1314" s="8">
        <v>37335</v>
      </c>
      <c r="B1314">
        <v>0.21</v>
      </c>
      <c r="C1314">
        <v>0.23499999999999999</v>
      </c>
      <c r="D1314">
        <v>0.21</v>
      </c>
      <c r="E1314">
        <v>5640800</v>
      </c>
    </row>
    <row r="1315" spans="1:5" x14ac:dyDescent="0.25">
      <c r="A1315" s="8">
        <v>37336</v>
      </c>
      <c r="B1315">
        <v>0.21</v>
      </c>
      <c r="C1315">
        <v>0.28000000000000003</v>
      </c>
      <c r="D1315">
        <v>0.20499999999999999</v>
      </c>
      <c r="E1315">
        <v>3661900</v>
      </c>
    </row>
    <row r="1316" spans="1:5" x14ac:dyDescent="0.25">
      <c r="A1316" s="8">
        <v>37337</v>
      </c>
      <c r="B1316">
        <v>0.21</v>
      </c>
      <c r="C1316">
        <v>0.22</v>
      </c>
      <c r="D1316">
        <v>0.2</v>
      </c>
      <c r="E1316">
        <v>4550100</v>
      </c>
    </row>
    <row r="1317" spans="1:5" x14ac:dyDescent="0.25">
      <c r="A1317" s="8">
        <v>37340</v>
      </c>
      <c r="B1317">
        <v>0.21</v>
      </c>
      <c r="C1317">
        <v>0.3</v>
      </c>
      <c r="D1317">
        <v>0.19</v>
      </c>
      <c r="E1317">
        <v>2191000</v>
      </c>
    </row>
    <row r="1318" spans="1:5" x14ac:dyDescent="0.25">
      <c r="A1318" s="8">
        <v>37341</v>
      </c>
      <c r="B1318">
        <v>0.2</v>
      </c>
      <c r="C1318">
        <v>0.21</v>
      </c>
      <c r="D1318">
        <v>0.2</v>
      </c>
      <c r="E1318">
        <v>3204800</v>
      </c>
    </row>
    <row r="1319" spans="1:5" x14ac:dyDescent="0.25">
      <c r="A1319" s="8">
        <v>37342</v>
      </c>
      <c r="B1319">
        <v>0.19500000000000001</v>
      </c>
      <c r="C1319">
        <v>0.2</v>
      </c>
      <c r="D1319">
        <v>0.18</v>
      </c>
      <c r="E1319">
        <v>3438100</v>
      </c>
    </row>
    <row r="1320" spans="1:5" x14ac:dyDescent="0.25">
      <c r="A1320" s="8">
        <v>37343</v>
      </c>
      <c r="B1320">
        <v>0.19500000000000001</v>
      </c>
      <c r="C1320">
        <v>0.19500000000000001</v>
      </c>
      <c r="D1320">
        <v>0.18</v>
      </c>
      <c r="E1320">
        <v>4738400</v>
      </c>
    </row>
    <row r="1321" spans="1:5" x14ac:dyDescent="0.25">
      <c r="A1321" s="8">
        <v>37347</v>
      </c>
      <c r="B1321">
        <v>0.23</v>
      </c>
      <c r="C1321">
        <v>0.24</v>
      </c>
      <c r="D1321">
        <v>0.19</v>
      </c>
      <c r="E1321">
        <v>4199700</v>
      </c>
    </row>
    <row r="1322" spans="1:5" x14ac:dyDescent="0.25">
      <c r="A1322" s="8">
        <v>37348</v>
      </c>
      <c r="B1322">
        <v>0.25</v>
      </c>
      <c r="C1322">
        <v>0.255</v>
      </c>
      <c r="D1322">
        <v>0.22500000000000001</v>
      </c>
      <c r="E1322">
        <v>5652300</v>
      </c>
    </row>
    <row r="1323" spans="1:5" x14ac:dyDescent="0.25">
      <c r="A1323" s="8">
        <v>37349</v>
      </c>
      <c r="B1323">
        <v>0.27500000000000002</v>
      </c>
      <c r="C1323">
        <v>0.28499999999999998</v>
      </c>
      <c r="D1323">
        <v>0.25</v>
      </c>
      <c r="E1323">
        <v>5295900</v>
      </c>
    </row>
    <row r="1324" spans="1:5" x14ac:dyDescent="0.25">
      <c r="A1324" s="8">
        <v>37350</v>
      </c>
      <c r="B1324">
        <v>0.28499999999999998</v>
      </c>
      <c r="C1324">
        <v>0.28999999999999998</v>
      </c>
      <c r="D1324">
        <v>0.25</v>
      </c>
      <c r="E1324">
        <v>4575700</v>
      </c>
    </row>
    <row r="1325" spans="1:5" x14ac:dyDescent="0.25">
      <c r="A1325" s="8">
        <v>37351</v>
      </c>
      <c r="B1325">
        <v>0.33</v>
      </c>
      <c r="C1325">
        <v>0.33500000000000002</v>
      </c>
      <c r="D1325">
        <v>0.28000000000000003</v>
      </c>
      <c r="E1325">
        <v>8399100</v>
      </c>
    </row>
    <row r="1326" spans="1:5" x14ac:dyDescent="0.25">
      <c r="A1326" s="8">
        <v>37354</v>
      </c>
      <c r="B1326">
        <v>0.32</v>
      </c>
      <c r="C1326">
        <v>0.34</v>
      </c>
      <c r="D1326">
        <v>0.30499999999999999</v>
      </c>
      <c r="E1326">
        <v>6638100</v>
      </c>
    </row>
    <row r="1327" spans="1:5" x14ac:dyDescent="0.25">
      <c r="A1327" s="8">
        <v>37355</v>
      </c>
      <c r="B1327">
        <v>0.28999999999999998</v>
      </c>
      <c r="C1327">
        <v>0.33</v>
      </c>
      <c r="D1327">
        <v>0.28000000000000003</v>
      </c>
      <c r="E1327">
        <v>5275100</v>
      </c>
    </row>
    <row r="1328" spans="1:5" x14ac:dyDescent="0.25">
      <c r="A1328" s="8">
        <v>37356</v>
      </c>
      <c r="B1328">
        <v>0.27</v>
      </c>
      <c r="C1328">
        <v>0.34</v>
      </c>
      <c r="D1328">
        <v>0.26500000000000001</v>
      </c>
      <c r="E1328">
        <v>3581700</v>
      </c>
    </row>
    <row r="1329" spans="1:5" x14ac:dyDescent="0.25">
      <c r="A1329" s="8">
        <v>37357</v>
      </c>
      <c r="B1329">
        <v>0.255</v>
      </c>
      <c r="C1329">
        <v>0.28000000000000003</v>
      </c>
      <c r="D1329">
        <v>0.251</v>
      </c>
      <c r="E1329">
        <v>3177400</v>
      </c>
    </row>
    <row r="1330" spans="1:5" x14ac:dyDescent="0.25">
      <c r="A1330" s="8">
        <v>37358</v>
      </c>
      <c r="B1330">
        <v>0.24</v>
      </c>
      <c r="C1330">
        <v>0.26</v>
      </c>
      <c r="D1330">
        <v>0.23</v>
      </c>
      <c r="E1330">
        <v>5531000</v>
      </c>
    </row>
    <row r="1331" spans="1:5" x14ac:dyDescent="0.25">
      <c r="A1331" s="8">
        <v>37361</v>
      </c>
      <c r="B1331">
        <v>0.22</v>
      </c>
      <c r="C1331">
        <v>0.3</v>
      </c>
      <c r="D1331">
        <v>0.21</v>
      </c>
      <c r="E1331">
        <v>3228800</v>
      </c>
    </row>
    <row r="1332" spans="1:5" x14ac:dyDescent="0.25">
      <c r="A1332" s="8">
        <v>37362</v>
      </c>
      <c r="B1332">
        <v>0.245</v>
      </c>
      <c r="C1332">
        <v>0.255</v>
      </c>
      <c r="D1332">
        <v>0.215</v>
      </c>
      <c r="E1332">
        <v>2960400</v>
      </c>
    </row>
    <row r="1333" spans="1:5" x14ac:dyDescent="0.25">
      <c r="A1333" s="8">
        <v>37363</v>
      </c>
      <c r="B1333">
        <v>0.245</v>
      </c>
      <c r="C1333">
        <v>0.255</v>
      </c>
      <c r="D1333">
        <v>0.23</v>
      </c>
      <c r="E1333">
        <v>1823700</v>
      </c>
    </row>
    <row r="1334" spans="1:5" x14ac:dyDescent="0.25">
      <c r="A1334" s="8">
        <v>37364</v>
      </c>
      <c r="B1334">
        <v>0.24</v>
      </c>
      <c r="C1334">
        <v>0.28000000000000003</v>
      </c>
      <c r="D1334">
        <v>0.23499999999999999</v>
      </c>
      <c r="E1334">
        <v>2634200</v>
      </c>
    </row>
    <row r="1335" spans="1:5" x14ac:dyDescent="0.25">
      <c r="A1335" s="8">
        <v>37365</v>
      </c>
      <c r="B1335">
        <v>0.23499999999999999</v>
      </c>
      <c r="C1335">
        <v>0.25</v>
      </c>
      <c r="D1335">
        <v>0.23</v>
      </c>
      <c r="E1335">
        <v>1341600</v>
      </c>
    </row>
    <row r="1336" spans="1:5" x14ac:dyDescent="0.25">
      <c r="A1336" s="8">
        <v>37368</v>
      </c>
      <c r="B1336">
        <v>0.24</v>
      </c>
      <c r="C1336">
        <v>0.26</v>
      </c>
      <c r="D1336">
        <v>0.22500000000000001</v>
      </c>
      <c r="E1336">
        <v>2744300</v>
      </c>
    </row>
    <row r="1337" spans="1:5" x14ac:dyDescent="0.25">
      <c r="A1337" s="8">
        <v>37369</v>
      </c>
      <c r="B1337">
        <v>0.2225</v>
      </c>
      <c r="C1337">
        <v>0.25</v>
      </c>
      <c r="D1337">
        <v>0.215</v>
      </c>
      <c r="E1337">
        <v>4631600</v>
      </c>
    </row>
    <row r="1338" spans="1:5" x14ac:dyDescent="0.25">
      <c r="A1338" s="8">
        <v>37370</v>
      </c>
      <c r="B1338">
        <v>0.215</v>
      </c>
      <c r="C1338">
        <v>0.24</v>
      </c>
      <c r="D1338">
        <v>0.20499999999999999</v>
      </c>
      <c r="E1338">
        <v>2843500</v>
      </c>
    </row>
    <row r="1339" spans="1:5" x14ac:dyDescent="0.25">
      <c r="A1339" s="8">
        <v>37371</v>
      </c>
      <c r="B1339">
        <v>0.21</v>
      </c>
      <c r="C1339">
        <v>0.25</v>
      </c>
      <c r="D1339">
        <v>0.20499999999999999</v>
      </c>
      <c r="E1339">
        <v>2469800</v>
      </c>
    </row>
    <row r="1340" spans="1:5" x14ac:dyDescent="0.25">
      <c r="A1340" s="8">
        <v>37372</v>
      </c>
      <c r="B1340">
        <v>0.20699999999999999</v>
      </c>
      <c r="C1340">
        <v>0.215</v>
      </c>
      <c r="D1340">
        <v>0.2</v>
      </c>
      <c r="E1340">
        <v>4058900</v>
      </c>
    </row>
    <row r="1341" spans="1:5" x14ac:dyDescent="0.25">
      <c r="A1341" s="8">
        <v>37375</v>
      </c>
      <c r="B1341">
        <v>0.2</v>
      </c>
      <c r="C1341">
        <v>0.22500000000000001</v>
      </c>
      <c r="D1341">
        <v>0.19</v>
      </c>
      <c r="E1341">
        <v>2302900</v>
      </c>
    </row>
    <row r="1342" spans="1:5" x14ac:dyDescent="0.25">
      <c r="A1342" s="8">
        <v>37376</v>
      </c>
      <c r="B1342">
        <v>0.2</v>
      </c>
      <c r="C1342">
        <v>0.20499999999999999</v>
      </c>
      <c r="D1342">
        <v>0.04</v>
      </c>
      <c r="E1342">
        <v>3913100</v>
      </c>
    </row>
    <row r="1343" spans="1:5" x14ac:dyDescent="0.25">
      <c r="A1343" s="8">
        <v>37377</v>
      </c>
      <c r="B1343">
        <v>0.20100000000000001</v>
      </c>
      <c r="C1343">
        <v>0.20899999999999999</v>
      </c>
      <c r="D1343">
        <v>0.19700000000000001</v>
      </c>
      <c r="E1343">
        <v>2510900</v>
      </c>
    </row>
    <row r="1344" spans="1:5" x14ac:dyDescent="0.25">
      <c r="A1344" s="8">
        <v>37378</v>
      </c>
      <c r="B1344">
        <v>0.223</v>
      </c>
      <c r="C1344">
        <v>0.22900000000000001</v>
      </c>
      <c r="D1344">
        <v>0.2</v>
      </c>
      <c r="E1344">
        <v>5391500</v>
      </c>
    </row>
    <row r="1345" spans="1:5" x14ac:dyDescent="0.25">
      <c r="A1345" s="8">
        <v>37379</v>
      </c>
      <c r="B1345">
        <v>0.217</v>
      </c>
      <c r="C1345">
        <v>0.23</v>
      </c>
      <c r="D1345">
        <v>0.21</v>
      </c>
      <c r="E1345">
        <v>6306400</v>
      </c>
    </row>
    <row r="1346" spans="1:5" x14ac:dyDescent="0.25">
      <c r="A1346" s="8">
        <v>37382</v>
      </c>
      <c r="B1346">
        <v>0.221</v>
      </c>
      <c r="C1346">
        <v>0.23</v>
      </c>
      <c r="D1346">
        <v>0.22</v>
      </c>
      <c r="E1346">
        <v>4101900</v>
      </c>
    </row>
    <row r="1347" spans="1:5" x14ac:dyDescent="0.25">
      <c r="A1347" s="8">
        <v>37383</v>
      </c>
      <c r="B1347">
        <v>0.20399999999999999</v>
      </c>
      <c r="C1347">
        <v>0.223</v>
      </c>
      <c r="D1347">
        <v>0.2</v>
      </c>
      <c r="E1347">
        <v>5191500</v>
      </c>
    </row>
    <row r="1348" spans="1:5" x14ac:dyDescent="0.25">
      <c r="A1348" s="8">
        <v>37384</v>
      </c>
      <c r="B1348">
        <v>0.19</v>
      </c>
      <c r="C1348">
        <v>0.22</v>
      </c>
      <c r="D1348">
        <v>0.15</v>
      </c>
      <c r="E1348">
        <v>6670600</v>
      </c>
    </row>
    <row r="1349" spans="1:5" x14ac:dyDescent="0.25">
      <c r="A1349" s="8">
        <v>37385</v>
      </c>
      <c r="B1349">
        <v>0.19800000000000001</v>
      </c>
      <c r="C1349">
        <v>0.19800000000000001</v>
      </c>
      <c r="D1349">
        <v>0.18</v>
      </c>
      <c r="E1349">
        <v>2260200</v>
      </c>
    </row>
    <row r="1350" spans="1:5" x14ac:dyDescent="0.25">
      <c r="A1350" s="8">
        <v>37386</v>
      </c>
      <c r="B1350">
        <v>0.2</v>
      </c>
      <c r="C1350">
        <v>0.21</v>
      </c>
      <c r="D1350">
        <v>0.187</v>
      </c>
      <c r="E1350">
        <v>2943700</v>
      </c>
    </row>
    <row r="1351" spans="1:5" x14ac:dyDescent="0.25">
      <c r="A1351" s="8">
        <v>37389</v>
      </c>
      <c r="B1351">
        <v>0.19</v>
      </c>
      <c r="C1351">
        <v>0.19700000000000001</v>
      </c>
      <c r="D1351">
        <v>0.18</v>
      </c>
      <c r="E1351">
        <v>2112300</v>
      </c>
    </row>
    <row r="1352" spans="1:5" x14ac:dyDescent="0.25">
      <c r="A1352" s="8">
        <v>37390</v>
      </c>
      <c r="B1352">
        <v>0.189</v>
      </c>
      <c r="C1352">
        <v>0.21</v>
      </c>
      <c r="D1352">
        <v>0.18</v>
      </c>
      <c r="E1352">
        <v>1902600</v>
      </c>
    </row>
    <row r="1353" spans="1:5" x14ac:dyDescent="0.25">
      <c r="A1353" s="8">
        <v>37391</v>
      </c>
      <c r="B1353">
        <v>0.189</v>
      </c>
      <c r="C1353">
        <v>0.19</v>
      </c>
      <c r="D1353">
        <v>7.1999999999999995E-2</v>
      </c>
      <c r="E1353">
        <v>3126100</v>
      </c>
    </row>
    <row r="1354" spans="1:5" x14ac:dyDescent="0.25">
      <c r="A1354" s="8">
        <v>37392</v>
      </c>
      <c r="B1354">
        <v>0.17599999999999999</v>
      </c>
      <c r="C1354">
        <v>0.21</v>
      </c>
      <c r="D1354">
        <v>0.17599999999999999</v>
      </c>
      <c r="E1354">
        <v>3174200</v>
      </c>
    </row>
    <row r="1355" spans="1:5" x14ac:dyDescent="0.25">
      <c r="A1355" s="8">
        <v>37393</v>
      </c>
      <c r="B1355">
        <v>0.17399999999999999</v>
      </c>
      <c r="C1355">
        <v>0.18</v>
      </c>
      <c r="D1355">
        <v>0.17</v>
      </c>
      <c r="E1355">
        <v>2371400</v>
      </c>
    </row>
    <row r="1356" spans="1:5" x14ac:dyDescent="0.25">
      <c r="A1356" s="8">
        <v>37396</v>
      </c>
      <c r="B1356">
        <v>0.16</v>
      </c>
      <c r="C1356">
        <v>0.19</v>
      </c>
      <c r="D1356">
        <v>0.152</v>
      </c>
      <c r="E1356">
        <v>4405100</v>
      </c>
    </row>
    <row r="1357" spans="1:5" x14ac:dyDescent="0.25">
      <c r="A1357" s="8">
        <v>37397</v>
      </c>
      <c r="B1357">
        <v>0.156</v>
      </c>
      <c r="C1357">
        <v>0.54</v>
      </c>
      <c r="D1357">
        <v>0.15</v>
      </c>
      <c r="E1357">
        <v>3401500</v>
      </c>
    </row>
    <row r="1358" spans="1:5" x14ac:dyDescent="0.25">
      <c r="A1358" s="8">
        <v>37398</v>
      </c>
      <c r="B1358">
        <v>0.17</v>
      </c>
      <c r="C1358">
        <v>0.19</v>
      </c>
      <c r="D1358">
        <v>0.153</v>
      </c>
      <c r="E1358">
        <v>3966800</v>
      </c>
    </row>
    <row r="1359" spans="1:5" x14ac:dyDescent="0.25">
      <c r="A1359" s="8">
        <v>37399</v>
      </c>
      <c r="B1359">
        <v>0.16800000000000001</v>
      </c>
      <c r="C1359">
        <v>0.17499999999999999</v>
      </c>
      <c r="D1359">
        <v>0.16500000000000001</v>
      </c>
      <c r="E1359">
        <v>1609300</v>
      </c>
    </row>
    <row r="1360" spans="1:5" x14ac:dyDescent="0.25">
      <c r="A1360" s="8">
        <v>37400</v>
      </c>
      <c r="B1360">
        <v>0.17</v>
      </c>
      <c r="C1360">
        <v>0.17499999999999999</v>
      </c>
      <c r="D1360">
        <v>0.16500000000000001</v>
      </c>
      <c r="E1360">
        <v>1056100</v>
      </c>
    </row>
    <row r="1361" spans="1:5" x14ac:dyDescent="0.25">
      <c r="A1361" s="8">
        <v>37404</v>
      </c>
      <c r="B1361">
        <v>0.17</v>
      </c>
      <c r="C1361">
        <v>0.17899999999999999</v>
      </c>
      <c r="D1361">
        <v>1.7000000000000001E-2</v>
      </c>
      <c r="E1361">
        <v>2213800</v>
      </c>
    </row>
    <row r="1362" spans="1:5" x14ac:dyDescent="0.25">
      <c r="A1362" s="8">
        <v>37405</v>
      </c>
      <c r="B1362">
        <v>0.16500000000000001</v>
      </c>
      <c r="C1362">
        <v>0.17</v>
      </c>
      <c r="D1362">
        <v>0.16</v>
      </c>
      <c r="E1362">
        <v>1845600</v>
      </c>
    </row>
    <row r="1363" spans="1:5" x14ac:dyDescent="0.25">
      <c r="A1363" s="8">
        <v>37406</v>
      </c>
      <c r="B1363">
        <v>0.16700000000000001</v>
      </c>
      <c r="C1363">
        <v>0.16900000000000001</v>
      </c>
      <c r="D1363">
        <v>0.16</v>
      </c>
      <c r="E1363">
        <v>1453800</v>
      </c>
    </row>
    <row r="1364" spans="1:5" x14ac:dyDescent="0.25">
      <c r="A1364" s="8">
        <v>37407</v>
      </c>
      <c r="B1364">
        <v>0.16800000000000001</v>
      </c>
      <c r="C1364">
        <v>0.17100000000000001</v>
      </c>
      <c r="D1364">
        <v>0.16</v>
      </c>
      <c r="E1364">
        <v>1128500</v>
      </c>
    </row>
    <row r="1365" spans="1:5" x14ac:dyDescent="0.25">
      <c r="A1365" s="8">
        <v>37410</v>
      </c>
      <c r="B1365">
        <v>0.16700000000000001</v>
      </c>
      <c r="C1365">
        <v>0.17</v>
      </c>
      <c r="D1365">
        <v>0.16700000000000001</v>
      </c>
      <c r="E1365">
        <v>1775000</v>
      </c>
    </row>
    <row r="1366" spans="1:5" x14ac:dyDescent="0.25">
      <c r="A1366" s="8">
        <v>37411</v>
      </c>
      <c r="B1366">
        <v>0.16800000000000001</v>
      </c>
      <c r="C1366">
        <v>0.18</v>
      </c>
      <c r="D1366">
        <v>0.16500000000000001</v>
      </c>
      <c r="E1366">
        <v>3789500</v>
      </c>
    </row>
    <row r="1367" spans="1:5" x14ac:dyDescent="0.25">
      <c r="A1367" s="8">
        <v>37412</v>
      </c>
      <c r="B1367">
        <v>0.16</v>
      </c>
      <c r="C1367">
        <v>0.17499999999999999</v>
      </c>
      <c r="D1367">
        <v>0.16</v>
      </c>
      <c r="E1367">
        <v>2189300</v>
      </c>
    </row>
    <row r="1368" spans="1:5" x14ac:dyDescent="0.25">
      <c r="A1368" s="8">
        <v>37413</v>
      </c>
      <c r="B1368">
        <v>0.16</v>
      </c>
      <c r="C1368">
        <v>0.16300000000000001</v>
      </c>
      <c r="D1368">
        <v>1.5599999999999999E-2</v>
      </c>
      <c r="E1368">
        <v>2303500</v>
      </c>
    </row>
    <row r="1369" spans="1:5" x14ac:dyDescent="0.25">
      <c r="A1369" s="8">
        <v>37414</v>
      </c>
      <c r="B1369">
        <v>0.152</v>
      </c>
      <c r="C1369">
        <v>0.159</v>
      </c>
      <c r="D1369">
        <v>0.15</v>
      </c>
      <c r="E1369">
        <v>2717100</v>
      </c>
    </row>
    <row r="1370" spans="1:5" x14ac:dyDescent="0.25">
      <c r="A1370" s="8">
        <v>37417</v>
      </c>
      <c r="B1370">
        <v>0.15</v>
      </c>
      <c r="C1370">
        <v>0.154</v>
      </c>
      <c r="D1370">
        <v>0.14499999999999999</v>
      </c>
      <c r="E1370">
        <v>2930500</v>
      </c>
    </row>
    <row r="1371" spans="1:5" x14ac:dyDescent="0.25">
      <c r="A1371" s="8">
        <v>37418</v>
      </c>
      <c r="B1371">
        <v>0.14000000000000001</v>
      </c>
      <c r="C1371">
        <v>0.156</v>
      </c>
      <c r="D1371">
        <v>0.14000000000000001</v>
      </c>
      <c r="E1371">
        <v>1931700</v>
      </c>
    </row>
    <row r="1372" spans="1:5" x14ac:dyDescent="0.25">
      <c r="A1372" s="8">
        <v>37419</v>
      </c>
      <c r="B1372">
        <v>0.13100000000000001</v>
      </c>
      <c r="C1372">
        <v>0.14099999999999999</v>
      </c>
      <c r="D1372">
        <v>0.126</v>
      </c>
      <c r="E1372">
        <v>3646600</v>
      </c>
    </row>
    <row r="1373" spans="1:5" x14ac:dyDescent="0.25">
      <c r="A1373" s="8">
        <v>37420</v>
      </c>
      <c r="B1373">
        <v>0.11600000000000001</v>
      </c>
      <c r="C1373">
        <v>0.13200000000000001</v>
      </c>
      <c r="D1373">
        <v>0.115</v>
      </c>
      <c r="E1373">
        <v>3371900</v>
      </c>
    </row>
    <row r="1374" spans="1:5" x14ac:dyDescent="0.25">
      <c r="A1374" s="8">
        <v>37421</v>
      </c>
      <c r="B1374">
        <v>0.111</v>
      </c>
      <c r="C1374">
        <v>0.11700000000000001</v>
      </c>
      <c r="D1374">
        <v>0.109</v>
      </c>
      <c r="E1374">
        <v>3068600</v>
      </c>
    </row>
    <row r="1375" spans="1:5" x14ac:dyDescent="0.25">
      <c r="A1375" s="8">
        <v>37424</v>
      </c>
      <c r="B1375">
        <v>0.105</v>
      </c>
      <c r="C1375">
        <v>0.11</v>
      </c>
      <c r="D1375">
        <v>0.1</v>
      </c>
      <c r="E1375">
        <v>2769900</v>
      </c>
    </row>
    <row r="1376" spans="1:5" x14ac:dyDescent="0.25">
      <c r="A1376" s="8">
        <v>37425</v>
      </c>
      <c r="B1376">
        <v>0.106</v>
      </c>
      <c r="C1376">
        <v>0.11</v>
      </c>
      <c r="D1376">
        <v>9.2499999999999999E-2</v>
      </c>
      <c r="E1376">
        <v>5888900</v>
      </c>
    </row>
    <row r="1377" spans="1:5" x14ac:dyDescent="0.25">
      <c r="A1377" s="8">
        <v>37426</v>
      </c>
      <c r="B1377">
        <v>0.115</v>
      </c>
      <c r="C1377">
        <v>0.12</v>
      </c>
      <c r="D1377">
        <v>0.105</v>
      </c>
      <c r="E1377">
        <v>3780200</v>
      </c>
    </row>
    <row r="1378" spans="1:5" x14ac:dyDescent="0.25">
      <c r="A1378" s="8">
        <v>37427</v>
      </c>
      <c r="B1378">
        <v>0.114</v>
      </c>
      <c r="C1378">
        <v>0.11600000000000001</v>
      </c>
      <c r="D1378">
        <v>0.10299999999999999</v>
      </c>
      <c r="E1378">
        <v>2688200</v>
      </c>
    </row>
    <row r="1379" spans="1:5" x14ac:dyDescent="0.25">
      <c r="A1379" s="8">
        <v>37428</v>
      </c>
      <c r="B1379">
        <v>0.113</v>
      </c>
      <c r="C1379">
        <v>0.12</v>
      </c>
      <c r="D1379">
        <v>0.1</v>
      </c>
      <c r="E1379">
        <v>2328400</v>
      </c>
    </row>
    <row r="1380" spans="1:5" x14ac:dyDescent="0.25">
      <c r="A1380" s="8">
        <v>37431</v>
      </c>
      <c r="B1380">
        <v>0.113</v>
      </c>
      <c r="C1380">
        <v>0.115</v>
      </c>
      <c r="D1380">
        <v>0.11</v>
      </c>
      <c r="E1380">
        <v>4084900</v>
      </c>
    </row>
    <row r="1381" spans="1:5" x14ac:dyDescent="0.25">
      <c r="A1381" s="8">
        <v>37432</v>
      </c>
      <c r="B1381">
        <v>0.112</v>
      </c>
      <c r="C1381">
        <v>0.12</v>
      </c>
      <c r="D1381">
        <v>0.112</v>
      </c>
      <c r="E1381">
        <v>2620500</v>
      </c>
    </row>
    <row r="1382" spans="1:5" x14ac:dyDescent="0.25">
      <c r="A1382" s="8">
        <v>37433</v>
      </c>
      <c r="B1382">
        <v>0.112</v>
      </c>
      <c r="C1382">
        <v>0.114</v>
      </c>
      <c r="D1382">
        <v>0.1</v>
      </c>
      <c r="E1382">
        <v>8167800</v>
      </c>
    </row>
    <row r="1383" spans="1:5" x14ac:dyDescent="0.25">
      <c r="A1383" s="8">
        <v>37434</v>
      </c>
      <c r="B1383">
        <v>0.113</v>
      </c>
      <c r="C1383">
        <v>0.115</v>
      </c>
      <c r="D1383">
        <v>0.11</v>
      </c>
      <c r="E1383">
        <v>4765600</v>
      </c>
    </row>
    <row r="1384" spans="1:5" x14ac:dyDescent="0.25">
      <c r="A1384" s="8">
        <v>37435</v>
      </c>
      <c r="B1384">
        <v>0.106</v>
      </c>
      <c r="C1384">
        <v>0.115</v>
      </c>
      <c r="D1384">
        <v>0.09</v>
      </c>
      <c r="E1384">
        <v>4973800</v>
      </c>
    </row>
    <row r="1385" spans="1:5" x14ac:dyDescent="0.25">
      <c r="A1385" s="8">
        <v>37438</v>
      </c>
      <c r="B1385">
        <v>0.105</v>
      </c>
      <c r="C1385">
        <v>0.109</v>
      </c>
      <c r="D1385">
        <v>0.10299999999999999</v>
      </c>
      <c r="E1385">
        <v>2832200</v>
      </c>
    </row>
    <row r="1386" spans="1:5" x14ac:dyDescent="0.25">
      <c r="A1386" s="8">
        <v>37439</v>
      </c>
      <c r="B1386">
        <v>0.09</v>
      </c>
      <c r="C1386">
        <v>0.105</v>
      </c>
      <c r="D1386">
        <v>2.0999999999999999E-3</v>
      </c>
      <c r="E1386">
        <v>8223500</v>
      </c>
    </row>
    <row r="1387" spans="1:5" x14ac:dyDescent="0.25">
      <c r="A1387" s="8">
        <v>37440</v>
      </c>
      <c r="B1387">
        <v>8.3000000000000004E-2</v>
      </c>
      <c r="C1387">
        <v>0.83</v>
      </c>
      <c r="D1387">
        <v>8.5000000000000006E-3</v>
      </c>
      <c r="E1387">
        <v>3188300</v>
      </c>
    </row>
    <row r="1388" spans="1:5" x14ac:dyDescent="0.25">
      <c r="A1388" s="8">
        <v>37442</v>
      </c>
      <c r="B1388">
        <v>8.8999999999999996E-2</v>
      </c>
      <c r="C1388">
        <v>0.11</v>
      </c>
      <c r="D1388">
        <v>0.08</v>
      </c>
      <c r="E1388">
        <v>2392500</v>
      </c>
    </row>
    <row r="1389" spans="1:5" x14ac:dyDescent="0.25">
      <c r="A1389" s="8">
        <v>37445</v>
      </c>
      <c r="B1389">
        <v>9.0999999999999998E-2</v>
      </c>
      <c r="C1389">
        <v>9.0999999999999998E-2</v>
      </c>
      <c r="D1389">
        <v>8.6999999999999994E-2</v>
      </c>
      <c r="E1389">
        <v>2327200</v>
      </c>
    </row>
    <row r="1390" spans="1:5" x14ac:dyDescent="0.25">
      <c r="A1390" s="8">
        <v>37446</v>
      </c>
      <c r="B1390">
        <v>0.09</v>
      </c>
      <c r="C1390">
        <v>9.1999999999999998E-2</v>
      </c>
      <c r="D1390">
        <v>8.7999999999999995E-2</v>
      </c>
      <c r="E1390">
        <v>2244300</v>
      </c>
    </row>
    <row r="1391" spans="1:5" x14ac:dyDescent="0.25">
      <c r="A1391" s="8">
        <v>37447</v>
      </c>
      <c r="B1391">
        <v>8.7999999999999995E-2</v>
      </c>
      <c r="C1391">
        <v>9.0999999999999998E-2</v>
      </c>
      <c r="D1391">
        <v>8.6999999999999994E-2</v>
      </c>
      <c r="E1391">
        <v>1383900</v>
      </c>
    </row>
    <row r="1392" spans="1:5" x14ac:dyDescent="0.25">
      <c r="A1392" s="8">
        <v>37448</v>
      </c>
      <c r="B1392">
        <v>9.1999999999999998E-2</v>
      </c>
      <c r="C1392">
        <v>9.7000000000000003E-2</v>
      </c>
      <c r="D1392">
        <v>8.7999999999999995E-2</v>
      </c>
      <c r="E1392">
        <v>3401700</v>
      </c>
    </row>
    <row r="1393" spans="1:5" x14ac:dyDescent="0.25">
      <c r="A1393" s="8">
        <v>37449</v>
      </c>
      <c r="B1393">
        <v>9.5000000000000001E-2</v>
      </c>
      <c r="C1393">
        <v>9.5000000000000001E-2</v>
      </c>
      <c r="D1393">
        <v>0.08</v>
      </c>
      <c r="E1393">
        <v>2019500</v>
      </c>
    </row>
    <row r="1394" spans="1:5" x14ac:dyDescent="0.25">
      <c r="A1394" s="8">
        <v>37452</v>
      </c>
      <c r="B1394">
        <v>9.5000000000000001E-2</v>
      </c>
      <c r="C1394">
        <v>9.6000000000000002E-2</v>
      </c>
      <c r="D1394">
        <v>9.1999999999999998E-2</v>
      </c>
      <c r="E1394">
        <v>2348700</v>
      </c>
    </row>
    <row r="1395" spans="1:5" x14ac:dyDescent="0.25">
      <c r="A1395" s="8">
        <v>37453</v>
      </c>
      <c r="B1395">
        <v>9.8000000000000004E-2</v>
      </c>
      <c r="C1395">
        <v>9.8000000000000004E-2</v>
      </c>
      <c r="D1395">
        <v>9.1999999999999998E-2</v>
      </c>
      <c r="E1395">
        <v>1819800</v>
      </c>
    </row>
    <row r="1396" spans="1:5" x14ac:dyDescent="0.25">
      <c r="A1396" s="8">
        <v>37454</v>
      </c>
      <c r="B1396">
        <v>9.5000000000000001E-2</v>
      </c>
      <c r="C1396">
        <v>9.7000000000000003E-2</v>
      </c>
      <c r="D1396">
        <v>9.4E-2</v>
      </c>
      <c r="E1396">
        <v>2384200</v>
      </c>
    </row>
    <row r="1397" spans="1:5" x14ac:dyDescent="0.25">
      <c r="A1397" s="8">
        <v>37455</v>
      </c>
      <c r="B1397">
        <v>9.5000000000000001E-2</v>
      </c>
      <c r="C1397">
        <v>9.7000000000000003E-2</v>
      </c>
      <c r="D1397">
        <v>8.5999999999999993E-2</v>
      </c>
      <c r="E1397">
        <v>1615400</v>
      </c>
    </row>
    <row r="1398" spans="1:5" x14ac:dyDescent="0.25">
      <c r="A1398" s="8">
        <v>37456</v>
      </c>
      <c r="B1398">
        <v>9.5000000000000001E-2</v>
      </c>
      <c r="C1398">
        <v>9.9000000000000005E-2</v>
      </c>
      <c r="D1398">
        <v>9.2999999999999992E-3</v>
      </c>
      <c r="E1398">
        <v>2164400</v>
      </c>
    </row>
    <row r="1399" spans="1:5" x14ac:dyDescent="0.25">
      <c r="A1399" s="8">
        <v>37459</v>
      </c>
      <c r="B1399">
        <v>0.09</v>
      </c>
      <c r="C1399">
        <v>9.5000000000000001E-2</v>
      </c>
      <c r="D1399">
        <v>0.09</v>
      </c>
      <c r="E1399">
        <v>2244200</v>
      </c>
    </row>
    <row r="1400" spans="1:5" x14ac:dyDescent="0.25">
      <c r="A1400" s="8">
        <v>37460</v>
      </c>
      <c r="B1400">
        <v>0.09</v>
      </c>
      <c r="C1400">
        <v>0.1</v>
      </c>
      <c r="D1400">
        <v>8.8999999999999996E-2</v>
      </c>
      <c r="E1400">
        <v>2496700</v>
      </c>
    </row>
    <row r="1401" spans="1:5" x14ac:dyDescent="0.25">
      <c r="A1401" s="8">
        <v>37461</v>
      </c>
      <c r="B1401">
        <v>9.1999999999999998E-2</v>
      </c>
      <c r="C1401">
        <v>9.5000000000000001E-2</v>
      </c>
      <c r="D1401">
        <v>8.8999999999999996E-2</v>
      </c>
      <c r="E1401">
        <v>2379500</v>
      </c>
    </row>
    <row r="1402" spans="1:5" x14ac:dyDescent="0.25">
      <c r="A1402" s="8">
        <v>37462</v>
      </c>
      <c r="B1402">
        <v>0.1</v>
      </c>
      <c r="C1402">
        <v>0.10100000000000001</v>
      </c>
      <c r="D1402">
        <v>9.1999999999999998E-2</v>
      </c>
      <c r="E1402">
        <v>4088800</v>
      </c>
    </row>
    <row r="1403" spans="1:5" x14ac:dyDescent="0.25">
      <c r="A1403" s="8">
        <v>37463</v>
      </c>
      <c r="B1403">
        <v>0.1</v>
      </c>
      <c r="C1403">
        <v>0.107</v>
      </c>
      <c r="D1403">
        <v>0.1</v>
      </c>
      <c r="E1403">
        <v>2492900</v>
      </c>
    </row>
    <row r="1404" spans="1:5" x14ac:dyDescent="0.25">
      <c r="A1404" s="8">
        <v>37466</v>
      </c>
      <c r="B1404">
        <v>0.104</v>
      </c>
      <c r="C1404">
        <v>0.106</v>
      </c>
      <c r="D1404">
        <v>9.9000000000000005E-2</v>
      </c>
      <c r="E1404">
        <v>2665400</v>
      </c>
    </row>
    <row r="1405" spans="1:5" x14ac:dyDescent="0.25">
      <c r="A1405" s="8">
        <v>37467</v>
      </c>
      <c r="B1405">
        <v>0.109</v>
      </c>
      <c r="C1405">
        <v>0.109</v>
      </c>
      <c r="D1405">
        <v>9.5000000000000001E-2</v>
      </c>
      <c r="E1405">
        <v>1590900</v>
      </c>
    </row>
    <row r="1406" spans="1:5" x14ac:dyDescent="0.25">
      <c r="A1406" s="8">
        <v>37468</v>
      </c>
      <c r="B1406">
        <v>0.114</v>
      </c>
      <c r="C1406">
        <v>0.14499999999999999</v>
      </c>
      <c r="D1406">
        <v>0.1</v>
      </c>
      <c r="E1406">
        <v>1759700</v>
      </c>
    </row>
    <row r="1407" spans="1:5" x14ac:dyDescent="0.25">
      <c r="A1407" s="8">
        <v>37469</v>
      </c>
      <c r="B1407">
        <v>0.14599999999999999</v>
      </c>
      <c r="C1407">
        <v>0.156</v>
      </c>
      <c r="D1407">
        <v>0.05</v>
      </c>
      <c r="E1407">
        <v>5590900</v>
      </c>
    </row>
    <row r="1408" spans="1:5" x14ac:dyDescent="0.25">
      <c r="A1408" s="8">
        <v>37470</v>
      </c>
      <c r="B1408">
        <v>0.19400000000000001</v>
      </c>
      <c r="C1408">
        <v>0.19900000000000001</v>
      </c>
      <c r="D1408">
        <v>0.154</v>
      </c>
      <c r="E1408">
        <v>5896500</v>
      </c>
    </row>
    <row r="1409" spans="1:5" x14ac:dyDescent="0.25">
      <c r="A1409" s="8">
        <v>37473</v>
      </c>
      <c r="B1409">
        <v>0.16800000000000001</v>
      </c>
      <c r="C1409">
        <v>0.215</v>
      </c>
      <c r="D1409">
        <v>0.16800000000000001</v>
      </c>
      <c r="E1409">
        <v>5895000</v>
      </c>
    </row>
    <row r="1410" spans="1:5" x14ac:dyDescent="0.25">
      <c r="A1410" s="8">
        <v>37474</v>
      </c>
      <c r="B1410">
        <v>0.15</v>
      </c>
      <c r="C1410">
        <v>0.17499999999999999</v>
      </c>
      <c r="D1410">
        <v>6.5000000000000002E-2</v>
      </c>
      <c r="E1410">
        <v>4379400</v>
      </c>
    </row>
    <row r="1411" spans="1:5" x14ac:dyDescent="0.25">
      <c r="A1411" s="8">
        <v>37475</v>
      </c>
      <c r="B1411">
        <v>0.14399999999999999</v>
      </c>
      <c r="C1411">
        <v>0.152</v>
      </c>
      <c r="D1411">
        <v>0.14099999999999999</v>
      </c>
      <c r="E1411">
        <v>1725600</v>
      </c>
    </row>
    <row r="1412" spans="1:5" x14ac:dyDescent="0.25">
      <c r="A1412" s="8">
        <v>37476</v>
      </c>
      <c r="B1412">
        <v>0.16900000000000001</v>
      </c>
      <c r="C1412">
        <v>0.16900000000000001</v>
      </c>
      <c r="D1412">
        <v>0.14299999999999999</v>
      </c>
      <c r="E1412">
        <v>1565100</v>
      </c>
    </row>
    <row r="1413" spans="1:5" x14ac:dyDescent="0.25">
      <c r="A1413" s="8">
        <v>37477</v>
      </c>
      <c r="B1413">
        <v>0.156</v>
      </c>
      <c r="C1413">
        <v>0.16900000000000001</v>
      </c>
      <c r="D1413">
        <v>0.15</v>
      </c>
      <c r="E1413">
        <v>2272400</v>
      </c>
    </row>
    <row r="1414" spans="1:5" x14ac:dyDescent="0.25">
      <c r="A1414" s="8">
        <v>37480</v>
      </c>
      <c r="B1414">
        <v>0.157</v>
      </c>
      <c r="C1414">
        <v>0.16200000000000001</v>
      </c>
      <c r="D1414">
        <v>0.153</v>
      </c>
      <c r="E1414">
        <v>1226500</v>
      </c>
    </row>
    <row r="1415" spans="1:5" x14ac:dyDescent="0.25">
      <c r="A1415" s="8">
        <v>37481</v>
      </c>
      <c r="B1415">
        <v>0.16</v>
      </c>
      <c r="C1415">
        <v>0.17</v>
      </c>
      <c r="D1415">
        <v>0.15</v>
      </c>
      <c r="E1415">
        <v>18140</v>
      </c>
    </row>
    <row r="1416" spans="1:5" x14ac:dyDescent="0.25">
      <c r="A1416" s="8">
        <v>37482</v>
      </c>
      <c r="B1416">
        <v>0.157</v>
      </c>
      <c r="C1416">
        <v>0.16500000000000001</v>
      </c>
      <c r="D1416">
        <v>0.156</v>
      </c>
      <c r="E1416">
        <v>1300500</v>
      </c>
    </row>
    <row r="1417" spans="1:5" x14ac:dyDescent="0.25">
      <c r="A1417" s="8">
        <v>37483</v>
      </c>
      <c r="B1417">
        <v>0.157</v>
      </c>
      <c r="C1417">
        <v>0.16</v>
      </c>
      <c r="D1417">
        <v>0.155</v>
      </c>
      <c r="E1417">
        <v>1330200</v>
      </c>
    </row>
    <row r="1418" spans="1:5" x14ac:dyDescent="0.25">
      <c r="A1418" s="8">
        <v>37484</v>
      </c>
      <c r="B1418">
        <v>0.16800000000000001</v>
      </c>
      <c r="C1418">
        <v>0.17100000000000001</v>
      </c>
      <c r="D1418">
        <v>0.12</v>
      </c>
      <c r="E1418">
        <v>2096300</v>
      </c>
    </row>
    <row r="1419" spans="1:5" x14ac:dyDescent="0.25">
      <c r="A1419" s="8">
        <v>37487</v>
      </c>
      <c r="B1419">
        <v>0.17299999999999999</v>
      </c>
      <c r="C1419">
        <v>0.17499999999999999</v>
      </c>
      <c r="D1419">
        <v>0.16600000000000001</v>
      </c>
      <c r="E1419">
        <v>2104200</v>
      </c>
    </row>
    <row r="1420" spans="1:5" x14ac:dyDescent="0.25">
      <c r="A1420" s="8">
        <v>37488</v>
      </c>
      <c r="B1420">
        <v>0.16</v>
      </c>
      <c r="C1420">
        <v>0.17499999999999999</v>
      </c>
      <c r="D1420">
        <v>0.16</v>
      </c>
      <c r="E1420">
        <v>1895100</v>
      </c>
    </row>
    <row r="1421" spans="1:5" x14ac:dyDescent="0.25">
      <c r="A1421" s="8">
        <v>37489</v>
      </c>
      <c r="B1421">
        <v>0.17</v>
      </c>
      <c r="C1421">
        <v>0.17399999999999999</v>
      </c>
      <c r="D1421">
        <v>0.158</v>
      </c>
      <c r="E1421">
        <v>2689200</v>
      </c>
    </row>
    <row r="1422" spans="1:5" x14ac:dyDescent="0.25">
      <c r="A1422" s="8">
        <v>37490</v>
      </c>
      <c r="B1422">
        <v>0.193</v>
      </c>
      <c r="C1422">
        <v>0.2</v>
      </c>
      <c r="D1422">
        <v>0.17</v>
      </c>
      <c r="E1422">
        <v>3356100</v>
      </c>
    </row>
    <row r="1423" spans="1:5" x14ac:dyDescent="0.25">
      <c r="A1423" s="8">
        <v>37491</v>
      </c>
      <c r="B1423">
        <v>0.22</v>
      </c>
      <c r="C1423">
        <v>0.224</v>
      </c>
      <c r="D1423">
        <v>0.19</v>
      </c>
      <c r="E1423">
        <v>5494500</v>
      </c>
    </row>
    <row r="1424" spans="1:5" x14ac:dyDescent="0.25">
      <c r="A1424" s="8">
        <v>37494</v>
      </c>
      <c r="B1424">
        <v>0.28000000000000003</v>
      </c>
      <c r="C1424">
        <v>0.28499999999999998</v>
      </c>
      <c r="D1424">
        <v>0.22</v>
      </c>
      <c r="E1424">
        <v>9020600</v>
      </c>
    </row>
    <row r="1425" spans="1:5" x14ac:dyDescent="0.25">
      <c r="A1425" s="8">
        <v>37495</v>
      </c>
      <c r="B1425">
        <v>0.19139999999999999</v>
      </c>
      <c r="C1425">
        <v>0.28000000000000003</v>
      </c>
      <c r="D1425">
        <v>0.19139999999999999</v>
      </c>
      <c r="E1425">
        <v>9407900</v>
      </c>
    </row>
    <row r="1426" spans="1:5" x14ac:dyDescent="0.25">
      <c r="A1426" s="8">
        <v>37496</v>
      </c>
      <c r="B1426">
        <v>0.183</v>
      </c>
      <c r="C1426">
        <v>0.187</v>
      </c>
      <c r="D1426">
        <v>1.72E-2</v>
      </c>
      <c r="E1426">
        <v>8717600</v>
      </c>
    </row>
    <row r="1427" spans="1:5" x14ac:dyDescent="0.25">
      <c r="A1427" s="8">
        <v>37497</v>
      </c>
      <c r="B1427">
        <v>0.2</v>
      </c>
      <c r="C1427">
        <v>0.20499999999999999</v>
      </c>
      <c r="D1427">
        <v>0.182</v>
      </c>
      <c r="E1427">
        <v>1909500</v>
      </c>
    </row>
    <row r="1428" spans="1:5" x14ac:dyDescent="0.25">
      <c r="A1428" s="8">
        <v>37498</v>
      </c>
      <c r="B1428">
        <v>0.22500000000000001</v>
      </c>
      <c r="C1428">
        <v>0.26</v>
      </c>
      <c r="D1428">
        <v>0.2</v>
      </c>
      <c r="E1428">
        <v>2934500</v>
      </c>
    </row>
    <row r="1429" spans="1:5" x14ac:dyDescent="0.25">
      <c r="A1429" s="8">
        <v>37502</v>
      </c>
      <c r="B1429">
        <v>0.20499999999999999</v>
      </c>
      <c r="C1429">
        <v>0.23799999999999999</v>
      </c>
      <c r="D1429">
        <v>0.2</v>
      </c>
      <c r="E1429">
        <v>3557900</v>
      </c>
    </row>
    <row r="1430" spans="1:5" x14ac:dyDescent="0.25">
      <c r="A1430" s="8">
        <v>37503</v>
      </c>
      <c r="B1430">
        <v>0.19900000000000001</v>
      </c>
      <c r="C1430">
        <v>0.26500000000000001</v>
      </c>
      <c r="D1430">
        <v>0.19500000000000001</v>
      </c>
      <c r="E1430">
        <v>3637700</v>
      </c>
    </row>
    <row r="1431" spans="1:5" x14ac:dyDescent="0.25">
      <c r="A1431" s="8">
        <v>37504</v>
      </c>
      <c r="B1431">
        <v>0.186</v>
      </c>
      <c r="C1431">
        <v>0.193</v>
      </c>
      <c r="D1431">
        <v>0.18</v>
      </c>
      <c r="E1431">
        <v>2555500</v>
      </c>
    </row>
    <row r="1432" spans="1:5" x14ac:dyDescent="0.25">
      <c r="A1432" s="8">
        <v>37505</v>
      </c>
      <c r="B1432">
        <v>0.18</v>
      </c>
      <c r="C1432">
        <v>0.188</v>
      </c>
      <c r="D1432">
        <v>0.18</v>
      </c>
      <c r="E1432">
        <v>1611100</v>
      </c>
    </row>
    <row r="1433" spans="1:5" x14ac:dyDescent="0.25">
      <c r="A1433" s="8">
        <v>37508</v>
      </c>
      <c r="B1433">
        <v>0.17499999999999999</v>
      </c>
      <c r="C1433">
        <v>0.185</v>
      </c>
      <c r="D1433">
        <v>0.17</v>
      </c>
      <c r="E1433">
        <v>1715900</v>
      </c>
    </row>
    <row r="1434" spans="1:5" x14ac:dyDescent="0.25">
      <c r="A1434" s="8">
        <v>37509</v>
      </c>
      <c r="B1434">
        <v>0.17599999999999999</v>
      </c>
      <c r="C1434">
        <v>0.18</v>
      </c>
      <c r="D1434">
        <v>0.16</v>
      </c>
      <c r="E1434">
        <v>1959000</v>
      </c>
    </row>
    <row r="1435" spans="1:5" x14ac:dyDescent="0.25">
      <c r="A1435" s="8">
        <v>37510</v>
      </c>
      <c r="B1435">
        <v>0.17899999999999999</v>
      </c>
      <c r="C1435">
        <v>0.17899999999999999</v>
      </c>
      <c r="D1435">
        <v>0.17299999999999999</v>
      </c>
      <c r="E1435">
        <v>1079400</v>
      </c>
    </row>
    <row r="1436" spans="1:5" x14ac:dyDescent="0.25">
      <c r="A1436" s="8">
        <v>37511</v>
      </c>
      <c r="B1436">
        <v>0.17199999999999999</v>
      </c>
      <c r="C1436">
        <v>0.17799999999999999</v>
      </c>
      <c r="D1436">
        <v>0.16800000000000001</v>
      </c>
      <c r="E1436">
        <v>1646400</v>
      </c>
    </row>
    <row r="1437" spans="1:5" x14ac:dyDescent="0.25">
      <c r="A1437" s="8">
        <v>37512</v>
      </c>
      <c r="B1437">
        <v>0.16</v>
      </c>
      <c r="C1437">
        <v>0.16500000000000001</v>
      </c>
      <c r="D1437">
        <v>0.15</v>
      </c>
      <c r="E1437">
        <v>2580300</v>
      </c>
    </row>
    <row r="1438" spans="1:5" x14ac:dyDescent="0.25">
      <c r="A1438" s="8">
        <v>37515</v>
      </c>
      <c r="B1438">
        <v>0.152</v>
      </c>
      <c r="C1438">
        <v>0.155</v>
      </c>
      <c r="D1438">
        <v>0.151</v>
      </c>
      <c r="E1438">
        <v>1964700</v>
      </c>
    </row>
    <row r="1439" spans="1:5" x14ac:dyDescent="0.25">
      <c r="A1439" s="8">
        <v>37516</v>
      </c>
      <c r="B1439">
        <v>0.14599999999999999</v>
      </c>
      <c r="C1439">
        <v>0.154</v>
      </c>
      <c r="D1439">
        <v>0.14599999999999999</v>
      </c>
      <c r="E1439">
        <v>2036600</v>
      </c>
    </row>
    <row r="1440" spans="1:5" x14ac:dyDescent="0.25">
      <c r="A1440" s="8">
        <v>37517</v>
      </c>
      <c r="B1440">
        <v>0.14199999999999999</v>
      </c>
      <c r="C1440">
        <v>0.14799999999999999</v>
      </c>
      <c r="D1440">
        <v>0.13700000000000001</v>
      </c>
      <c r="E1440">
        <v>1850800</v>
      </c>
    </row>
    <row r="1441" spans="1:5" x14ac:dyDescent="0.25">
      <c r="A1441" s="8">
        <v>37518</v>
      </c>
      <c r="B1441">
        <v>0.13100000000000001</v>
      </c>
      <c r="C1441">
        <v>0.14299999999999999</v>
      </c>
      <c r="D1441">
        <v>0.13100000000000001</v>
      </c>
      <c r="E1441">
        <v>1395600</v>
      </c>
    </row>
    <row r="1442" spans="1:5" x14ac:dyDescent="0.25">
      <c r="A1442" s="8">
        <v>37519</v>
      </c>
      <c r="B1442">
        <v>0.13300000000000001</v>
      </c>
      <c r="C1442">
        <v>0.13500000000000001</v>
      </c>
      <c r="D1442">
        <v>0.127</v>
      </c>
      <c r="E1442">
        <v>1465300</v>
      </c>
    </row>
    <row r="1443" spans="1:5" x14ac:dyDescent="0.25">
      <c r="A1443" s="8">
        <v>37522</v>
      </c>
      <c r="B1443">
        <v>0.13</v>
      </c>
      <c r="C1443">
        <v>0.13300000000000001</v>
      </c>
      <c r="D1443">
        <v>0.125</v>
      </c>
      <c r="E1443">
        <v>1351900</v>
      </c>
    </row>
    <row r="1444" spans="1:5" x14ac:dyDescent="0.25">
      <c r="A1444" s="8">
        <v>37523</v>
      </c>
      <c r="B1444">
        <v>0.11799999999999999</v>
      </c>
      <c r="C1444">
        <v>0.13</v>
      </c>
      <c r="D1444">
        <v>0.111</v>
      </c>
      <c r="E1444">
        <v>2208800</v>
      </c>
    </row>
    <row r="1445" spans="1:5" x14ac:dyDescent="0.25">
      <c r="A1445" s="8">
        <v>37524</v>
      </c>
      <c r="B1445">
        <v>0.124</v>
      </c>
      <c r="C1445">
        <v>0.127</v>
      </c>
      <c r="D1445">
        <v>0.11799999999999999</v>
      </c>
      <c r="E1445">
        <v>1558800</v>
      </c>
    </row>
    <row r="1446" spans="1:5" x14ac:dyDescent="0.25">
      <c r="A1446" s="8">
        <v>37525</v>
      </c>
      <c r="B1446">
        <v>0.13200000000000001</v>
      </c>
      <c r="C1446">
        <v>0.14799999999999999</v>
      </c>
      <c r="D1446">
        <v>0.124</v>
      </c>
      <c r="E1446">
        <v>2363300</v>
      </c>
    </row>
    <row r="1447" spans="1:5" x14ac:dyDescent="0.25">
      <c r="A1447" s="8">
        <v>37526</v>
      </c>
      <c r="B1447">
        <v>0.127</v>
      </c>
      <c r="C1447">
        <v>0.13500000000000001</v>
      </c>
      <c r="D1447">
        <v>1.2699999999999999E-2</v>
      </c>
      <c r="E1447">
        <v>960100</v>
      </c>
    </row>
    <row r="1448" spans="1:5" x14ac:dyDescent="0.25">
      <c r="A1448" s="8">
        <v>37529</v>
      </c>
      <c r="B1448">
        <v>0.113</v>
      </c>
      <c r="C1448">
        <v>0.128</v>
      </c>
      <c r="D1448">
        <v>0.1</v>
      </c>
      <c r="E1448">
        <v>1408800</v>
      </c>
    </row>
    <row r="1449" spans="1:5" x14ac:dyDescent="0.25">
      <c r="A1449" s="8">
        <v>37530</v>
      </c>
      <c r="B1449">
        <v>0.114</v>
      </c>
      <c r="C1449">
        <v>0.115</v>
      </c>
      <c r="D1449">
        <v>0.111</v>
      </c>
      <c r="E1449">
        <v>715100</v>
      </c>
    </row>
    <row r="1450" spans="1:5" x14ac:dyDescent="0.25">
      <c r="A1450" s="8">
        <v>37531</v>
      </c>
      <c r="B1450">
        <v>0.112</v>
      </c>
      <c r="C1450">
        <v>0.11799999999999999</v>
      </c>
      <c r="D1450">
        <v>0.1</v>
      </c>
      <c r="E1450">
        <v>856400</v>
      </c>
    </row>
    <row r="1451" spans="1:5" x14ac:dyDescent="0.25">
      <c r="A1451" s="8">
        <v>37532</v>
      </c>
      <c r="B1451">
        <v>0.112</v>
      </c>
      <c r="C1451">
        <v>0.115</v>
      </c>
      <c r="D1451">
        <v>0.1</v>
      </c>
      <c r="E1451">
        <v>1124100</v>
      </c>
    </row>
    <row r="1452" spans="1:5" x14ac:dyDescent="0.25">
      <c r="A1452" s="8">
        <v>37533</v>
      </c>
      <c r="B1452">
        <v>0.11</v>
      </c>
      <c r="C1452">
        <v>0.113</v>
      </c>
      <c r="D1452">
        <v>0.11</v>
      </c>
      <c r="E1452">
        <v>1037300</v>
      </c>
    </row>
    <row r="1453" spans="1:5" x14ac:dyDescent="0.25">
      <c r="A1453" s="8">
        <v>37536</v>
      </c>
      <c r="B1453">
        <v>0.10299999999999999</v>
      </c>
      <c r="C1453">
        <v>0.111</v>
      </c>
      <c r="D1453">
        <v>0.10199999999999999</v>
      </c>
      <c r="E1453">
        <v>1765600</v>
      </c>
    </row>
    <row r="1454" spans="1:5" x14ac:dyDescent="0.25">
      <c r="A1454" s="8">
        <v>37537</v>
      </c>
      <c r="B1454">
        <v>0.1</v>
      </c>
      <c r="C1454">
        <v>0.10299999999999999</v>
      </c>
      <c r="D1454">
        <v>0.1</v>
      </c>
      <c r="E1454">
        <v>1413400</v>
      </c>
    </row>
    <row r="1455" spans="1:5" x14ac:dyDescent="0.25">
      <c r="A1455" s="8">
        <v>37538</v>
      </c>
      <c r="B1455">
        <v>9.9000000000000005E-2</v>
      </c>
      <c r="C1455">
        <v>0.10199999999999999</v>
      </c>
      <c r="D1455">
        <v>0.09</v>
      </c>
      <c r="E1455">
        <v>2205800</v>
      </c>
    </row>
    <row r="1456" spans="1:5" x14ac:dyDescent="0.25">
      <c r="A1456" s="8">
        <v>37539</v>
      </c>
      <c r="B1456">
        <v>0.107</v>
      </c>
      <c r="C1456">
        <v>0.108</v>
      </c>
      <c r="D1456">
        <v>9.9000000000000005E-2</v>
      </c>
      <c r="E1456">
        <v>2544100</v>
      </c>
    </row>
    <row r="1457" spans="1:5" x14ac:dyDescent="0.25">
      <c r="A1457" s="8">
        <v>37540</v>
      </c>
      <c r="B1457">
        <v>0.125</v>
      </c>
      <c r="C1457">
        <v>0.129</v>
      </c>
      <c r="D1457">
        <v>0.105</v>
      </c>
      <c r="E1457">
        <v>2479200</v>
      </c>
    </row>
    <row r="1458" spans="1:5" x14ac:dyDescent="0.25">
      <c r="A1458" s="8">
        <v>37543</v>
      </c>
      <c r="B1458">
        <v>0.12</v>
      </c>
      <c r="C1458">
        <v>0.128</v>
      </c>
      <c r="D1458">
        <v>0.11799999999999999</v>
      </c>
      <c r="E1458">
        <v>1493600</v>
      </c>
    </row>
    <row r="1459" spans="1:5" x14ac:dyDescent="0.25">
      <c r="A1459" s="8">
        <v>37544</v>
      </c>
      <c r="B1459">
        <v>0.124</v>
      </c>
      <c r="C1459">
        <v>0.125</v>
      </c>
      <c r="D1459">
        <v>0.12</v>
      </c>
      <c r="E1459">
        <v>1628600</v>
      </c>
    </row>
    <row r="1460" spans="1:5" x14ac:dyDescent="0.25">
      <c r="A1460" s="8">
        <v>37545</v>
      </c>
      <c r="B1460">
        <v>0.121</v>
      </c>
      <c r="C1460">
        <v>0.123</v>
      </c>
      <c r="D1460">
        <v>0.11700000000000001</v>
      </c>
      <c r="E1460">
        <v>1434300</v>
      </c>
    </row>
    <row r="1461" spans="1:5" x14ac:dyDescent="0.25">
      <c r="A1461" s="8">
        <v>37546</v>
      </c>
      <c r="B1461">
        <v>0.112</v>
      </c>
      <c r="C1461">
        <v>0.122</v>
      </c>
      <c r="D1461">
        <v>0.111</v>
      </c>
      <c r="E1461">
        <v>1971800</v>
      </c>
    </row>
    <row r="1462" spans="1:5" x14ac:dyDescent="0.25">
      <c r="A1462" s="8">
        <v>37547</v>
      </c>
      <c r="B1462">
        <v>0.113</v>
      </c>
      <c r="C1462">
        <v>0.11799999999999999</v>
      </c>
      <c r="D1462">
        <v>1.09E-2</v>
      </c>
      <c r="E1462">
        <v>1377100</v>
      </c>
    </row>
    <row r="1463" spans="1:5" x14ac:dyDescent="0.25">
      <c r="A1463" s="8">
        <v>37550</v>
      </c>
      <c r="B1463">
        <v>0.107</v>
      </c>
      <c r="C1463">
        <v>0.113</v>
      </c>
      <c r="D1463">
        <v>0.106</v>
      </c>
      <c r="E1463">
        <v>1082800</v>
      </c>
    </row>
    <row r="1464" spans="1:5" x14ac:dyDescent="0.25">
      <c r="A1464" s="8">
        <v>37551</v>
      </c>
      <c r="B1464">
        <v>0.107</v>
      </c>
      <c r="C1464">
        <v>0.11</v>
      </c>
      <c r="D1464">
        <v>0.09</v>
      </c>
      <c r="E1464">
        <v>1058000</v>
      </c>
    </row>
    <row r="1465" spans="1:5" x14ac:dyDescent="0.25">
      <c r="A1465" s="8">
        <v>37552</v>
      </c>
      <c r="B1465">
        <v>0.106</v>
      </c>
      <c r="C1465">
        <v>0.11</v>
      </c>
      <c r="D1465">
        <v>0.10199999999999999</v>
      </c>
      <c r="E1465">
        <v>1607600</v>
      </c>
    </row>
    <row r="1466" spans="1:5" x14ac:dyDescent="0.25">
      <c r="A1466" s="8">
        <v>37553</v>
      </c>
      <c r="B1466">
        <v>0.10199999999999999</v>
      </c>
      <c r="C1466">
        <v>0.108</v>
      </c>
      <c r="D1466">
        <v>0.1</v>
      </c>
      <c r="E1466">
        <v>1355600</v>
      </c>
    </row>
    <row r="1467" spans="1:5" x14ac:dyDescent="0.25">
      <c r="A1467" s="8">
        <v>37554</v>
      </c>
      <c r="B1467">
        <v>0.104</v>
      </c>
      <c r="C1467">
        <v>0.104</v>
      </c>
      <c r="D1467">
        <v>0.1</v>
      </c>
      <c r="E1467">
        <v>975500</v>
      </c>
    </row>
    <row r="1468" spans="1:5" x14ac:dyDescent="0.25">
      <c r="A1468" s="8">
        <v>37557</v>
      </c>
      <c r="B1468">
        <v>0.10100000000000001</v>
      </c>
      <c r="C1468">
        <v>0.104</v>
      </c>
      <c r="D1468">
        <v>0.1</v>
      </c>
      <c r="E1468">
        <v>1762600</v>
      </c>
    </row>
    <row r="1469" spans="1:5" x14ac:dyDescent="0.25">
      <c r="A1469" s="8">
        <v>37558</v>
      </c>
      <c r="B1469">
        <v>0.1</v>
      </c>
      <c r="C1469">
        <v>0.10299999999999999</v>
      </c>
      <c r="D1469">
        <v>0.1</v>
      </c>
      <c r="E1469">
        <v>2872800</v>
      </c>
    </row>
    <row r="1470" spans="1:5" x14ac:dyDescent="0.25">
      <c r="A1470" s="8">
        <v>37559</v>
      </c>
      <c r="B1470">
        <v>0.10009999999999999</v>
      </c>
      <c r="C1470">
        <v>0.10199999999999999</v>
      </c>
      <c r="D1470">
        <v>0.09</v>
      </c>
      <c r="E1470">
        <v>1540300</v>
      </c>
    </row>
    <row r="1471" spans="1:5" x14ac:dyDescent="0.25">
      <c r="A1471" s="8">
        <v>37560</v>
      </c>
      <c r="B1471">
        <v>0.10199999999999999</v>
      </c>
      <c r="C1471">
        <v>0.10199999999999999</v>
      </c>
      <c r="D1471">
        <v>0.1</v>
      </c>
      <c r="E1471">
        <v>1312400</v>
      </c>
    </row>
    <row r="1472" spans="1:5" x14ac:dyDescent="0.25">
      <c r="A1472" s="8">
        <v>37561</v>
      </c>
      <c r="B1472">
        <v>0.10299999999999999</v>
      </c>
      <c r="C1472">
        <v>0.10299999999999999</v>
      </c>
      <c r="D1472">
        <v>9.7000000000000003E-2</v>
      </c>
      <c r="E1472">
        <v>2695900</v>
      </c>
    </row>
    <row r="1473" spans="1:5" x14ac:dyDescent="0.25">
      <c r="A1473" s="8">
        <v>37564</v>
      </c>
      <c r="B1473">
        <v>0.10100000000000001</v>
      </c>
      <c r="C1473">
        <v>0.11</v>
      </c>
      <c r="D1473">
        <v>0.1</v>
      </c>
      <c r="E1473">
        <v>1584200</v>
      </c>
    </row>
    <row r="1474" spans="1:5" x14ac:dyDescent="0.25">
      <c r="A1474" s="8">
        <v>37565</v>
      </c>
      <c r="B1474">
        <v>0.1</v>
      </c>
      <c r="C1474">
        <v>0.10199999999999999</v>
      </c>
      <c r="D1474">
        <v>0.01</v>
      </c>
      <c r="E1474">
        <v>1350000</v>
      </c>
    </row>
    <row r="1475" spans="1:5" x14ac:dyDescent="0.25">
      <c r="A1475" s="8">
        <v>37566</v>
      </c>
      <c r="B1475">
        <v>9.6000000000000002E-2</v>
      </c>
      <c r="C1475">
        <v>0.10199999999999999</v>
      </c>
      <c r="D1475">
        <v>9.4E-2</v>
      </c>
      <c r="E1475">
        <v>1797300</v>
      </c>
    </row>
    <row r="1476" spans="1:5" x14ac:dyDescent="0.25">
      <c r="A1476" s="8">
        <v>37567</v>
      </c>
      <c r="B1476">
        <v>0.09</v>
      </c>
      <c r="C1476">
        <v>0.1</v>
      </c>
      <c r="D1476">
        <v>8.8999999999999996E-2</v>
      </c>
      <c r="E1476">
        <v>1738000</v>
      </c>
    </row>
    <row r="1477" spans="1:5" x14ac:dyDescent="0.25">
      <c r="A1477" s="8">
        <v>37568</v>
      </c>
      <c r="B1477">
        <v>0.09</v>
      </c>
      <c r="C1477">
        <v>0.9</v>
      </c>
      <c r="D1477">
        <v>8.7999999999999995E-2</v>
      </c>
      <c r="E1477">
        <v>1395700</v>
      </c>
    </row>
    <row r="1478" spans="1:5" x14ac:dyDescent="0.25">
      <c r="A1478" s="8">
        <v>37571</v>
      </c>
      <c r="B1478">
        <v>9.0999999999999998E-2</v>
      </c>
      <c r="C1478">
        <v>9.0999999999999998E-2</v>
      </c>
      <c r="D1478">
        <v>8.8999999999999996E-2</v>
      </c>
      <c r="E1478">
        <v>1579000</v>
      </c>
    </row>
    <row r="1479" spans="1:5" x14ac:dyDescent="0.25">
      <c r="A1479" s="8">
        <v>37572</v>
      </c>
      <c r="B1479">
        <v>8.8999999999999996E-2</v>
      </c>
      <c r="C1479">
        <v>9.1999999999999998E-2</v>
      </c>
      <c r="D1479">
        <v>8.8999999999999996E-2</v>
      </c>
      <c r="E1479">
        <v>2471800</v>
      </c>
    </row>
    <row r="1480" spans="1:5" x14ac:dyDescent="0.25">
      <c r="A1480" s="8">
        <v>37573</v>
      </c>
      <c r="B1480">
        <v>8.5999999999999993E-2</v>
      </c>
      <c r="C1480">
        <v>0.09</v>
      </c>
      <c r="D1480">
        <v>8.5000000000000006E-2</v>
      </c>
      <c r="E1480">
        <v>2094400</v>
      </c>
    </row>
    <row r="1481" spans="1:5" x14ac:dyDescent="0.25">
      <c r="A1481" s="8">
        <v>37574</v>
      </c>
      <c r="B1481">
        <v>9.0999999999999998E-2</v>
      </c>
      <c r="C1481">
        <v>9.6000000000000002E-2</v>
      </c>
      <c r="D1481">
        <v>8.5000000000000006E-2</v>
      </c>
      <c r="E1481">
        <v>3111800</v>
      </c>
    </row>
    <row r="1482" spans="1:5" x14ac:dyDescent="0.25">
      <c r="A1482" s="8">
        <v>37575</v>
      </c>
      <c r="B1482">
        <v>9.1999999999999998E-2</v>
      </c>
      <c r="C1482">
        <v>0.11</v>
      </c>
      <c r="D1482">
        <v>0.09</v>
      </c>
      <c r="E1482">
        <v>2195400</v>
      </c>
    </row>
    <row r="1483" spans="1:5" x14ac:dyDescent="0.25">
      <c r="A1483" s="8">
        <v>37578</v>
      </c>
      <c r="B1483">
        <v>0.12</v>
      </c>
      <c r="C1483">
        <v>0.26</v>
      </c>
      <c r="D1483">
        <v>0.09</v>
      </c>
      <c r="E1483">
        <v>4734900</v>
      </c>
    </row>
    <row r="1484" spans="1:5" x14ac:dyDescent="0.25">
      <c r="A1484" s="8">
        <v>37579</v>
      </c>
      <c r="B1484">
        <v>0.15</v>
      </c>
      <c r="C1484">
        <v>0.158</v>
      </c>
      <c r="D1484">
        <v>0.11</v>
      </c>
      <c r="E1484">
        <v>6554000</v>
      </c>
    </row>
    <row r="1485" spans="1:5" x14ac:dyDescent="0.25">
      <c r="A1485" s="8">
        <v>37580</v>
      </c>
      <c r="B1485">
        <v>0.155</v>
      </c>
      <c r="C1485">
        <v>0.17</v>
      </c>
      <c r="D1485">
        <v>0.15</v>
      </c>
      <c r="E1485">
        <v>8944800</v>
      </c>
    </row>
    <row r="1486" spans="1:5" x14ac:dyDescent="0.25">
      <c r="A1486" s="8">
        <v>37581</v>
      </c>
      <c r="B1486">
        <v>0.122</v>
      </c>
      <c r="C1486">
        <v>0.158</v>
      </c>
      <c r="D1486">
        <v>0.1</v>
      </c>
      <c r="E1486">
        <v>7191500</v>
      </c>
    </row>
    <row r="1487" spans="1:5" x14ac:dyDescent="0.25">
      <c r="A1487" s="8">
        <v>37582</v>
      </c>
      <c r="B1487">
        <v>0.112</v>
      </c>
      <c r="C1487">
        <v>0.125</v>
      </c>
      <c r="D1487">
        <v>9.1999999999999998E-2</v>
      </c>
      <c r="E1487">
        <v>1711000</v>
      </c>
    </row>
    <row r="1488" spans="1:5" x14ac:dyDescent="0.25">
      <c r="A1488" s="8">
        <v>37585</v>
      </c>
      <c r="B1488">
        <v>0.111</v>
      </c>
      <c r="C1488">
        <v>0.19</v>
      </c>
      <c r="D1488">
        <v>0.105</v>
      </c>
      <c r="E1488">
        <v>2709800</v>
      </c>
    </row>
    <row r="1489" spans="1:5" x14ac:dyDescent="0.25">
      <c r="A1489" s="8">
        <v>37586</v>
      </c>
      <c r="B1489">
        <v>0.121</v>
      </c>
      <c r="C1489">
        <v>0.13</v>
      </c>
      <c r="D1489">
        <v>0.113</v>
      </c>
      <c r="E1489">
        <v>3142000</v>
      </c>
    </row>
    <row r="1490" spans="1:5" x14ac:dyDescent="0.25">
      <c r="A1490" s="8">
        <v>37587</v>
      </c>
      <c r="B1490">
        <v>0.112</v>
      </c>
      <c r="C1490">
        <v>0.121</v>
      </c>
      <c r="D1490">
        <v>0.111</v>
      </c>
      <c r="E1490">
        <v>2395400</v>
      </c>
    </row>
    <row r="1491" spans="1:5" x14ac:dyDescent="0.25">
      <c r="A1491" s="8">
        <v>37589</v>
      </c>
      <c r="B1491">
        <v>0.11799999999999999</v>
      </c>
      <c r="C1491">
        <v>0.127</v>
      </c>
      <c r="D1491">
        <v>0.112</v>
      </c>
      <c r="E1491">
        <v>1685000</v>
      </c>
    </row>
    <row r="1492" spans="1:5" x14ac:dyDescent="0.25">
      <c r="A1492" s="8">
        <v>37592</v>
      </c>
      <c r="B1492">
        <v>0.11600000000000001</v>
      </c>
      <c r="C1492">
        <v>0.123</v>
      </c>
      <c r="D1492">
        <v>0.11</v>
      </c>
      <c r="E1492">
        <v>3416700</v>
      </c>
    </row>
    <row r="1493" spans="1:5" x14ac:dyDescent="0.25">
      <c r="A1493" s="8">
        <v>37593</v>
      </c>
      <c r="B1493">
        <v>0.109</v>
      </c>
      <c r="C1493">
        <v>0.11600000000000001</v>
      </c>
      <c r="D1493">
        <v>0.109</v>
      </c>
      <c r="E1493">
        <v>3565300</v>
      </c>
    </row>
    <row r="1494" spans="1:5" x14ac:dyDescent="0.25">
      <c r="A1494" s="8">
        <v>37594</v>
      </c>
      <c r="B1494">
        <v>0.105</v>
      </c>
      <c r="C1494">
        <v>0.109</v>
      </c>
      <c r="D1494">
        <v>0.10100000000000001</v>
      </c>
      <c r="E1494">
        <v>3018700</v>
      </c>
    </row>
    <row r="1495" spans="1:5" x14ac:dyDescent="0.25">
      <c r="A1495" s="8">
        <v>37595</v>
      </c>
      <c r="B1495">
        <v>0.10199999999999999</v>
      </c>
      <c r="C1495">
        <v>0.109</v>
      </c>
      <c r="D1495">
        <v>1.4999999999999999E-2</v>
      </c>
      <c r="E1495">
        <v>2060400</v>
      </c>
    </row>
    <row r="1496" spans="1:5" x14ac:dyDescent="0.25">
      <c r="A1496" s="8">
        <v>37596</v>
      </c>
      <c r="B1496">
        <v>9.7000000000000003E-2</v>
      </c>
      <c r="C1496">
        <v>0.10299999999999999</v>
      </c>
      <c r="D1496">
        <v>9.7000000000000003E-3</v>
      </c>
      <c r="E1496">
        <v>6421600</v>
      </c>
    </row>
    <row r="1497" spans="1:5" x14ac:dyDescent="0.25">
      <c r="A1497" s="8">
        <v>37599</v>
      </c>
      <c r="B1497">
        <v>9.6000000000000002E-2</v>
      </c>
      <c r="C1497">
        <v>9.9000000000000005E-2</v>
      </c>
      <c r="D1497">
        <v>9.1999999999999998E-2</v>
      </c>
      <c r="E1497">
        <v>4147500</v>
      </c>
    </row>
    <row r="1498" spans="1:5" x14ac:dyDescent="0.25">
      <c r="A1498" s="8">
        <v>37600</v>
      </c>
      <c r="B1498">
        <v>8.7999999999999995E-2</v>
      </c>
      <c r="C1498">
        <v>9.8000000000000004E-2</v>
      </c>
      <c r="D1498">
        <v>0.08</v>
      </c>
      <c r="E1498">
        <v>5645400</v>
      </c>
    </row>
    <row r="1499" spans="1:5" x14ac:dyDescent="0.25">
      <c r="A1499" s="8">
        <v>37601</v>
      </c>
      <c r="B1499">
        <v>0.08</v>
      </c>
      <c r="C1499">
        <v>0.09</v>
      </c>
      <c r="D1499">
        <v>6.5000000000000002E-2</v>
      </c>
      <c r="E1499">
        <v>5585200</v>
      </c>
    </row>
    <row r="1500" spans="1:5" x14ac:dyDescent="0.25">
      <c r="A1500" s="8">
        <v>37602</v>
      </c>
      <c r="B1500">
        <v>8.5000000000000006E-2</v>
      </c>
      <c r="C1500">
        <v>9.7000000000000003E-2</v>
      </c>
      <c r="D1500">
        <v>8.1000000000000003E-2</v>
      </c>
      <c r="E1500">
        <v>3860900</v>
      </c>
    </row>
    <row r="1501" spans="1:5" x14ac:dyDescent="0.25">
      <c r="A1501" s="8">
        <v>37603</v>
      </c>
      <c r="B1501">
        <v>9.1999999999999998E-2</v>
      </c>
      <c r="C1501">
        <v>9.4E-2</v>
      </c>
      <c r="D1501">
        <v>8.5999999999999993E-2</v>
      </c>
      <c r="E1501">
        <v>3801300</v>
      </c>
    </row>
    <row r="1502" spans="1:5" x14ac:dyDescent="0.25">
      <c r="A1502" s="8">
        <v>37606</v>
      </c>
      <c r="B1502">
        <v>0.09</v>
      </c>
      <c r="C1502">
        <v>0.1</v>
      </c>
      <c r="D1502">
        <v>0.08</v>
      </c>
      <c r="E1502">
        <v>3023000</v>
      </c>
    </row>
    <row r="1503" spans="1:5" x14ac:dyDescent="0.25">
      <c r="A1503" s="8">
        <v>37607</v>
      </c>
      <c r="B1503">
        <v>8.2000000000000003E-2</v>
      </c>
      <c r="C1503">
        <v>0.09</v>
      </c>
      <c r="D1503">
        <v>0.08</v>
      </c>
      <c r="E1503">
        <v>4985000</v>
      </c>
    </row>
    <row r="1504" spans="1:5" x14ac:dyDescent="0.25">
      <c r="A1504" s="8">
        <v>37608</v>
      </c>
      <c r="B1504">
        <v>8.2000000000000003E-2</v>
      </c>
      <c r="C1504">
        <v>9.6000000000000002E-2</v>
      </c>
      <c r="D1504">
        <v>0.08</v>
      </c>
      <c r="E1504">
        <v>2642100</v>
      </c>
    </row>
    <row r="1505" spans="1:5" x14ac:dyDescent="0.25">
      <c r="A1505" s="8">
        <v>37609</v>
      </c>
      <c r="B1505">
        <v>8.1000000000000003E-2</v>
      </c>
      <c r="C1505">
        <v>0.81</v>
      </c>
      <c r="D1505">
        <v>0.08</v>
      </c>
      <c r="E1505">
        <v>3728600</v>
      </c>
    </row>
    <row r="1506" spans="1:5" x14ac:dyDescent="0.25">
      <c r="A1506" s="8">
        <v>37610</v>
      </c>
      <c r="B1506">
        <v>8.2000000000000003E-2</v>
      </c>
      <c r="C1506">
        <v>0.8</v>
      </c>
      <c r="D1506">
        <v>8.0000000000000002E-3</v>
      </c>
      <c r="E1506">
        <v>3296600</v>
      </c>
    </row>
    <row r="1507" spans="1:5" x14ac:dyDescent="0.25">
      <c r="A1507" s="8">
        <v>37613</v>
      </c>
      <c r="B1507">
        <v>7.0999999999999994E-2</v>
      </c>
      <c r="C1507">
        <v>8.3000000000000004E-2</v>
      </c>
      <c r="D1507">
        <v>7.0999999999999994E-2</v>
      </c>
      <c r="E1507">
        <v>7766700</v>
      </c>
    </row>
    <row r="1508" spans="1:5" x14ac:dyDescent="0.25">
      <c r="A1508" s="8">
        <v>37614</v>
      </c>
      <c r="B1508">
        <v>7.0000000000000007E-2</v>
      </c>
      <c r="C1508">
        <v>7.3999999999999996E-2</v>
      </c>
      <c r="D1508">
        <v>7.0000000000000007E-2</v>
      </c>
      <c r="E1508">
        <v>3597000</v>
      </c>
    </row>
    <row r="1509" spans="1:5" x14ac:dyDescent="0.25">
      <c r="A1509" s="8">
        <v>37616</v>
      </c>
      <c r="B1509">
        <v>6.4000000000000001E-2</v>
      </c>
      <c r="C1509">
        <v>0.16</v>
      </c>
      <c r="D1509">
        <v>0.06</v>
      </c>
      <c r="E1509">
        <v>3690400</v>
      </c>
    </row>
    <row r="1510" spans="1:5" x14ac:dyDescent="0.25">
      <c r="A1510" s="8">
        <v>37617</v>
      </c>
      <c r="B1510">
        <v>6.3E-2</v>
      </c>
      <c r="C1510">
        <v>0.61</v>
      </c>
      <c r="D1510">
        <v>6.0999999999999999E-2</v>
      </c>
      <c r="E1510">
        <v>6275300</v>
      </c>
    </row>
    <row r="1511" spans="1:5" x14ac:dyDescent="0.25">
      <c r="A1511" s="8">
        <v>37620</v>
      </c>
      <c r="B1511">
        <v>6.2E-2</v>
      </c>
      <c r="C1511">
        <v>6.5000000000000002E-2</v>
      </c>
      <c r="D1511">
        <v>0.03</v>
      </c>
      <c r="E1511">
        <v>9320600</v>
      </c>
    </row>
    <row r="1512" spans="1:5" x14ac:dyDescent="0.25">
      <c r="A1512" s="8">
        <v>37621</v>
      </c>
      <c r="B1512">
        <v>6.2E-2</v>
      </c>
      <c r="C1512">
        <v>0.20399999999999999</v>
      </c>
      <c r="D1512">
        <v>0.01</v>
      </c>
      <c r="E1512">
        <v>6032000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O17"/>
  <sheetViews>
    <sheetView workbookViewId="0">
      <selection activeCell="C12" sqref="C12"/>
    </sheetView>
  </sheetViews>
  <sheetFormatPr defaultRowHeight="15" x14ac:dyDescent="0.25"/>
  <cols>
    <col min="1" max="1" width="32.42578125" bestFit="1" customWidth="1"/>
  </cols>
  <sheetData>
    <row r="2" spans="1:15" x14ac:dyDescent="0.25">
      <c r="B2" t="s">
        <v>0</v>
      </c>
      <c r="C2" t="s">
        <v>3</v>
      </c>
      <c r="D2" t="s">
        <v>5</v>
      </c>
      <c r="N2">
        <v>10.43</v>
      </c>
      <c r="O2">
        <f>N2/55</f>
        <v>0.18963636363636363</v>
      </c>
    </row>
    <row r="3" spans="1:15" x14ac:dyDescent="0.25">
      <c r="B3" t="s">
        <v>2</v>
      </c>
      <c r="C3" t="s">
        <v>4</v>
      </c>
      <c r="D3" t="s">
        <v>6</v>
      </c>
    </row>
    <row r="4" spans="1:15" x14ac:dyDescent="0.25">
      <c r="A4" t="s">
        <v>8</v>
      </c>
      <c r="B4">
        <v>9117</v>
      </c>
      <c r="C4">
        <v>8860</v>
      </c>
      <c r="D4">
        <v>257</v>
      </c>
    </row>
    <row r="5" spans="1:15" x14ac:dyDescent="0.25">
      <c r="A5" t="s">
        <v>9</v>
      </c>
      <c r="B5">
        <v>9449</v>
      </c>
      <c r="C5">
        <v>9673</v>
      </c>
      <c r="D5">
        <v>-224</v>
      </c>
    </row>
    <row r="6" spans="1:15" x14ac:dyDescent="0.25">
      <c r="A6" t="s">
        <v>10</v>
      </c>
      <c r="B6">
        <v>9768</v>
      </c>
      <c r="C6">
        <v>10771</v>
      </c>
      <c r="D6">
        <v>-1003</v>
      </c>
    </row>
    <row r="7" spans="1:15" x14ac:dyDescent="0.25">
      <c r="A7" t="s">
        <v>11</v>
      </c>
      <c r="B7">
        <v>9768</v>
      </c>
      <c r="C7">
        <v>12205</v>
      </c>
      <c r="D7">
        <v>-2438</v>
      </c>
    </row>
    <row r="8" spans="1:15" x14ac:dyDescent="0.25">
      <c r="A8" t="s">
        <v>12</v>
      </c>
      <c r="B8">
        <v>9768</v>
      </c>
      <c r="C8">
        <v>13566</v>
      </c>
      <c r="D8">
        <v>-3799</v>
      </c>
    </row>
    <row r="9" spans="1:15" x14ac:dyDescent="0.25">
      <c r="A9" t="s">
        <v>13</v>
      </c>
      <c r="B9">
        <v>10678</v>
      </c>
      <c r="C9">
        <v>14893</v>
      </c>
      <c r="D9">
        <v>-4215</v>
      </c>
    </row>
    <row r="10" spans="1:15" x14ac:dyDescent="0.25">
      <c r="A10" t="s">
        <v>14</v>
      </c>
      <c r="B10">
        <v>11388</v>
      </c>
      <c r="C10">
        <v>16263</v>
      </c>
      <c r="D10">
        <v>-4876</v>
      </c>
    </row>
    <row r="11" spans="1:15" x14ac:dyDescent="0.25">
      <c r="A11" t="s">
        <v>15</v>
      </c>
      <c r="B11">
        <v>12510</v>
      </c>
      <c r="C11">
        <v>17706</v>
      </c>
      <c r="D11">
        <v>-5195</v>
      </c>
    </row>
    <row r="12" spans="1:15" x14ac:dyDescent="0.25">
      <c r="A12" t="s">
        <v>16</v>
      </c>
      <c r="B12">
        <v>13423</v>
      </c>
      <c r="C12">
        <v>19278</v>
      </c>
      <c r="D12">
        <v>-5855</v>
      </c>
    </row>
    <row r="13" spans="1:15" x14ac:dyDescent="0.25">
      <c r="A13" t="s">
        <v>7</v>
      </c>
    </row>
    <row r="14" spans="1:15" x14ac:dyDescent="0.25">
      <c r="A14" t="s">
        <v>7</v>
      </c>
      <c r="B14">
        <f>COUNT(B4:B12)-1</f>
        <v>8</v>
      </c>
      <c r="C14">
        <f>COUNT(C4:C12)-1</f>
        <v>8</v>
      </c>
    </row>
    <row r="15" spans="1:15" x14ac:dyDescent="0.25">
      <c r="A15" t="s">
        <v>7</v>
      </c>
      <c r="B15" s="3">
        <f>B12/B4</f>
        <v>1.4723044861248218</v>
      </c>
      <c r="C15" s="3">
        <f>C12/C4</f>
        <v>2.1758465011286683</v>
      </c>
    </row>
    <row r="16" spans="1:15" x14ac:dyDescent="0.25">
      <c r="A16" t="s">
        <v>7</v>
      </c>
      <c r="B16" s="2">
        <f>B15^(1/8)-1</f>
        <v>4.9541714344448984E-2</v>
      </c>
      <c r="C16" s="2">
        <f>C15^(1/8)-1</f>
        <v>0.10205566602923732</v>
      </c>
    </row>
    <row r="17" spans="1:1" x14ac:dyDescent="0.25">
      <c r="A17" t="s">
        <v>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42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48" baseType="lpstr">
      <vt:lpstr>Case Exerpts</vt:lpstr>
      <vt:lpstr>PPA Components</vt:lpstr>
      <vt:lpstr>MSEB Financials</vt:lpstr>
      <vt:lpstr>Financing </vt:lpstr>
      <vt:lpstr>Tariffs</vt:lpstr>
      <vt:lpstr>Time Line</vt:lpstr>
      <vt:lpstr>Financing</vt:lpstr>
      <vt:lpstr>Enron Stock Price</vt:lpstr>
      <vt:lpstr>Capacity and Demand</vt:lpstr>
      <vt:lpstr>General Inputs</vt:lpstr>
      <vt:lpstr>India Exchange Rate</vt:lpstr>
      <vt:lpstr>Financing (2)</vt:lpstr>
      <vt:lpstr>Cost and Capacity Factor</vt:lpstr>
      <vt:lpstr>Load Requirements</vt:lpstr>
      <vt:lpstr>Tinsley DSCR</vt:lpstr>
      <vt:lpstr>Cost Comparison</vt:lpstr>
      <vt:lpstr>Compable New Construction</vt:lpstr>
      <vt:lpstr>Vemagiri</vt:lpstr>
      <vt:lpstr>Sheet3</vt:lpstr>
      <vt:lpstr>PPA Contract and Cash Flow</vt:lpstr>
      <vt:lpstr>MSEB Rates</vt:lpstr>
      <vt:lpstr>Sales and Tariffs</vt:lpstr>
      <vt:lpstr>Comparative Projects</vt:lpstr>
      <vt:lpstr>Retail Prices (2)</vt:lpstr>
      <vt:lpstr>Capacity and Demand (2)</vt:lpstr>
      <vt:lpstr>tariffs (2)</vt:lpstr>
      <vt:lpstr>Sheet3 (2)</vt:lpstr>
      <vt:lpstr>General Inputs (2)</vt:lpstr>
      <vt:lpstr>PPA (2)</vt:lpstr>
      <vt:lpstr>Capacity Charges in PPA (2)</vt:lpstr>
      <vt:lpstr>URLS</vt:lpstr>
      <vt:lpstr>India Exchange Rate (2)</vt:lpstr>
      <vt:lpstr>Interest Rates</vt:lpstr>
      <vt:lpstr>CPI</vt:lpstr>
      <vt:lpstr>GDP Constant</vt:lpstr>
      <vt:lpstr>Real Exchange Rate</vt:lpstr>
      <vt:lpstr>Industry Production</vt:lpstr>
      <vt:lpstr>GDP Deflator</vt:lpstr>
      <vt:lpstr>Exchange Rate</vt:lpstr>
      <vt:lpstr>Electricity Production</vt:lpstr>
      <vt:lpstr>US Exchange Rate</vt:lpstr>
      <vt:lpstr>Daily Exchange</vt:lpstr>
      <vt:lpstr>Chart15</vt:lpstr>
      <vt:lpstr>Chart16</vt:lpstr>
      <vt:lpstr>Chart5</vt:lpstr>
      <vt:lpstr>code</vt:lpstr>
      <vt:lpstr>name</vt:lpstr>
      <vt:lpstr>url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Elvis Presely</dc:creator>
  <cp:lastModifiedBy>Edward Bodmer</cp:lastModifiedBy>
  <dcterms:created xsi:type="dcterms:W3CDTF">2015-09-28T09:19:00Z</dcterms:created>
  <dcterms:modified xsi:type="dcterms:W3CDTF">2024-02-09T20:12:21Z</dcterms:modified>
</cp:coreProperties>
</file>